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vjaceslavs.makarovs\Desktop\2014-2020\Vienkāršotās izmaksas\UnitCost metodikas\9.2.2.1\1.SBSP\Grozījumi Nr. 7 (inflācija)\"/>
    </mc:Choice>
  </mc:AlternateContent>
  <xr:revisionPtr revIDLastSave="0" documentId="8_{89A11410-396C-4076-BC70-95BA25E79224}" xr6:coauthVersionLast="47" xr6:coauthVersionMax="47" xr10:uidLastSave="{00000000-0000-0000-0000-000000000000}"/>
  <bookViews>
    <workbookView xWindow="-110" yWindow="-110" windowWidth="19420" windowHeight="10420" firstSheet="1" activeTab="1" xr2:uid="{00000000-000D-0000-FFFF-FFFF00000000}"/>
  </bookViews>
  <sheets>
    <sheet name="2.1. pielikums" sheetId="12" r:id="rId1"/>
    <sheet name="2.2.a pielikums" sheetId="2" r:id="rId2"/>
    <sheet name="2.2.b pielikums" sheetId="7" r:id="rId3"/>
    <sheet name="2.3. pielikums" sheetId="8" r:id="rId4"/>
    <sheet name="2.4. pielikums" sheetId="11" r:id="rId5"/>
    <sheet name="2.5. pielikums" sheetId="13" r:id="rId6"/>
    <sheet name="2.6. pielikums" sheetId="10" r:id="rId7"/>
  </sheets>
  <definedNames>
    <definedName name="_xlnm.Print_Titles" localSheetId="1">'2.2.a pielikums'!$3:$3</definedName>
    <definedName name="_xlnm.Print_Titles" localSheetId="2">'2.2.b pielikums'!$3:$3</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7" i="8" l="1"/>
  <c r="C16" i="8"/>
  <c r="C15" i="8"/>
  <c r="C14" i="8"/>
  <c r="C13" i="8"/>
  <c r="C12" i="8"/>
  <c r="C6" i="8"/>
  <c r="C9" i="8"/>
  <c r="C8" i="8"/>
  <c r="C7" i="8"/>
  <c r="D7" i="13"/>
  <c r="D6" i="13"/>
  <c r="D52" i="7" l="1"/>
  <c r="D53" i="7" s="1"/>
  <c r="D54" i="7" s="1"/>
  <c r="D55" i="7" s="1"/>
  <c r="D56" i="7" s="1"/>
  <c r="D57" i="7" s="1"/>
  <c r="D58" i="7" s="1"/>
  <c r="C51" i="7" s="1"/>
  <c r="D44" i="7"/>
  <c r="D45" i="7" s="1"/>
  <c r="D46" i="7" s="1"/>
  <c r="D47" i="7" s="1"/>
  <c r="D48" i="7" s="1"/>
  <c r="D49" i="7" s="1"/>
  <c r="D50" i="7" s="1"/>
  <c r="C43" i="7" s="1"/>
  <c r="D34" i="7"/>
  <c r="D35" i="7" s="1"/>
  <c r="D25" i="7"/>
  <c r="D26" i="7" s="1"/>
  <c r="D16" i="7"/>
  <c r="D17" i="7" s="1"/>
  <c r="D6" i="7"/>
  <c r="D7" i="7" s="1"/>
  <c r="D36" i="7" l="1"/>
  <c r="D37" i="7" s="1"/>
  <c r="D27" i="7"/>
  <c r="D28" i="7" s="1"/>
  <c r="D29" i="7" s="1"/>
  <c r="D30" i="7" s="1"/>
  <c r="D31" i="7" s="1"/>
  <c r="D32" i="7" s="1"/>
  <c r="C24" i="7" s="1"/>
  <c r="D18" i="7"/>
  <c r="D19" i="7" s="1"/>
  <c r="D20" i="7" s="1"/>
  <c r="D21" i="7" s="1"/>
  <c r="D22" i="7" s="1"/>
  <c r="D23" i="7" s="1"/>
  <c r="C15" i="7" s="1"/>
  <c r="D8" i="7"/>
  <c r="D9" i="7" s="1"/>
  <c r="D38" i="7" l="1"/>
  <c r="D39" i="7" s="1"/>
  <c r="D40" i="7" s="1"/>
  <c r="D41" i="7" s="1"/>
  <c r="D42" i="7" s="1"/>
  <c r="C33" i="7" s="1"/>
  <c r="D10" i="7"/>
  <c r="D11" i="7" s="1"/>
  <c r="D12" i="7" s="1"/>
  <c r="D13" i="7" s="1"/>
  <c r="D14" i="7" s="1"/>
  <c r="C5" i="7" s="1"/>
  <c r="C4" i="7" l="1"/>
  <c r="D42" i="2"/>
  <c r="D43" i="2" s="1"/>
  <c r="D34" i="2"/>
  <c r="D35" i="2" s="1"/>
  <c r="D25" i="2"/>
  <c r="D26" i="2" s="1"/>
  <c r="D16" i="2"/>
  <c r="D17" i="2" s="1"/>
  <c r="D6" i="2"/>
  <c r="D7" i="2" s="1"/>
  <c r="D44" i="2" l="1"/>
  <c r="D45" i="2" s="1"/>
  <c r="D46" i="2" s="1"/>
  <c r="D47" i="2" s="1"/>
  <c r="D48" i="2" s="1"/>
  <c r="C41" i="2" s="1"/>
  <c r="D27" i="2"/>
  <c r="D28" i="2" s="1"/>
  <c r="D29" i="2" s="1"/>
  <c r="D30" i="2" s="1"/>
  <c r="D31" i="2" s="1"/>
  <c r="D32" i="2" s="1"/>
  <c r="C24" i="2" s="1"/>
  <c r="D18" i="2"/>
  <c r="D19" i="2" s="1"/>
  <c r="D20" i="2" s="1"/>
  <c r="D21" i="2" s="1"/>
  <c r="D22" i="2" s="1"/>
  <c r="D23" i="2" s="1"/>
  <c r="C15" i="2" s="1"/>
  <c r="D8" i="2"/>
  <c r="D9" i="2" s="1"/>
  <c r="D10" i="2" s="1"/>
  <c r="D36" i="2" l="1"/>
  <c r="D37" i="2" s="1"/>
  <c r="D38" i="2" s="1"/>
  <c r="D39" i="2" s="1"/>
  <c r="D40" i="2" s="1"/>
  <c r="C33" i="2" s="1"/>
  <c r="D11" i="2"/>
  <c r="D12" i="2" s="1"/>
  <c r="D13" i="2" s="1"/>
  <c r="D14" i="2" s="1"/>
  <c r="C5" i="2" s="1"/>
  <c r="C4" i="2" l="1"/>
  <c r="D71" i="7" l="1"/>
  <c r="A59" i="2" l="1"/>
  <c r="A55" i="2"/>
  <c r="B18" i="8"/>
  <c r="B10" i="8"/>
  <c r="D17" i="8"/>
  <c r="E17" i="8" s="1"/>
  <c r="F17" i="8" s="1"/>
  <c r="D16" i="8"/>
  <c r="E16" i="8" s="1"/>
  <c r="F16" i="8" s="1"/>
  <c r="D15" i="8"/>
  <c r="E15" i="8" s="1"/>
  <c r="F15" i="8" s="1"/>
  <c r="D14" i="8"/>
  <c r="E14" i="8" s="1"/>
  <c r="F14" i="8" s="1"/>
  <c r="D12" i="8"/>
  <c r="D9" i="8"/>
  <c r="E9" i="8" s="1"/>
  <c r="F9" i="8" s="1"/>
  <c r="D8" i="8"/>
  <c r="E8" i="8" s="1"/>
  <c r="F8" i="8" s="1"/>
  <c r="D7" i="8"/>
  <c r="E7" i="8" s="1"/>
  <c r="F7" i="8" s="1"/>
  <c r="B4" i="2"/>
  <c r="B4" i="7"/>
  <c r="A60" i="7"/>
  <c r="A50" i="2"/>
  <c r="E6" i="13"/>
  <c r="G6" i="13" s="1"/>
  <c r="C61" i="2" s="1"/>
  <c r="D11" i="13"/>
  <c r="E11" i="13" s="1"/>
  <c r="D10" i="13"/>
  <c r="D9" i="13"/>
  <c r="A69" i="7"/>
  <c r="A68" i="7"/>
  <c r="A67" i="7"/>
  <c r="A66" i="7"/>
  <c r="A65" i="7"/>
  <c r="A64" i="7"/>
  <c r="A63" i="7"/>
  <c r="A52" i="2"/>
  <c r="A51" i="2"/>
  <c r="A60" i="2"/>
  <c r="A58" i="2"/>
  <c r="A57" i="2"/>
  <c r="A56" i="2"/>
  <c r="A54" i="2"/>
  <c r="A53" i="2"/>
  <c r="U23" i="11"/>
  <c r="U43" i="11"/>
  <c r="U37" i="11"/>
  <c r="U48" i="11"/>
  <c r="U47" i="11"/>
  <c r="U46" i="11"/>
  <c r="U45" i="11"/>
  <c r="U44" i="11"/>
  <c r="U42" i="11"/>
  <c r="U41" i="11"/>
  <c r="U40" i="11"/>
  <c r="U39" i="11"/>
  <c r="U38" i="11"/>
  <c r="A71" i="7"/>
  <c r="U32" i="11"/>
  <c r="U16" i="11"/>
  <c r="U31" i="11"/>
  <c r="U15" i="11"/>
  <c r="U30" i="11"/>
  <c r="U14" i="11"/>
  <c r="U29" i="11"/>
  <c r="U13" i="11"/>
  <c r="U28" i="11"/>
  <c r="U12" i="11"/>
  <c r="U27" i="11"/>
  <c r="U11" i="11"/>
  <c r="U26" i="11"/>
  <c r="U10" i="11"/>
  <c r="U25" i="11"/>
  <c r="U9" i="11"/>
  <c r="U24" i="11"/>
  <c r="U8" i="11"/>
  <c r="U7" i="11"/>
  <c r="U22" i="11"/>
  <c r="U6" i="11"/>
  <c r="U21" i="11"/>
  <c r="U5" i="11"/>
  <c r="V42" i="11" l="1"/>
  <c r="V43" i="11"/>
  <c r="V37" i="11"/>
  <c r="V40" i="11"/>
  <c r="E9" i="13"/>
  <c r="G9" i="13" s="1"/>
  <c r="C71" i="7" s="1"/>
  <c r="V48" i="11"/>
  <c r="C10" i="8"/>
  <c r="V41" i="11"/>
  <c r="C18" i="8"/>
  <c r="V45" i="11"/>
  <c r="V44" i="11"/>
  <c r="V46" i="11"/>
  <c r="V38" i="11"/>
  <c r="V39" i="11"/>
  <c r="V47" i="11"/>
  <c r="D13" i="8"/>
  <c r="E13" i="8" s="1"/>
  <c r="F13" i="8" s="1"/>
  <c r="E12" i="8"/>
  <c r="F12" i="8" s="1"/>
  <c r="D6" i="8"/>
  <c r="C69" i="7" l="1"/>
  <c r="C59" i="2"/>
  <c r="C60" i="7"/>
  <c r="C50" i="2"/>
  <c r="C68" i="7"/>
  <c r="C58" i="2"/>
  <c r="C66" i="7"/>
  <c r="C57" i="2"/>
  <c r="C65" i="7"/>
  <c r="C55" i="2"/>
  <c r="C61" i="7"/>
  <c r="C51" i="2"/>
  <c r="C67" i="7"/>
  <c r="C56" i="2"/>
  <c r="C63" i="7"/>
  <c r="C53" i="2"/>
  <c r="C64" i="7"/>
  <c r="C54" i="2"/>
  <c r="C62" i="7"/>
  <c r="C52" i="2"/>
  <c r="D18" i="8"/>
  <c r="D10" i="8"/>
  <c r="E6" i="8"/>
  <c r="F6" i="8" s="1"/>
  <c r="F18" i="8"/>
  <c r="E18" i="8"/>
  <c r="C70" i="7" l="1"/>
  <c r="E10" i="8"/>
  <c r="F10" i="8"/>
  <c r="C59" i="7" l="1"/>
  <c r="B72" i="7" s="1"/>
  <c r="C60" i="2"/>
  <c r="C49" i="2" l="1"/>
  <c r="B62" i="2" s="1"/>
</calcChain>
</file>

<file path=xl/sharedStrings.xml><?xml version="1.0" encoding="utf-8"?>
<sst xmlns="http://schemas.openxmlformats.org/spreadsheetml/2006/main" count="417" uniqueCount="161">
  <si>
    <t>2.1. pielikums</t>
  </si>
  <si>
    <r>
      <t>Pakalpojuma "Dienas aprūpes centri personām ar garīga rakstura traucējumiem" apraksts</t>
    </r>
    <r>
      <rPr>
        <sz val="12"/>
        <color indexed="8"/>
        <rFont val="Arial"/>
        <family val="1"/>
        <charset val="186"/>
      </rPr>
      <t/>
    </r>
  </si>
  <si>
    <t>Pakalpojuma mērķis</t>
  </si>
  <si>
    <t>Dienas aprūpes centrs (turpmāk –  DAC) personām ar garīga rakstura traucējumiem dienas laikā nodrošina sociālās aprūpes un sociālās rehabilitācijas pakalpojumus, sociālo prasmju attīstību, izglītošanu un brīvā laika pavadīšanas iespējas.</t>
  </si>
  <si>
    <t>Pakalpojuma  saturs</t>
  </si>
  <si>
    <t>Klientam saskaņā ar Ministru kabineta 2017. gada 13. jūnija noteikumiem Nr. 338 "Prasības sociālo pakalpojumu sniedzējiem" (turpmāk – MK noteikumi Nr. 338) 137. punktu nodrošina:
- uzraudzību un individuālu atbalstu;
- palīdzību pašaprūpē atbilstoši nepieciešamībai;
- sociālā darba speciālista konsultācijas atbilstoši nepieciešamībai;
- kognitīvo spēju uzturēšanu vai attīstīšanu;
- nodarbinātību veicinošo prasmju attīstīšanas nodarbības (piemēram, aušana, kokapstrāde, šūšana, keramika) un pastāvīgās funkcionēšanas spēju (piemēram, mājturības darbi, kulinārijas nodarbības, informācijas tehnoloģiju apguve) attīstīšanu vai sīkās motorikas (piemēram, rokdarbi, veidošana, motoriku attīstošās spēles), pašaprūpes un patstāvīgās funkcionēšanas (ēdiena pagatavošana, galda klāšana, mājturības darbi, informācijas un komunikācijas tehnoloģiju lietošana) un citu prasmju attīstību veicinošas nodarbības atbilstoši klienta vecumam un funkcionālajam stāvoklim;
- mākslas un mākslinieciskās pašdarbības spēju attīstīšanas nodarbības (piemēram, zīmēšana, mūzika, dažādu mākslas terapiju pielietošana, teātra uzvedumu veidošana, grāmatu lasīšana, audioierakstu klausīšanās, kino)
- fiziskās aktivitātes;
- brīvā laika aktivitātes un relaksējošās nodarbības, atbilstoši dienas ritmam;
- klientu informēšanas un izglītošanas pasākumus, atbilstoši nepieciešamībai; 
- speciālistu konsultācijas (piemēram, ergoterapeits, fizioterapeits, psihologs) pēc nepieciešamības un iespējām;
- pastaigas svaigā gaisā. 
Saskaņā ar MK noteikumu Nr. 338 139. punktu DAC pakalpojuma sniedzējs klientam organizē ēdināšanu vai nodrošina iespēju ēst līdzi paņemto ēdienu.</t>
  </si>
  <si>
    <t>Pakalpojuma apjoms un īpašie nosacījumi</t>
  </si>
  <si>
    <t>Klientam nepieciešamais pakalpojuma apjoms tiek pielāgots individuāli atbilstoši katra klienta vajadzībām.
DAC strādā pilnu darba dienu – ir atvērts 8 stundas katru darba dienu, pirmssvētku dienās centra darba diena ir par vienu stundu īsāka.</t>
  </si>
  <si>
    <t>DAC pakalpojuma izmaksas par vienu klientu ir aprēķinātas, pieņemot, ka vienā centrā pakalpojumu saņem 20 klienti. DAC saņem aprēķināto vienas dienas izmaksu summu atbilstoši klientu skaitam un darba dienu skaitam.</t>
  </si>
  <si>
    <t>2.2.a pielikums</t>
  </si>
  <si>
    <t>Pakalpojuma "Dienas aprūpes centri personām ar garīga rakstura traucējumiem, kurām ir pašaprūpes iemaņas (bez aprūpes)"  vienības izmaksu standarta likmes aprēķins</t>
  </si>
  <si>
    <t xml:space="preserve"> Slodze</t>
  </si>
  <si>
    <t>Izmaksas                         par 1 klientu                dienā</t>
  </si>
  <si>
    <t>Aprēķins</t>
  </si>
  <si>
    <t>Paskaidrojums</t>
  </si>
  <si>
    <t>Apraksts</t>
  </si>
  <si>
    <t>Atlīdzības izmaksas kopā</t>
  </si>
  <si>
    <t xml:space="preserve">DAC bez aprūpes atrodas klienti, kuriem nav nepieciešama aprūpe. DAC bez aprūpes ir nepieciešami 3 darbinieki (3 slodzes) (neskaitot sociālo darbinieku), kas nodrošinās darbu tieši ar klientu (vidēji 6 – 7 klienti uz 1 slodzi). </t>
  </si>
  <si>
    <t xml:space="preserve">Sociālais rehabilitētājs vai cits speciālists –  nodarbību vadītājs uz 20 klientiem 40 h nedēļā (8 h darba dienā) </t>
  </si>
  <si>
    <t>mēnešalgas bāze</t>
  </si>
  <si>
    <r>
      <rPr>
        <b/>
        <sz val="11"/>
        <color theme="1"/>
        <rFont val="Times New Roman"/>
        <family val="1"/>
        <charset val="186"/>
      </rPr>
      <t>Sociālais rehabilitētaj</t>
    </r>
    <r>
      <rPr>
        <sz val="11"/>
        <color theme="1"/>
        <rFont val="Times New Roman"/>
        <family val="1"/>
        <charset val="186"/>
      </rPr>
      <t xml:space="preserve">s saskaņā ar </t>
    </r>
    <r>
      <rPr>
        <sz val="11"/>
        <color rgb="FF0070C0"/>
        <rFont val="Times New Roman"/>
        <family val="1"/>
        <charset val="186"/>
      </rPr>
      <t>MK 26.04.2022. noteikumu Nr. 262</t>
    </r>
    <r>
      <rPr>
        <sz val="11"/>
        <color theme="1"/>
        <rFont val="Times New Roman"/>
        <family val="1"/>
        <charset val="186"/>
      </rPr>
      <t xml:space="preserve"> 106.4. apakšpunktu klasificējas 43.1. apakšsaimes III A līmenī - 6. mēnešalgu grupa.
Atbilstoši Valsts kancelejas pārskatam “Mēnešalgu skalu salīdzinājums” 6. mēnešalgu grupai noteikta minimālā atlīdzība 705 EUR, bet </t>
    </r>
    <r>
      <rPr>
        <b/>
        <sz val="11"/>
        <color theme="1"/>
        <rFont val="Times New Roman"/>
        <family val="1"/>
        <charset val="186"/>
      </rPr>
      <t>viduspunkts 1005 EUR</t>
    </r>
    <r>
      <rPr>
        <sz val="11"/>
        <color theme="1"/>
        <rFont val="Times New Roman"/>
        <family val="1"/>
        <charset val="186"/>
      </rPr>
      <t>.
Papildus sociālais rehabilitētājs saskaņā ar</t>
    </r>
    <r>
      <rPr>
        <sz val="11"/>
        <color rgb="FF0070C0"/>
        <rFont val="Times New Roman"/>
        <family val="1"/>
        <charset val="186"/>
      </rPr>
      <t xml:space="preserve"> 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</si>
  <si>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t xml:space="preserve">Minētās slodzes var sadalīt starp vairākiem speciālistiem DAC, piesaistot citus speciālistus nodarbību vadīšanai (nodarbību vadītāju (mūzikas, mākslas u.c.) ergoterapeitu, rehabilitologu u.c.), lai nodrošinātu daudzveidīgas nodarbības, atbilstoši klientu vajadzībām un interesēm (produktivitātes un patstāvīgas dzīves prasmju apgūšana, radošās darbnīcas, dažādu terapiju nodarbības,brīvā laika organizēšana utt) un pašvaldības iespējām.
Pienākumi: (1) ievākt informāciju par klienta vajadzībām un novērtēt viņa sociālās iemaņas; (2) organizēt un vadīt nodarbības sociālo iemaņu un funkcionēšanas spēju attīstībai; (3) novērtēt, kā mainās klienta sociālā funkcionēšana, un attiecīgi mainīt sociālās rehabilitācijas pakalpojumu apjomu un saturu; (4) organizēt grupu interešu nodarbības izmantojot dažādas metodes un līdzekļus; (5) palīdzēt sociālajam darbiniekam sadarbībā ar citiem speciālistiem izstrādāt un īstenot klientu individuālos sociālās rehabilitācijas plānus; (6) palīdzēt klientam uzlabot esošās un apgūt jaunas prasmes. </t>
  </si>
  <si>
    <t>piemaksa 25%</t>
  </si>
  <si>
    <t>mēnešalgas bāze un piemaksa 25%</t>
  </si>
  <si>
    <t>VSAOI 23.59%</t>
  </si>
  <si>
    <t>atlīdzība mēnesī (1 slodze)</t>
  </si>
  <si>
    <t>atlīdzība mēnesī (2 slodzes)</t>
  </si>
  <si>
    <t>atlīdzība gadā</t>
  </si>
  <si>
    <t>atlīdzība stundā</t>
  </si>
  <si>
    <t>atlīdzība darba dienā (20 klienti)</t>
  </si>
  <si>
    <t>atlīdzība darba dienā (1 klients)</t>
  </si>
  <si>
    <t xml:space="preserve">Sociālais rehabilitētājs uz 20 klientiem 40 h nedēļā (8 h darba dienā) </t>
  </si>
  <si>
    <r>
      <rPr>
        <b/>
        <sz val="11"/>
        <color theme="1"/>
        <rFont val="Times New Roman"/>
        <family val="1"/>
        <charset val="186"/>
      </rPr>
      <t>Sociālais rehabilitētajs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106.4. apakšpunktu klasificējas 43.1. apakšsaimes III A līmenī - 6. mēnešalgu grupa.
Atbilstoši Valsts kancelejas pārskatam “Mēnešalgu skalu salīdzinājums”  6. mēnešalgu grupai noteikta minimālā atlīdzība 705 EUR, bet </t>
    </r>
    <r>
      <rPr>
        <b/>
        <sz val="11"/>
        <color theme="1"/>
        <rFont val="Times New Roman"/>
        <family val="1"/>
        <charset val="186"/>
      </rPr>
      <t>viduspunkts 1005 EUR</t>
    </r>
    <r>
      <rPr>
        <sz val="11"/>
        <color theme="1"/>
        <rFont val="Times New Roman"/>
        <family val="1"/>
        <charset val="186"/>
      </rPr>
      <t xml:space="preserve">.
Papildus sociālais rehabilitētājs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pienākimi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</si>
  <si>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t>Speciālists tiek piesaistīti atbilstoši iespējām un konkrētajiem pieejamajiem cilvcēkresursiem pašvaldībā, kurā tiek izveidots DAC. Ja pašvaldībā nav pieejams sociālais rehabilitētājs, tad var piesaistīt citu sociāla darba speciālistu, piemēram, sociālo darbinieku.  
Pienākumi: (1) ievākt informāciju par klienta vajadzībām un novērtēt viņa sociālās iemaņas; (2) palīdzēt personām ar funkcionāliem traucējumiem uzlabot viņu sociālās funkcionēšanas spējas; (3) novērtēt, kā mainās klienta sociālā funkcionēšana, un attiecīgi mainīt sociālās rehabilitācijas pakalpojumu apjomu un saturu; (4) organizēt grupu interešu nodarbības izmantojot dažādas metodes un līdzekļus; (5) palīdzēt sociālajam darbiniekam sadarbībā ar citiem speciālistiem izstrādāt un īstenot klientu individuālos sociālās rehabilitācijas plānus;  (6) palīdzēt klientam uzlabot esošās un apgūt jaunas sociālās prasmes.</t>
  </si>
  <si>
    <t xml:space="preserve">Sociālais darbinieks uz 20 klientiem 40 h nedēļā (8 h darba dienā) </t>
  </si>
  <si>
    <r>
      <rPr>
        <b/>
        <sz val="11"/>
        <color theme="1"/>
        <rFont val="Times New Roman"/>
        <family val="1"/>
        <charset val="186"/>
      </rPr>
      <t>Sociālais darbinieks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106.9. apakšpunktu klasificējas 43.1. apakšsaimes V A līmenī - 9. mēnešalgu grupa.
Atbilstoši Valsts kancelejas pārskatam “Mēnešalgu skalu salīdzinājums” 9. mēnešalgu grupai noteikta minimālā atlīdzība 1076 EUR, bet </t>
    </r>
    <r>
      <rPr>
        <b/>
        <sz val="11"/>
        <color theme="1"/>
        <rFont val="Times New Roman"/>
        <family val="1"/>
        <charset val="186"/>
      </rPr>
      <t>viduspunkts 1537 EUR</t>
    </r>
    <r>
      <rPr>
        <sz val="11"/>
        <color theme="1"/>
        <rFont val="Times New Roman"/>
        <family val="1"/>
        <charset val="186"/>
      </rPr>
      <t xml:space="preserve">.
Papildus sociālais darbinieks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</si>
  <si>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t xml:space="preserve">Pienākumi: (1) psihosociālais darbs; (2) sociālā gadījuma vadīšana –  vadīt klienta sociālo problēmu risināšanu, piesaistot nepieciešamos speciālistus; (3) strādāt ar klientu individuāli vai grupā, lai  identificētu sociālo problēmu un noteiktu atbalsta veidus; (4) analizēt klienta sociālo problēmu un palīdzēt rast problēmu risinājuma iespējas; (5) nodrošināt klienta sociālā atbalsta tīkla veidošanu; (6) strādāt ar grupu, lai palīdzētu klientam attīstīt nepieciešamās prasmes; (7) aizstāvēt  klientu intereses; (8) veidot sadarbību ar citām institūcijām.
</t>
  </si>
  <si>
    <t>DAC vadītājs</t>
  </si>
  <si>
    <t>Pienākumi: (1) vadīt struktūrvienības darbu; (2) pārraudzīt citu darbinieku darbu; (3) iesaistīties sarežģītu problēmu risināšanā.</t>
  </si>
  <si>
    <t>atlīdzība mēnesī (0.5 slodzes)</t>
  </si>
  <si>
    <t>DAC grāmatvedis</t>
  </si>
  <si>
    <r>
      <t xml:space="preserve">
</t>
    </r>
    <r>
      <rPr>
        <b/>
        <sz val="11"/>
        <color theme="1"/>
        <rFont val="Times New Roman"/>
        <family val="1"/>
        <charset val="186"/>
      </rPr>
      <t>DAC grāmatvedis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60.3.. apakšpunktu klasificējas 17. saimes III līmenī - 8. mēnešalgu grupa.
Atbilstoši Valsts kancelejas pārskatam “Mēnešalgu skalu salīdzinājums”  8. mēnešalgu grupai noteikta minimālā atlīdzība 899 EUR, bet </t>
    </r>
    <r>
      <rPr>
        <b/>
        <sz val="11"/>
        <color theme="1"/>
        <rFont val="Times New Roman"/>
        <family val="1"/>
        <charset val="186"/>
      </rPr>
      <t>viduspunkts 1291 EUR</t>
    </r>
    <r>
      <rPr>
        <sz val="11"/>
        <color theme="1"/>
        <rFont val="Times New Roman"/>
        <family val="1"/>
        <charset val="186"/>
      </rPr>
      <t xml:space="preserve">.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</si>
  <si>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t>Pienākumi: (1) gatavot pārskatus grāmatvedības jomā, veikt tiem nepieciešamos aprēķinus; (2) piedalīties gada un ceturkšņa pārskatu sastādīšanā; (3) veikt pilnu grāmatvedības uzskaiti iestādē/struktūrvienībā.</t>
  </si>
  <si>
    <t>atlīdzība mēnesī (0.2 slodzes)</t>
  </si>
  <si>
    <t>Ar pakalpojuma  administrēšanu, prasību nodrošināšanu un klientu uzturēšanu saistītās izmaksas  kopā</t>
  </si>
  <si>
    <t>Inflācija % [1]</t>
  </si>
  <si>
    <t>Vidējās izmaksas aprēķinātas saskaņā ar 18 DAC iesniegtajām izmaksu tāmēm par 2014., 2015. un 2016. gadu. Aprēķinu skat. 2.4. pielikumā.</t>
  </si>
  <si>
    <t>Tiek nodrošināta ēdināšana 1 rezi dienā – pusdienas. Ēdināšanas izmaksas visiem pakalpojumiem tiek nodrošinātas vienādā apmērā. Pārtika, samaksa par izdevumiem ēdināšanas nodrošināšanai, kā arī ēdināšanas pakalpojumi.</t>
  </si>
  <si>
    <t>Mācību materiāli un līdzekļi, lai nodrošinātu nodarbības klientiem.</t>
  </si>
  <si>
    <t>Telpu īres izmaksas, komunālie pakalpojumi (apkure, ūdens un kanalizācija, elektrība, gāze, atkritumu izvešana) un uzturēšanas pakalpojumi (apdrošināšana, signalizācijas sistēmu uzstādīšana, remontdarbu pakalpojumi).</t>
  </si>
  <si>
    <t>Aprēķinu skat. 2.3. pielikumā.</t>
  </si>
  <si>
    <t>Supervīzija</t>
  </si>
  <si>
    <t>Aprēķinu skat. 2.5. pielikumā.
Obligātās supervīzijas prasības sociālo pakalpojumu sniedzējiem noteiktas Ministru kabineta 2017. gada 13. jūnija noteikumu Nr. 338 9.2. apakšpunktā un 186. punktā.</t>
  </si>
  <si>
    <t>Kopā:</t>
  </si>
  <si>
    <t>2.2.b pielikums</t>
  </si>
  <si>
    <t>Pakalpojuma "Dienas aprūpes centri personām ar garīga rakstura traucējumiem, kurām nepieciešams atbalsts aprūpē" vienības izmaksu standarta likmes āprēķins</t>
  </si>
  <si>
    <t>Izmaksas 1 klientam dienā</t>
  </si>
  <si>
    <t>DAC ar aprūpi atrodas klienti, kuriem ir nepieciešama aprūpe. DAC ar aprūpi ir nepieciešami 5 darbinieki (5 slodzes) (neskaitot sociālo darbinieku), kas nodrošinās darbu tieši ar klientu (vidēji 4 klienti uz 1 slodzi).</t>
  </si>
  <si>
    <t>Speciālisti tiek piesaistīti atbilstoši iespējām un konkrētajiem pieejamajiem cilvēkresursiem pašvaldībā, kurā tiek izveidots DAC, un, ja pašvaldībā nav pieejams sociālais rehabilitētājs, tad var piesaistīt citu sociāla darba speciālistu, piemēram, sociālo darbinieku.
Sociālajam rehabilitētājam ir jābūt nodrošinātai vismaz 0.5 slodzei, ar atlikušo slodžu sadali DAC var variēt, piesaistot citus speciālistus nodarbību vadīšanai, lai nodrošinātu daudzveidīgas nodarbības, atbilstoši klientu vajadzībām un interesēm (pašaprūpes prasmju apgūšana, produktivitātes attīstīšana, radošās darbnīcas, dažādu terapiju nodarbības,brīvā laika organizēšana utt).
Pienākumi: (1) ievākt informāciju par klienta vajadzībām un novērtēt viņa sociālās iemaņas; (2) organizēt un vadīt nodarbības sociālo iemaņu un funkcionēšanas spēju attīstībai; (3) novērtēt, kā mainās klienta sociālā funkcionēšana, un attiecīgi mainīt sociālās rehabilitācijas pakalpojumu apjomu un saturu; (4) palīdzēt sociālajam darbiniekam sadarbībā ar citiem speciālistiem izstrādāt un īstenot klientu individuālos sociālās rehabilitācijas plānus; (5) palīdzēt klientam atrast risinājuma variantus sociālo problēmu gadījumos; (6) palīdzēt klientam atrast un piekļūt dažāda veida resursiem; (7) palīdzēt klientam uzlabot esošās un apgūt jaunas prasmes; (8) skaidrot informāciju un palīdzēt izmantot alternatīvās komunikācijas līdzekļus un tehniskos palīglīdzekļus.</t>
  </si>
  <si>
    <t>Pienākumi: (1) vadīt klienta sociālo problēmu risināšanu, piesaistot nepieciešamos speciālistus; (2) strādāt ar klientu individuāli vai grupā, lai  identificētu sociālo problēmu un noteiktu atbalsta veidus; (3) analizēt klienta sociālo problēmu un palīdzēt rast problēmu risinājuma iespējas; (4) nodrošināt klienta sociālā atbalsta tīkla veidošanu; (5) strādāt ar grupu, lai palīdzētu klientam attīstīt nepieciešamās prasmes; (6) aizstāvēt klientu intereses un tiesības; (7) veidot sadarbību ar citām institūcijām.</t>
  </si>
  <si>
    <t xml:space="preserve">Sociālais aprūpētājs uz 20 klientiem 40 h nedēļā (8 h darba dienā) </t>
  </si>
  <si>
    <r>
      <rPr>
        <b/>
        <sz val="11"/>
        <color theme="1"/>
        <rFont val="Times New Roman"/>
        <family val="1"/>
        <charset val="186"/>
      </rPr>
      <t>Sociālais aprūpētājs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106.5. apakšpunktu klasificējas 43.1. apakšsaimes III B līmenī - 6. mēnešalgu grupa.
Atbilstoši Valsts kancelejas pārskatam “Mēnešalgu skalu salīdzinājums”  6. mēnešalgu grupai noteikta minimālā atlīdzība 705 EUR, bet </t>
    </r>
    <r>
      <rPr>
        <b/>
        <sz val="11"/>
        <color theme="1"/>
        <rFont val="Times New Roman"/>
        <family val="1"/>
        <charset val="186"/>
      </rPr>
      <t>viduspunkts 1005 EUR</t>
    </r>
    <r>
      <rPr>
        <sz val="11"/>
        <color theme="1"/>
        <rFont val="Times New Roman"/>
        <family val="1"/>
        <charset val="186"/>
      </rPr>
      <t xml:space="preserve">.
Papildus aprūpētājs saskaņā ar </t>
    </r>
    <r>
      <rPr>
        <b/>
        <sz val="11"/>
        <color theme="1"/>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pienākimi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</si>
  <si>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t>Pienākumi: (1) ievākt informāciju par klienta vajadzībām un novērtēt viņa pašaprūpes iemaņas; (2) palīdzēt personām ar funkcionāliem traucējumiem uzlabot funkcionēšanas iemaņas; (3) novērtēt, kā mainās klienta iespējas aprūpēt sevi, un attiecīgi mainīt sociālās aprūpes pakalpojumu kompleksa apjomu un saturu; (4) palīdzēt sociālajam darbiniekam sadarbībā ar citiem speciālistiem izstrādāt un īstenot klientu individuālos sociālās aprūpes plānus; palīdzēt klientam atrast un piekļūt dažāda veida resursiem; (5) palīdzēt klientam uzlabot esošās un apgūt jaunas aprūpes prasmes; (6) palīdzēt izmantot tehniskos līdzekļus.</t>
  </si>
  <si>
    <t xml:space="preserve">Aprūpētājs uz 20 klientiem 40 h nedēļā
(8 h darba dienā) </t>
  </si>
  <si>
    <r>
      <t xml:space="preserve">Aprūpētājs saskaņā ar </t>
    </r>
    <r>
      <rPr>
        <sz val="11"/>
        <color rgb="FF0070C0"/>
        <rFont val="Times New Roman"/>
        <family val="1"/>
        <charset val="186"/>
      </rPr>
      <t>MK 26.04.2022. noteikumu Nr. 262</t>
    </r>
    <r>
      <rPr>
        <sz val="11"/>
        <color theme="1"/>
        <rFont val="Times New Roman"/>
        <family val="1"/>
        <charset val="186"/>
      </rPr>
      <t xml:space="preserve"> 106.1. apakšpunktu klasificējas 43.1. apakšsaimes I A līmenī - 4. mēnešalgu grupa.
Atbilstoši Valsts kancelejas pārskatam “Mēnešalgu skalu salīdzinājums” 4. mēnešalgu grupai noteikta minimālā atlīdzība 616 EUR, bet </t>
    </r>
    <r>
      <rPr>
        <b/>
        <sz val="11"/>
        <color theme="1"/>
        <rFont val="Times New Roman"/>
        <family val="1"/>
        <charset val="186"/>
      </rPr>
      <t>viduspunkts 880 EUR</t>
    </r>
    <r>
      <rPr>
        <sz val="11"/>
        <color theme="1"/>
        <rFont val="Times New Roman"/>
        <family val="1"/>
        <charset val="186"/>
      </rPr>
      <t xml:space="preserve">.
Papildus aprūpētājs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</si>
  <si>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t>Pienākumi: (1) palīdzēt personām, kuras pašas sevi nevar aprūpēt; (2) palīdzēt apģērbties, nomazgāties; (3) sagatavot un uzņemt ēdienu; pasniegt ēdienu un, ja nepieciešams, pabarot; (4) pavadīt dažādu institūciju un pasākumu apmeklēšanas laikā; (5) apkopt telpas ar rokām vai putekļsūcēju; (6) mazgāt grīdas.</t>
  </si>
  <si>
    <t>Tiek nodrošināta ēdināšana 1 rezi dienā – pusdienas. Ēdināšanas izmaksas visiem pakalpojumiem tiek nodrošinātas vienādā apmērā. Pārtika, samaksa par izdevumiem ēdināšanas nodrošināšanai, kā arī ēdināšanas pakalpojumi</t>
  </si>
  <si>
    <t>Mācību materiāli un līdzekļi</t>
  </si>
  <si>
    <t>Mācību materiāli un līdzekļi, lai nodrošinātu nodarbības klientiem</t>
  </si>
  <si>
    <t>Kancelejas un biroja preces</t>
  </si>
  <si>
    <t>Telpu īres izmaksas, komunālie pakalpojumi (apkure, ūdens un kanalizācija, elektrība, gāze, atkritumu izvešana) un uzturēšanas pakalpojumi (apdrošināšana, signalizācijas sistēmu uzstādīšana, remontdarbu pakalpojumi)</t>
  </si>
  <si>
    <t xml:space="preserve">Darba devēja apmaksātie veselības apdrošināšanas izdevumi </t>
  </si>
  <si>
    <t>Aprēķinu skat. 2.3.pielikumā.</t>
  </si>
  <si>
    <t>2.3. pielikums</t>
  </si>
  <si>
    <t>Veselības apdrošināšanas izmaksu aprēķins DAC strādājošajiem</t>
  </si>
  <si>
    <t>Pakalpojumi/speciālisti</t>
  </si>
  <si>
    <t xml:space="preserve">Klientu skaits, kam plānots sniegt pakalpojumu </t>
  </si>
  <si>
    <t xml:space="preserve">Speciālistu (slodžu) skaits </t>
  </si>
  <si>
    <t>Veselības apdrošināšanas izmaksas gadā, euro [1]</t>
  </si>
  <si>
    <t>Veselības apdrošināšanas izmaksas par 1 klientu gadā, euro</t>
  </si>
  <si>
    <t>Veselības apdrošināšanas izmaksas par 1 klientu dienā, euro</t>
  </si>
  <si>
    <t>4=3*213.43 euro</t>
  </si>
  <si>
    <t>5=4/2</t>
  </si>
  <si>
    <t>Pakalpojuma "Dienas aprūpes centri personām ar garīga rakstura traucējumiem" aprēķini (vieglie 1 un 2 līmenis bez aprūpes)</t>
  </si>
  <si>
    <t>sociālais rehabilitētājs</t>
  </si>
  <si>
    <t>sociālais darbinieks</t>
  </si>
  <si>
    <t>grāmatvedis</t>
  </si>
  <si>
    <t>Pakalpojuma "Dienas aprūpes centri personām ar garīga rakstura traucējumiem" aprēķini (smagie 3 un 4 līmenis ar aprūpi)</t>
  </si>
  <si>
    <t>sociālais aprūpētājs</t>
  </si>
  <si>
    <t>aprūpētājs</t>
  </si>
  <si>
    <t>2.4. pielikums</t>
  </si>
  <si>
    <t>Pakalpojuma "Dienas aprūpes centri personām ar garīga rakstura traucējumiem" sniedzēju izmaksu apkopojums un vidējo izmaksu aprēķins</t>
  </si>
  <si>
    <t>Nr.</t>
  </si>
  <si>
    <t>Izdevumu pozīcija</t>
  </si>
  <si>
    <t>Izmaksas par vienu klientu dienā 2014. gadā, euro</t>
  </si>
  <si>
    <t>DAC1</t>
  </si>
  <si>
    <t>DAC2</t>
  </si>
  <si>
    <t>DAC3</t>
  </si>
  <si>
    <t>DAC4</t>
  </si>
  <si>
    <t>DAC5</t>
  </si>
  <si>
    <t>DAC6</t>
  </si>
  <si>
    <t>DAC7</t>
  </si>
  <si>
    <t>DAC8</t>
  </si>
  <si>
    <t>DAC9</t>
  </si>
  <si>
    <t>DAC10</t>
  </si>
  <si>
    <t>DAC11</t>
  </si>
  <si>
    <t>DAC12</t>
  </si>
  <si>
    <t>DAC13</t>
  </si>
  <si>
    <t>DAC14</t>
  </si>
  <si>
    <t>DAC15</t>
  </si>
  <si>
    <t>DAC16</t>
  </si>
  <si>
    <t>DAC17</t>
  </si>
  <si>
    <t>DAC18</t>
  </si>
  <si>
    <t>Vidēji</t>
  </si>
  <si>
    <t>Atlīdzība [1]</t>
  </si>
  <si>
    <t>Sakaru pakalpojumi (telefons, internets, pasts)</t>
  </si>
  <si>
    <t>-</t>
  </si>
  <si>
    <t>Ēdināšanas izdevumi</t>
  </si>
  <si>
    <t>Saimniecības un higiēnas preces</t>
  </si>
  <si>
    <t>Kancelejas preces un biroja preces</t>
  </si>
  <si>
    <t>Transports (degviela, īre, apkope, adrošināšana u.c.)</t>
  </si>
  <si>
    <t>Telpas (īre, komunālie maksājumi, uzturēšanas pasākumi)</t>
  </si>
  <si>
    <t>Darba devēja apmaksātie veselības izdevumi</t>
  </si>
  <si>
    <t>Darbinieku izglītības izdevumi</t>
  </si>
  <si>
    <t>Ar admin.darbību saistītie izdevumi (darba aizsardz.sist.uzturēš.pak., bankas konta apkalp. u.c.)</t>
  </si>
  <si>
    <t>Saimnieciskie pamatlīdzekļi, inventārs, inventāra remonts (materiāli un pakalpojums)</t>
  </si>
  <si>
    <t>Izmaksas par vienu klientu dienā 2015. gadā, euro</t>
  </si>
  <si>
    <t>Izmaksas par vienu klientu dienā 2016. gadā, euro</t>
  </si>
  <si>
    <t>Vidēji (kopā)</t>
  </si>
  <si>
    <t>2.5. pielikums</t>
  </si>
  <si>
    <t>Supervīzijas izmaksu aprēķins pakalpojumam "Dienas aprūpes centri personām ar garīga rakstura traucējumiem"</t>
  </si>
  <si>
    <t>Speciālists</t>
  </si>
  <si>
    <t>Supervīzijas cena vienam darbiniekam, euro/gadā [1]</t>
  </si>
  <si>
    <t xml:space="preserve">Darba laiks gadā [2] </t>
  </si>
  <si>
    <t>Supervīzijas izmaksas par darba stundu (viens darbinieks)</t>
  </si>
  <si>
    <t>Vidējās supervīzijas izmaksas par darba stundu (viens darbinieks)</t>
  </si>
  <si>
    <t>Darbinieku skaits</t>
  </si>
  <si>
    <t>Vidējās supervīzijas izmaksas par darba stundu (visiem darbiniekiem) [3]</t>
  </si>
  <si>
    <t>4=2/3</t>
  </si>
  <si>
    <t>5=4 (vidējais)</t>
  </si>
  <si>
    <t>7=5*6</t>
  </si>
  <si>
    <t>DAC bez aprūpes</t>
  </si>
  <si>
    <t>Sociālā darba speciālisti [4]</t>
  </si>
  <si>
    <t>Institūcijas un struktūrvienības vadītājs</t>
  </si>
  <si>
    <t>DAC ar aprūpi</t>
  </si>
  <si>
    <t>Pārējie darbinieki</t>
  </si>
  <si>
    <t>[1] Supervīzijas cena vienam darbiniekam (euro/gadā) aprēķināta Ministru kabineta 2017. gada 13. jūnija noteikumu Nr. 338 "Prasības sociālo pakalpojumu sniedzējiem" sākotnējās ietekmes novērtējuma ziņojuma (anotācijai) 6. pielikumā "Supervīzijas cenas aprēķins vienam darbiniekam".</t>
  </si>
  <si>
    <t>[2] Gada standarta darba laiks noteikts saskaņā ar 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68. panta 2. punktu.</t>
  </si>
  <si>
    <t>[3] Vidējās supervīzijas izmaksas darba stundā aprēķinātas DAC (bez aprūpes) pieciem darbiniekiem un DAC ar aprūpi septiņiem darbiniekiem, ņemot vērā, ka vienas vienības izmaksu standarta likmes aprēķinā pieņemts, ka pakalpojumu nodrošina visi darbinieki, izņemot grāmatvedi (grāmatvedis neveic tiešu darbu ar klientu).</t>
  </si>
  <si>
    <t>[4] Sociālā darba speciālisti - sociālais darbinieks, sociālais rehabilitētājs un  sociālais aprūpētājs.</t>
  </si>
  <si>
    <t>2.6. pielikums</t>
  </si>
  <si>
    <t>Informācija par sociālo pakalpojumu sniedzējiem, kuru sniegtā informācija tika analizēta veidojot pakalpojuma "Dienas aprūpes centri personām ar garīga rakstura traucējumiem" izmaksas</t>
  </si>
  <si>
    <t>Izmantotā izlasē tika pārstāvēti pakalpojumu sniedzēji no trīs plānošanas reģioniem (t.i., Rīgas, Zemgales un Kurzmes plānošanas reģions).
Sākotnēji informācija par dienas aprūpes centra paklapojumu sniegšanas izmaksām tika pieprasīta no Sociālo pakalpojumu sniedzēju reģistrā reģistrētiem dienas aprūpes centra pakalpojuma sniedzējiem, kuriem ir reģistrēta klientu grupa - personas ar garīga rakstura traucējumiem un pilngadīgas personas vai visu vecumu personas. Informācija tika pieprasīta elektroniski un pa telefonu. Vienas vienības standarta likmes aprēķinā izmantoti dati no dienas aprūpes centra pakalpojumu sniedzējiem, kuri atsaucās aicinājumam sniegt pieprasīto informāciju.
Informācija iegūta no pašvaldībām un pašvaldību pakalpojumu sniedzējiem (18 pakalpojumu sniedzējiem, kas veido 45% no Sociālo pakalpojumu sniedzēju reģistrā reģistrētajiem dienas aprūpes centriem pilngadīgām personām ar garīga rakstura traucējumiem (kopā uz atlases brīdi bija reģistrēti 43 dienas aprūpes centra pakalpojumu sniedzēji, no kuriem 3 netika pieprasīta informācija, jo tie reāli nesniedza pakalpojumus)), t.sk.:
1) Rīgas plānošanas reģions – biedrības "Rīgas pilsētas Rūpju bērns" 5 DAC Rīgā, nodibinājuma "Fonds KOPĀ" 1 DAC Rīgā, biedrības "Svētā Jāņa palīdzība" 1 DAC Rīgā, biedrības "Latvijas kustība par neatkarīgu dzīvi" 1 DAC Rīgā, SIA "Bērnu Oāze" 1 DAC Rīgā, SIA "Saule" 1 DAC Rīgā, biedrības "Gaismas stars" 1 DAC Rīgā, bērnu un jauniešu biedrības "Cerību spārni" 1 DAC Siguldā, pašvaldības aģentūras "Jūrmalas sociālās aprūpes centrs" 1 DAC Jūrmalā;
2) Zemgales plānošanas reģions – pašvaldību iestādes "Jelgavas sociālo lietu pārvalde" 2 DAC Jelgavā, Dobeles novada Sociālā dienesta Sociālo pakalpojumu centrs 1 DAC Dobelē; 
3) Kurzemes plānošanas reģions – biedrības "Latvijas Sarkanais krusts" Kurzemes komitejas Ventspils nodaļas 1 DAC Ventspilī, Liepājas pilsētas domes Sociālā dienesta 1 DAC Liepājā).</t>
  </si>
  <si>
    <r>
      <rPr>
        <b/>
        <sz val="11"/>
        <color rgb="FF000000"/>
        <rFont val="Times New Roman"/>
        <family val="1"/>
        <charset val="186"/>
      </rPr>
      <t>DAC vadītājs</t>
    </r>
    <r>
      <rPr>
        <sz val="11"/>
        <color rgb="FF000000"/>
        <rFont val="Times New Roman"/>
        <family val="1"/>
        <charset val="186"/>
      </rPr>
      <t xml:space="preserve"> jeb vecākais sociālais darbinieks saskaņā ar </t>
    </r>
    <r>
      <rPr>
        <sz val="11"/>
        <color rgb="FF0070C0"/>
        <rFont val="Times New Roman"/>
        <family val="1"/>
        <charset val="186"/>
      </rPr>
      <t>MK 26.04.2022. noteikumu Nr. 262</t>
    </r>
    <r>
      <rPr>
        <sz val="11"/>
        <color rgb="FF000000"/>
        <rFont val="Times New Roman"/>
        <family val="1"/>
        <charset val="186"/>
      </rPr>
      <t xml:space="preserve"> 106.11. apakšpunktu klasificējas 43.1. apakšsaimes VI A līmenī - 10. mēnešalgu grupa.
Atbilstoši Valsts kancelejas pārskatam “Mēnešalgu skalu salīdzinājums” 10. mēnešalgu grupai noteikta minimālā atlīdzība 1301 EUR, bet </t>
    </r>
    <r>
      <rPr>
        <b/>
        <sz val="11"/>
        <color rgb="FF000000"/>
        <rFont val="Times New Roman"/>
        <family val="1"/>
        <charset val="186"/>
      </rPr>
      <t>viduspunkts 1859 EU</t>
    </r>
    <r>
      <rPr>
        <sz val="11"/>
        <color rgb="FF000000"/>
        <rFont val="Times New Roman"/>
        <family val="1"/>
        <charset val="186"/>
      </rPr>
      <t xml:space="preserve">R.
Stundas likmi arpēķina atbilstoši </t>
    </r>
    <r>
      <rPr>
        <sz val="11"/>
        <color rgb="FF0070C0"/>
        <rFont val="Times New Roman"/>
        <family val="1"/>
        <charset val="186"/>
      </rPr>
      <t>Regulas Nr. 1303/2013</t>
    </r>
    <r>
      <rPr>
        <sz val="11"/>
        <color rgb="FF000000"/>
        <rFont val="Times New Roman"/>
        <family val="1"/>
        <charset val="186"/>
      </rPr>
      <t xml:space="preserve"> 68a panta 2. punktā noteiktajam, gada bruto izmaksas dalot ar 1 720 stundām.</t>
    </r>
  </si>
  <si>
    <r>
      <rPr>
        <b/>
        <sz val="11"/>
        <color theme="1"/>
        <rFont val="Times New Roman"/>
        <family val="1"/>
        <charset val="186"/>
      </rPr>
      <t>DAC vadītājs</t>
    </r>
    <r>
      <rPr>
        <sz val="11"/>
        <color theme="1"/>
        <rFont val="Times New Roman"/>
        <family val="1"/>
        <charset val="186"/>
      </rPr>
      <t xml:space="preserve"> jeb vecākais sociālais darbinieks saskaņā ar </t>
    </r>
    <r>
      <rPr>
        <sz val="11"/>
        <color rgb="FF0070C0"/>
        <rFont val="Times New Roman"/>
        <family val="1"/>
        <charset val="186"/>
      </rPr>
      <t>MK 26.04.2022. noteikumu Nr. 262</t>
    </r>
    <r>
      <rPr>
        <sz val="11"/>
        <color theme="1"/>
        <rFont val="Times New Roman"/>
        <family val="1"/>
        <charset val="186"/>
      </rPr>
      <t xml:space="preserve"> 106.11. apakšpunktu klasificējas 43.1. apakšsaimes VI A līmenī - 10. mēnešalgu grupa.
Atbilstoši Valsts kancelejas pārskatam “Mēnešalgu skalu salīdzinājums” 10. mēnešalgu grupai noteikta minimālā atlīdzība 1301 EUR, bet </t>
    </r>
    <r>
      <rPr>
        <b/>
        <sz val="11"/>
        <color theme="1"/>
        <rFont val="Times New Roman"/>
        <family val="1"/>
        <charset val="186"/>
      </rPr>
      <t>viduspunkts 1859 EU</t>
    </r>
    <r>
      <rPr>
        <sz val="11"/>
        <color theme="1"/>
        <rFont val="Times New Roman"/>
        <family val="1"/>
        <charset val="186"/>
      </rPr>
      <t xml:space="preserve">R.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</si>
  <si>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t>[1] Administratīvās izmaksas indeksētas, piemērojot inflācijas % patēriņa grupai "0 VISAS PRECES UN PAKALPOJUMI" no 2017. gada janvāra atbilstoši CSP datiem (https://tools.csb.gov.lv/cpi_calculator/lv/2017M01-2022M08/0/100).</t>
  </si>
  <si>
    <t>Gadā 1720 darba stundas, t.sk. 143.3 darba stundas mēnesī.</t>
  </si>
  <si>
    <t>Gadā 1720 darba stundas, t.sk. 143.3 darba stundasmēnesī.</t>
  </si>
  <si>
    <t>6=5/215 darba dienas gadā</t>
  </si>
  <si>
    <t>[1] Likuma par iedzīvotāju ienākuma nodokli 8. panta 5. daļa nosaka, ka "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kas spēkā līdz 16.11.2021. grozījumiem) nosaka, ka Veselības apdrošināšanas polises (polises cena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 puse 213.43 euro. Darbinieku apdrošināšanas izmaksu apmērs saglabāts iepriekšējā apmērā (atbilstoši Valsts un pašvaldību institūciju amatpersonu un darbinieku atlīdzības likumam, kas spēkā līdz 30.07.2022.), bet indeksējot ar inflācijas %.</t>
  </si>
  <si>
    <t>[1] Atlīdzība - pakalpojuma sniedzēju izmaksu apkopojums un vidējo izmaksu aprēķins netiek iekļauts vienas vienības izmaksu standara likmes aprēķinā, jo darbinieku atlīdzība aprēķināta saskaņā ar MK 26.04.2022. noteikumiem Nr. 262 (skat. 2.2.a pielikumu un 2.2.b pielikumu).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</si>
</sst>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0"/>
      <name val="Arial"/>
      <charset val="186"/>
    </font>
    <font>
      <sz val="10"/>
      <name val="Arial"/>
      <family val="2"/>
      <charset val="186"/>
    </font>
    <font>
      <sz val="11"/>
      <name val="Times New Roman"/>
      <family val="1"/>
      <charset val="186"/>
    </font>
    <font>
      <b/>
      <sz val="11"/>
      <name val="Times New Roman"/>
      <family val="1"/>
      <charset val="186"/>
    </font>
    <font>
      <sz val="11"/>
      <name val="Arial"/>
      <family val="2"/>
      <charset val="186"/>
    </font>
    <font>
      <sz val="11"/>
      <name val="Times New Roman"/>
      <family val="1"/>
      <charset val="186"/>
    </font>
    <font>
      <sz val="12"/>
      <color indexed="8"/>
      <name val="Arial"/>
      <family val="1"/>
      <charset val="186"/>
    </font>
    <font>
      <sz val="11"/>
      <name val="Times New Roman"/>
      <family val="1"/>
      <charset val="186"/>
    </font>
    <font>
      <i/>
      <sz val="11"/>
      <name val="Times New Roman"/>
      <family val="1"/>
      <charset val="186"/>
    </font>
    <font>
      <i/>
      <sz val="12"/>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11"/>
      <color rgb="FFFF0000"/>
      <name val="Arial"/>
      <family val="2"/>
      <charset val="186"/>
    </font>
    <font>
      <sz val="11"/>
      <color rgb="FF000000"/>
      <name val="Times New Roman"/>
      <family val="1"/>
      <charset val="186"/>
    </font>
    <font>
      <sz val="12"/>
      <color theme="1"/>
      <name val="Times New Roman"/>
      <family val="1"/>
      <charset val="186"/>
    </font>
    <font>
      <i/>
      <sz val="11"/>
      <color theme="1"/>
      <name val="Times New Roman"/>
      <family val="1"/>
      <charset val="186"/>
    </font>
    <font>
      <b/>
      <sz val="12"/>
      <color theme="1"/>
      <name val="Times New Roman"/>
      <family val="1"/>
      <charset val="186"/>
    </font>
    <font>
      <sz val="10"/>
      <color theme="1"/>
      <name val="Arial"/>
      <family val="2"/>
      <charset val="186"/>
    </font>
    <font>
      <strike/>
      <sz val="11"/>
      <name val="Times New Roman"/>
      <family val="1"/>
      <charset val="186"/>
    </font>
    <font>
      <b/>
      <strike/>
      <sz val="11"/>
      <name val="Times New Roman"/>
      <family val="1"/>
      <charset val="186"/>
    </font>
    <font>
      <sz val="11"/>
      <color rgb="FF0070C0"/>
      <name val="Times New Roman"/>
      <family val="1"/>
      <charset val="186"/>
    </font>
    <font>
      <b/>
      <sz val="11"/>
      <color rgb="FF000000"/>
      <name val="Times New Roman"/>
      <family val="1"/>
      <charset val="186"/>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196">
    <xf numFmtId="0" fontId="0" fillId="0" borderId="0" xfId="0"/>
    <xf numFmtId="0" fontId="2" fillId="0" borderId="0" xfId="0" applyFont="1"/>
    <xf numFmtId="0" fontId="11" fillId="2" borderId="1" xfId="0" applyFont="1" applyFill="1" applyBorder="1" applyAlignment="1">
      <alignment horizontal="center" vertical="center" wrapText="1"/>
    </xf>
    <xf numFmtId="1" fontId="2" fillId="3" borderId="1" xfId="0" applyNumberFormat="1" applyFont="1" applyFill="1" applyBorder="1" applyAlignment="1">
      <alignment horizontal="center"/>
    </xf>
    <xf numFmtId="1" fontId="2" fillId="3" borderId="1" xfId="0" applyNumberFormat="1" applyFont="1" applyFill="1" applyBorder="1" applyAlignment="1">
      <alignment horizontal="center" wrapText="1"/>
    </xf>
    <xf numFmtId="0" fontId="2" fillId="0" borderId="2" xfId="0" applyFont="1" applyBorder="1"/>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3" fontId="11" fillId="3" borderId="1" xfId="0" applyNumberFormat="1" applyFont="1" applyFill="1" applyBorder="1" applyAlignment="1">
      <alignment horizontal="center"/>
    </xf>
    <xf numFmtId="0" fontId="11" fillId="0" borderId="1" xfId="0" applyFont="1" applyBorder="1" applyAlignment="1">
      <alignment horizontal="center"/>
    </xf>
    <xf numFmtId="4" fontId="11" fillId="0" borderId="1" xfId="0" applyNumberFormat="1" applyFont="1" applyBorder="1" applyAlignment="1">
      <alignment horizontal="center"/>
    </xf>
    <xf numFmtId="2" fontId="11" fillId="0" borderId="1" xfId="0" applyNumberFormat="1" applyFont="1" applyBorder="1" applyAlignment="1">
      <alignment horizontal="center"/>
    </xf>
    <xf numFmtId="3" fontId="12" fillId="0" borderId="1" xfId="0" applyNumberFormat="1" applyFont="1" applyBorder="1" applyAlignment="1">
      <alignment horizontal="center"/>
    </xf>
    <xf numFmtId="4" fontId="12" fillId="0" borderId="1" xfId="0" applyNumberFormat="1" applyFont="1" applyBorder="1" applyAlignment="1">
      <alignment horizontal="center"/>
    </xf>
    <xf numFmtId="4" fontId="2" fillId="3" borderId="1"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0" fontId="4" fillId="0" borderId="0" xfId="0" applyFont="1"/>
    <xf numFmtId="0" fontId="2" fillId="3" borderId="1" xfId="0" applyFont="1" applyFill="1" applyBorder="1" applyAlignment="1">
      <alignment horizontal="center" vertical="center" wrapText="1"/>
    </xf>
    <xf numFmtId="0" fontId="13" fillId="0" borderId="0" xfId="0" applyFont="1"/>
    <xf numFmtId="0" fontId="11" fillId="0" borderId="0" xfId="0" applyFont="1"/>
    <xf numFmtId="0" fontId="11" fillId="0" borderId="0" xfId="0" applyFont="1" applyAlignment="1">
      <alignment wrapText="1"/>
    </xf>
    <xf numFmtId="2" fontId="11" fillId="0" borderId="0" xfId="0" applyNumberFormat="1" applyFont="1"/>
    <xf numFmtId="0" fontId="11" fillId="0" borderId="0" xfId="0" applyFont="1" applyAlignment="1">
      <alignment horizontal="center" vertical="center"/>
    </xf>
    <xf numFmtId="3" fontId="11" fillId="0" borderId="0" xfId="0" applyNumberFormat="1" applyFont="1" applyAlignment="1">
      <alignment horizontal="center" vertical="center"/>
    </xf>
    <xf numFmtId="4" fontId="11" fillId="0" borderId="0" xfId="0" applyNumberFormat="1" applyFont="1" applyAlignment="1">
      <alignment horizontal="center" vertical="center"/>
    </xf>
    <xf numFmtId="2" fontId="12" fillId="0" borderId="0" xfId="0" applyNumberFormat="1" applyFont="1" applyAlignment="1">
      <alignment horizontal="center" vertical="center"/>
    </xf>
    <xf numFmtId="0" fontId="5" fillId="0" borderId="0" xfId="0" applyFont="1"/>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xf>
    <xf numFmtId="0" fontId="11" fillId="3" borderId="1" xfId="0" applyFont="1" applyFill="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wrapText="1"/>
    </xf>
    <xf numFmtId="0" fontId="14" fillId="0" borderId="1" xfId="0" applyFont="1" applyBorder="1" applyAlignment="1">
      <alignment vertical="center"/>
    </xf>
    <xf numFmtId="0" fontId="14" fillId="0" borderId="1" xfId="0" applyFont="1" applyBorder="1" applyAlignment="1">
      <alignment vertical="center" wrapText="1"/>
    </xf>
    <xf numFmtId="0" fontId="14" fillId="0" borderId="1" xfId="0" applyFont="1" applyBorder="1" applyAlignment="1">
      <alignment wrapText="1"/>
    </xf>
    <xf numFmtId="0" fontId="12" fillId="2" borderId="1" xfId="0" applyFont="1" applyFill="1" applyBorder="1" applyAlignment="1">
      <alignment horizontal="right" wrapText="1"/>
    </xf>
    <xf numFmtId="0" fontId="2" fillId="0" borderId="1" xfId="0" applyFont="1" applyBorder="1" applyAlignment="1">
      <alignment vertical="center" wrapText="1"/>
    </xf>
    <xf numFmtId="0" fontId="11" fillId="0" borderId="1" xfId="0" applyFont="1" applyBorder="1"/>
    <xf numFmtId="0" fontId="11" fillId="0" borderId="1" xfId="0" applyFont="1" applyBorder="1" applyAlignment="1">
      <alignment horizontal="center" vertical="center"/>
    </xf>
    <xf numFmtId="4" fontId="11" fillId="0" borderId="1" xfId="0" applyNumberFormat="1" applyFont="1" applyBorder="1" applyAlignment="1">
      <alignment horizontal="center" vertical="center"/>
    </xf>
    <xf numFmtId="0" fontId="7" fillId="0" borderId="0" xfId="0" applyFont="1"/>
    <xf numFmtId="9" fontId="12" fillId="2" borderId="1" xfId="1" applyFont="1" applyFill="1" applyBorder="1" applyAlignment="1">
      <alignment horizontal="center" vertical="center"/>
    </xf>
    <xf numFmtId="0" fontId="11" fillId="0" borderId="2" xfId="0" applyFont="1" applyBorder="1"/>
    <xf numFmtId="0" fontId="3"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64" fontId="12" fillId="0" borderId="1" xfId="0" applyNumberFormat="1" applyFont="1" applyBorder="1" applyAlignment="1">
      <alignment horizontal="center"/>
    </xf>
    <xf numFmtId="2" fontId="12" fillId="0" borderId="1" xfId="0" applyNumberFormat="1" applyFont="1" applyBorder="1" applyAlignment="1">
      <alignment horizontal="center"/>
    </xf>
    <xf numFmtId="0" fontId="12" fillId="0" borderId="0" xfId="0" applyFont="1" applyAlignment="1">
      <alignment horizontal="right"/>
    </xf>
    <xf numFmtId="4" fontId="3" fillId="0" borderId="0" xfId="0" applyNumberFormat="1" applyFont="1" applyAlignment="1">
      <alignment horizontal="center" vertical="center"/>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wrapText="1"/>
    </xf>
    <xf numFmtId="0" fontId="11" fillId="4" borderId="1" xfId="0" applyFont="1" applyFill="1" applyBorder="1" applyAlignment="1">
      <alignment horizontal="center" vertical="center"/>
    </xf>
    <xf numFmtId="0" fontId="10" fillId="0" borderId="0" xfId="0" applyFont="1"/>
    <xf numFmtId="0" fontId="11" fillId="0" borderId="1" xfId="0" applyFont="1" applyBorder="1" applyAlignment="1">
      <alignment horizontal="center" vertical="center" wrapText="1"/>
    </xf>
    <xf numFmtId="4" fontId="19" fillId="3" borderId="1" xfId="0" applyNumberFormat="1" applyFont="1" applyFill="1" applyBorder="1" applyAlignment="1">
      <alignment horizontal="center" vertical="center"/>
    </xf>
    <xf numFmtId="4" fontId="19" fillId="0" borderId="1" xfId="0" applyNumberFormat="1" applyFont="1" applyBorder="1" applyAlignment="1">
      <alignment horizontal="center" vertical="center"/>
    </xf>
    <xf numFmtId="4" fontId="20"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4" fontId="20"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4" fontId="2" fillId="5" borderId="1" xfId="0" applyNumberFormat="1" applyFont="1" applyFill="1" applyBorder="1" applyAlignment="1">
      <alignment horizontal="center" vertical="center"/>
    </xf>
    <xf numFmtId="2" fontId="2" fillId="0" borderId="0" xfId="0" applyNumberFormat="1" applyFont="1"/>
    <xf numFmtId="0" fontId="3" fillId="2" borderId="1" xfId="0" applyFont="1" applyFill="1" applyBorder="1" applyAlignment="1">
      <alignment horizontal="center" vertical="center" wrapText="1"/>
    </xf>
    <xf numFmtId="9" fontId="3" fillId="2" borderId="1" xfId="1"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vertical="center"/>
    </xf>
    <xf numFmtId="0" fontId="2" fillId="0" borderId="1" xfId="0" applyFont="1" applyBorder="1"/>
    <xf numFmtId="0" fontId="2" fillId="4" borderId="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12" fillId="0" borderId="0" xfId="0" applyFont="1" applyAlignment="1">
      <alignment horizontal="center" wrapText="1"/>
    </xf>
    <xf numFmtId="0" fontId="11" fillId="0" borderId="1" xfId="0" applyFont="1" applyBorder="1" applyAlignment="1">
      <alignment horizontal="center" vertical="center" wrapText="1"/>
    </xf>
    <xf numFmtId="0" fontId="8" fillId="0" borderId="0" xfId="0" applyFont="1" applyAlignment="1">
      <alignment horizontal="right"/>
    </xf>
    <xf numFmtId="0" fontId="12" fillId="0" borderId="0" xfId="0" applyFont="1" applyAlignment="1">
      <alignment horizontal="center" vertical="center" wrapText="1"/>
    </xf>
    <xf numFmtId="0" fontId="3" fillId="4"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12" fillId="0" borderId="10" xfId="0" applyFont="1" applyBorder="1" applyAlignment="1">
      <alignment horizontal="center" vertical="center" wrapText="1"/>
    </xf>
    <xf numFmtId="0" fontId="3" fillId="0" borderId="10" xfId="0" applyFont="1" applyBorder="1" applyAlignment="1">
      <alignment horizontal="center" vertical="center"/>
    </xf>
    <xf numFmtId="0" fontId="12" fillId="2" borderId="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8" fillId="0" borderId="0" xfId="0" applyFont="1" applyAlignment="1">
      <alignment horizontal="right" vertical="center"/>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11" fillId="4" borderId="1" xfId="0" applyFont="1" applyFill="1" applyBorder="1" applyAlignment="1">
      <alignment horizontal="center" vertical="center" wrapText="1"/>
    </xf>
    <xf numFmtId="0" fontId="2" fillId="4" borderId="1" xfId="0" applyFont="1" applyFill="1" applyBorder="1" applyAlignment="1">
      <alignment horizontal="center"/>
    </xf>
    <xf numFmtId="0" fontId="3" fillId="0" borderId="0" xfId="0" applyFont="1" applyAlignment="1">
      <alignment horizontal="center" vertical="center" wrapText="1"/>
    </xf>
    <xf numFmtId="0" fontId="11" fillId="0" borderId="0" xfId="0" applyFont="1" applyAlignment="1">
      <alignment horizontal="left" vertical="center" wrapText="1"/>
    </xf>
    <xf numFmtId="3" fontId="11" fillId="0" borderId="1" xfId="0" applyNumberFormat="1" applyFont="1" applyBorder="1" applyAlignment="1">
      <alignment horizontal="center" vertical="center"/>
    </xf>
    <xf numFmtId="2" fontId="12" fillId="0" borderId="1" xfId="0" applyNumberFormat="1"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2" fillId="0" borderId="3" xfId="0" applyFont="1" applyBorder="1" applyAlignment="1">
      <alignment horizontal="left"/>
    </xf>
    <xf numFmtId="0" fontId="12" fillId="0" borderId="11" xfId="0" applyFont="1" applyBorder="1" applyAlignment="1">
      <alignment horizontal="left"/>
    </xf>
    <xf numFmtId="0" fontId="12" fillId="0" borderId="6" xfId="0" applyFont="1" applyBorder="1" applyAlignment="1">
      <alignment horizontal="left"/>
    </xf>
    <xf numFmtId="0" fontId="11" fillId="0" borderId="1" xfId="0" applyFont="1" applyBorder="1" applyAlignment="1">
      <alignment horizontal="center" vertical="center"/>
    </xf>
    <xf numFmtId="0" fontId="16" fillId="0" borderId="0" xfId="0" applyFont="1" applyAlignment="1">
      <alignment horizontal="right"/>
    </xf>
    <xf numFmtId="4" fontId="11" fillId="0" borderId="1" xfId="0" applyNumberFormat="1" applyFont="1" applyBorder="1" applyAlignment="1">
      <alignment horizontal="center" vertical="center"/>
    </xf>
    <xf numFmtId="0" fontId="12" fillId="3" borderId="3"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7" fillId="0" borderId="0" xfId="0" applyFont="1" applyAlignment="1">
      <alignment horizontal="center" vertical="center" wrapText="1"/>
    </xf>
    <xf numFmtId="0" fontId="15" fillId="0" borderId="3" xfId="0" applyFont="1" applyBorder="1" applyAlignment="1">
      <alignment horizontal="justify" vertical="center" wrapText="1"/>
    </xf>
    <xf numFmtId="0" fontId="18" fillId="0" borderId="6" xfId="0" applyFont="1" applyBorder="1" applyAlignment="1">
      <alignment vertical="center" wrapText="1"/>
    </xf>
    <xf numFmtId="0" fontId="9" fillId="0" borderId="0" xfId="0" applyFont="1" applyAlignment="1">
      <alignment horizontal="right" vertical="center"/>
    </xf>
    <xf numFmtId="0" fontId="2" fillId="0" borderId="4" xfId="0" applyFont="1" applyFill="1" applyBorder="1" applyAlignment="1">
      <alignment horizontal="center" vertical="center" wrapText="1"/>
    </xf>
    <xf numFmtId="4" fontId="12" fillId="0" borderId="4" xfId="0" applyNumberFormat="1" applyFont="1" applyFill="1" applyBorder="1" applyAlignment="1">
      <alignment horizontal="center" vertical="center"/>
    </xf>
    <xf numFmtId="2" fontId="2" fillId="0" borderId="1" xfId="1" applyNumberFormat="1" applyFont="1" applyFill="1" applyBorder="1" applyAlignment="1">
      <alignment horizontal="right" vertical="center"/>
    </xf>
    <xf numFmtId="0" fontId="11" fillId="0" borderId="1" xfId="0" applyFont="1" applyFill="1" applyBorder="1" applyAlignment="1">
      <alignment horizontal="left" wrapText="1"/>
    </xf>
    <xf numFmtId="0" fontId="11" fillId="0"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7" xfId="0" applyFont="1" applyFill="1" applyBorder="1" applyAlignment="1">
      <alignment horizontal="center" vertical="center" wrapText="1"/>
    </xf>
    <xf numFmtId="4" fontId="12" fillId="0" borderId="7" xfId="0" applyNumberFormat="1" applyFont="1" applyFill="1" applyBorder="1" applyAlignment="1">
      <alignment horizontal="center" vertical="center"/>
    </xf>
    <xf numFmtId="0" fontId="11" fillId="0" borderId="7"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8" xfId="0" applyFont="1" applyFill="1" applyBorder="1" applyAlignment="1">
      <alignment horizontal="center" vertical="center" wrapText="1"/>
    </xf>
    <xf numFmtId="4" fontId="12" fillId="0" borderId="8" xfId="0" applyNumberFormat="1" applyFont="1" applyFill="1" applyBorder="1" applyAlignment="1">
      <alignment horizontal="center" vertical="center"/>
    </xf>
    <xf numFmtId="0" fontId="11" fillId="0" borderId="8" xfId="0" applyFont="1" applyFill="1" applyBorder="1" applyAlignment="1">
      <alignment horizontal="left" vertical="center" wrapText="1"/>
    </xf>
    <xf numFmtId="0" fontId="2" fillId="0" borderId="8"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center" vertical="center"/>
    </xf>
    <xf numFmtId="2" fontId="11" fillId="0" borderId="4" xfId="0" applyNumberFormat="1" applyFont="1" applyFill="1" applyBorder="1" applyAlignment="1">
      <alignment horizontal="center" vertical="center"/>
    </xf>
    <xf numFmtId="2" fontId="11" fillId="0" borderId="1" xfId="1" applyNumberFormat="1" applyFont="1" applyFill="1" applyBorder="1" applyAlignment="1">
      <alignment horizontal="right" vertical="center"/>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2" fontId="11" fillId="0" borderId="7"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11" fillId="0" borderId="8" xfId="0" applyFont="1" applyFill="1" applyBorder="1" applyAlignment="1">
      <alignment horizontal="center" vertical="center"/>
    </xf>
    <xf numFmtId="2" fontId="11" fillId="0" borderId="8"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165" fontId="2" fillId="0" borderId="4" xfId="0" applyNumberFormat="1" applyFont="1" applyFill="1" applyBorder="1" applyAlignment="1">
      <alignment horizontal="center" vertical="center"/>
    </xf>
    <xf numFmtId="165" fontId="2" fillId="0" borderId="7" xfId="0" applyNumberFormat="1" applyFont="1" applyFill="1" applyBorder="1" applyAlignment="1">
      <alignment horizontal="center" vertical="center"/>
    </xf>
    <xf numFmtId="165" fontId="2" fillId="0" borderId="8" xfId="0" applyNumberFormat="1" applyFont="1" applyFill="1" applyBorder="1" applyAlignment="1">
      <alignment horizontal="center" vertical="center"/>
    </xf>
    <xf numFmtId="0" fontId="11" fillId="3" borderId="5"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1" fillId="3" borderId="13"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1" fillId="3" borderId="6" xfId="0" applyFont="1" applyFill="1" applyBorder="1" applyAlignment="1">
      <alignment horizontal="left" vertical="center" wrapText="1"/>
    </xf>
    <xf numFmtId="2" fontId="11" fillId="3" borderId="1" xfId="0" applyNumberFormat="1" applyFont="1" applyFill="1" applyBorder="1" applyAlignment="1">
      <alignment horizontal="center" vertical="center"/>
    </xf>
    <xf numFmtId="2" fontId="11" fillId="0" borderId="1" xfId="0" applyNumberFormat="1" applyFont="1" applyBorder="1" applyAlignment="1">
      <alignment horizontal="center" vertical="center"/>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0" fontId="11" fillId="0" borderId="12" xfId="0" applyFont="1" applyBorder="1" applyAlignment="1">
      <alignment horizontal="left" vertical="center" wrapText="1"/>
    </xf>
    <xf numFmtId="0" fontId="11" fillId="0" borderId="15" xfId="0" applyFont="1" applyBorder="1" applyAlignment="1">
      <alignment horizontal="left" vertical="center" wrapText="1"/>
    </xf>
    <xf numFmtId="0" fontId="11" fillId="0" borderId="0" xfId="0" applyFont="1" applyBorder="1" applyAlignment="1">
      <alignment horizontal="left" vertical="center" wrapText="1"/>
    </xf>
    <xf numFmtId="0" fontId="11" fillId="0" borderId="16" xfId="0" applyFont="1" applyBorder="1" applyAlignment="1">
      <alignment horizontal="left" vertical="center" wrapText="1"/>
    </xf>
    <xf numFmtId="0" fontId="11" fillId="0" borderId="13" xfId="0" applyFont="1" applyBorder="1" applyAlignment="1">
      <alignment horizontal="left" vertical="center" wrapText="1"/>
    </xf>
    <xf numFmtId="0" fontId="11" fillId="0" borderId="10" xfId="0" applyFont="1" applyBorder="1" applyAlignment="1">
      <alignment horizontal="left" vertical="center" wrapText="1"/>
    </xf>
    <xf numFmtId="0" fontId="11" fillId="0" borderId="14" xfId="0" applyFont="1" applyBorder="1" applyAlignment="1">
      <alignment horizontal="left" vertical="center" wrapText="1"/>
    </xf>
    <xf numFmtId="2" fontId="15" fillId="3" borderId="1" xfId="0" applyNumberFormat="1" applyFont="1" applyFill="1" applyBorder="1" applyAlignment="1">
      <alignment horizontal="center" vertical="center"/>
    </xf>
    <xf numFmtId="165" fontId="2" fillId="3" borderId="4" xfId="0" applyNumberFormat="1" applyFont="1" applyFill="1" applyBorder="1" applyAlignment="1">
      <alignment horizontal="center" vertical="center"/>
    </xf>
    <xf numFmtId="165" fontId="2" fillId="3" borderId="7" xfId="0" applyNumberFormat="1" applyFont="1" applyFill="1" applyBorder="1" applyAlignment="1">
      <alignment horizontal="center" vertical="center"/>
    </xf>
    <xf numFmtId="165" fontId="2" fillId="3" borderId="8" xfId="0" applyNumberFormat="1" applyFont="1" applyFill="1" applyBorder="1" applyAlignment="1">
      <alignment horizontal="center" vertical="center"/>
    </xf>
    <xf numFmtId="0" fontId="2" fillId="3" borderId="4" xfId="0" applyFont="1" applyFill="1" applyBorder="1" applyAlignment="1">
      <alignment horizontal="center" vertical="center" wrapText="1"/>
    </xf>
    <xf numFmtId="4" fontId="11" fillId="3" borderId="4" xfId="0" applyNumberFormat="1" applyFont="1" applyFill="1" applyBorder="1" applyAlignment="1">
      <alignment horizontal="center" vertical="center"/>
    </xf>
    <xf numFmtId="2" fontId="2" fillId="3" borderId="1" xfId="1" applyNumberFormat="1" applyFont="1" applyFill="1" applyBorder="1" applyAlignment="1">
      <alignment horizontal="right" vertical="center"/>
    </xf>
    <xf numFmtId="0" fontId="11" fillId="3" borderId="1" xfId="0" applyFont="1" applyFill="1" applyBorder="1" applyAlignment="1">
      <alignment horizontal="left" wrapText="1"/>
    </xf>
    <xf numFmtId="0" fontId="11" fillId="3" borderId="4"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7" xfId="0" applyFont="1" applyFill="1" applyBorder="1" applyAlignment="1">
      <alignment horizontal="center" vertical="center" wrapText="1"/>
    </xf>
    <xf numFmtId="4" fontId="11" fillId="3" borderId="7" xfId="0" applyNumberFormat="1" applyFont="1" applyFill="1" applyBorder="1" applyAlignment="1">
      <alignment horizontal="center" vertical="center"/>
    </xf>
    <xf numFmtId="0" fontId="11" fillId="3" borderId="7"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8" xfId="0" applyFont="1" applyFill="1" applyBorder="1" applyAlignment="1">
      <alignment horizontal="center" vertical="center" wrapText="1"/>
    </xf>
    <xf numFmtId="4" fontId="11" fillId="3" borderId="8" xfId="0" applyNumberFormat="1" applyFont="1" applyFill="1" applyBorder="1" applyAlignment="1">
      <alignment horizontal="center" vertical="center"/>
    </xf>
    <xf numFmtId="0" fontId="11" fillId="3" borderId="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4" xfId="0" applyFont="1" applyFill="1" applyBorder="1" applyAlignment="1">
      <alignment horizontal="center" vertical="center"/>
    </xf>
    <xf numFmtId="2" fontId="11" fillId="3" borderId="4" xfId="0" applyNumberFormat="1" applyFont="1" applyFill="1" applyBorder="1" applyAlignment="1">
      <alignment horizontal="center" vertical="center"/>
    </xf>
    <xf numFmtId="2" fontId="11" fillId="3" borderId="1" xfId="1" applyNumberFormat="1" applyFont="1" applyFill="1" applyBorder="1" applyAlignment="1">
      <alignment horizontal="right" vertical="center"/>
    </xf>
    <xf numFmtId="0" fontId="2" fillId="3" borderId="7" xfId="0" applyFont="1" applyFill="1" applyBorder="1" applyAlignment="1">
      <alignment horizontal="center" vertical="center"/>
    </xf>
    <xf numFmtId="2" fontId="11" fillId="3" borderId="7" xfId="0" applyNumberFormat="1" applyFont="1" applyFill="1" applyBorder="1" applyAlignment="1">
      <alignment horizontal="center" vertical="center"/>
    </xf>
    <xf numFmtId="0" fontId="2" fillId="3" borderId="8" xfId="0" applyFont="1" applyFill="1" applyBorder="1" applyAlignment="1">
      <alignment horizontal="center" vertical="center"/>
    </xf>
    <xf numFmtId="2" fontId="11" fillId="3" borderId="8" xfId="0" applyNumberFormat="1" applyFont="1" applyFill="1" applyBorder="1" applyAlignment="1">
      <alignment horizontal="center" vertical="center"/>
    </xf>
    <xf numFmtId="4" fontId="12" fillId="2" borderId="3" xfId="0" applyNumberFormat="1" applyFont="1" applyFill="1" applyBorder="1" applyAlignment="1">
      <alignment horizontal="center" vertical="center"/>
    </xf>
    <xf numFmtId="4" fontId="12" fillId="2" borderId="6" xfId="0" applyNumberFormat="1" applyFont="1" applyFill="1" applyBorder="1" applyAlignment="1">
      <alignment horizontal="center" vertical="center"/>
    </xf>
    <xf numFmtId="9" fontId="12" fillId="2" borderId="3" xfId="1" applyFont="1" applyFill="1" applyBorder="1" applyAlignment="1">
      <alignment horizontal="center" vertical="center"/>
    </xf>
    <xf numFmtId="9" fontId="12" fillId="2" borderId="11" xfId="1" applyFont="1" applyFill="1" applyBorder="1" applyAlignment="1">
      <alignment horizontal="center" vertical="center"/>
    </xf>
    <xf numFmtId="9" fontId="12" fillId="2" borderId="6" xfId="1" applyFont="1" applyFill="1" applyBorder="1" applyAlignment="1">
      <alignment horizontal="center" vertical="center"/>
    </xf>
    <xf numFmtId="1" fontId="11"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xf>
    <xf numFmtId="4" fontId="11" fillId="0" borderId="1" xfId="0" applyNumberFormat="1" applyFont="1" applyFill="1" applyBorder="1" applyAlignment="1">
      <alignment horizontal="center"/>
    </xf>
    <xf numFmtId="0" fontId="11" fillId="0" borderId="0" xfId="0" applyFont="1" applyFill="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FFF99"/>
      <color rgb="FF68E68C"/>
      <color rgb="FF9FEF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Lauma Lazdiņa" id="{F1D7FE9F-6C38-452D-9768-5EF5C8BDB5E8}" userId="S::lauma.lazdina@fm.gov.lv::b4f9f0bc-3123-4e03-8258-06bf965f379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37" dT="2022-08-18T13:57:42.57" personId="{F1D7FE9F-6C38-452D-9768-5EF5C8BDB5E8}" id="{9C5300C4-0CE6-4982-989F-9777F793F53E}">
    <text>Atbilstoši mēnešalgu skalu salīdzinājumam 10.mēnešalgu grupai viduspunkts noteikts 1859 EUR apmērā. Lūdzam precizēt te un aprēķinos</text>
  </threadedComment>
</ThreadedComments>
</file>

<file path=xl/threadedComments/threadedComment2.xml><?xml version="1.0" encoding="utf-8"?>
<ThreadedComments xmlns="http://schemas.microsoft.com/office/spreadsheetml/2018/threadedcomments" xmlns:x="http://schemas.openxmlformats.org/spreadsheetml/2006/main">
  <threadedComment ref="H48" dT="2022-08-18T14:00:35.97" personId="{F1D7FE9F-6C38-452D-9768-5EF5C8BDB5E8}" id="{B7468D6A-8B80-4E6B-8541-3CA126E7DFDC}">
    <text>Atbilstoši mēnešalgu skalu salīdzinājumam 10.mēnešalgu grupai viduspunkts noteikts 1859 EUR apmērā. Lūdzam precizēt te un aprēķinos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
  <sheetViews>
    <sheetView zoomScale="70" zoomScaleNormal="70" workbookViewId="0">
      <selection sqref="A1:B1"/>
    </sheetView>
  </sheetViews>
  <sheetFormatPr defaultColWidth="9.1796875" defaultRowHeight="14" x14ac:dyDescent="0.3"/>
  <cols>
    <col min="1" max="1" width="17.54296875" style="53" customWidth="1"/>
    <col min="2" max="2" width="113.7265625" style="53" customWidth="1"/>
    <col min="3" max="16384" width="9.1796875" style="53"/>
  </cols>
  <sheetData>
    <row r="1" spans="1:2" x14ac:dyDescent="0.3">
      <c r="A1" s="73" t="s">
        <v>0</v>
      </c>
      <c r="B1" s="73"/>
    </row>
    <row r="2" spans="1:2" x14ac:dyDescent="0.3">
      <c r="A2" s="71" t="s">
        <v>1</v>
      </c>
      <c r="B2" s="71"/>
    </row>
    <row r="3" spans="1:2" ht="39.75" customHeight="1" x14ac:dyDescent="0.3">
      <c r="A3" s="54" t="s">
        <v>2</v>
      </c>
      <c r="B3" s="30" t="s">
        <v>3</v>
      </c>
    </row>
    <row r="4" spans="1:2" ht="294" x14ac:dyDescent="0.3">
      <c r="A4" s="54" t="s">
        <v>4</v>
      </c>
      <c r="B4" s="30" t="s">
        <v>5</v>
      </c>
    </row>
    <row r="5" spans="1:2" ht="28" x14ac:dyDescent="0.3">
      <c r="A5" s="72" t="s">
        <v>6</v>
      </c>
      <c r="B5" s="30" t="s">
        <v>7</v>
      </c>
    </row>
    <row r="6" spans="1:2" ht="28" x14ac:dyDescent="0.3">
      <c r="A6" s="72"/>
      <c r="B6" s="30" t="s">
        <v>8</v>
      </c>
    </row>
  </sheetData>
  <mergeCells count="3">
    <mergeCell ref="A2:B2"/>
    <mergeCell ref="A5:A6"/>
    <mergeCell ref="A1:B1"/>
  </mergeCells>
  <pageMargins left="0.70866141732283472" right="0.70866141732283472"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tabSelected="1" zoomScale="63" zoomScaleNormal="63" workbookViewId="0">
      <selection sqref="A1:G1"/>
    </sheetView>
  </sheetViews>
  <sheetFormatPr defaultColWidth="9.1796875" defaultRowHeight="14" x14ac:dyDescent="0.3"/>
  <cols>
    <col min="1" max="1" width="37.81640625" style="40" customWidth="1"/>
    <col min="2" max="3" width="9.1796875" style="40"/>
    <col min="4" max="4" width="8.453125" style="40" customWidth="1"/>
    <col min="5" max="5" width="29.26953125" style="40" customWidth="1"/>
    <col min="6" max="6" width="90" style="40" customWidth="1"/>
    <col min="7" max="7" width="62.7265625" style="40" customWidth="1"/>
    <col min="8" max="8" width="9.54296875" style="40" bestFit="1" customWidth="1"/>
    <col min="9" max="16384" width="9.1796875" style="40"/>
  </cols>
  <sheetData>
    <row r="1" spans="1:10" x14ac:dyDescent="0.3">
      <c r="A1" s="73" t="s">
        <v>9</v>
      </c>
      <c r="B1" s="73"/>
      <c r="C1" s="73"/>
      <c r="D1" s="73"/>
      <c r="E1" s="73"/>
      <c r="F1" s="73"/>
      <c r="G1" s="73"/>
      <c r="H1" s="1"/>
      <c r="I1" s="1"/>
      <c r="J1" s="1"/>
    </row>
    <row r="2" spans="1:10" x14ac:dyDescent="0.3">
      <c r="A2" s="74" t="s">
        <v>10</v>
      </c>
      <c r="B2" s="74"/>
      <c r="C2" s="74"/>
      <c r="D2" s="74"/>
      <c r="E2" s="74"/>
      <c r="F2" s="74"/>
      <c r="G2" s="74"/>
      <c r="H2" s="1"/>
      <c r="I2" s="1"/>
      <c r="J2" s="1"/>
    </row>
    <row r="3" spans="1:10" ht="56" x14ac:dyDescent="0.3">
      <c r="A3" s="68"/>
      <c r="B3" s="70" t="s">
        <v>11</v>
      </c>
      <c r="C3" s="70" t="s">
        <v>12</v>
      </c>
      <c r="D3" s="76" t="s">
        <v>13</v>
      </c>
      <c r="E3" s="77"/>
      <c r="F3" s="69" t="s">
        <v>14</v>
      </c>
      <c r="G3" s="69" t="s">
        <v>15</v>
      </c>
      <c r="H3" s="1"/>
      <c r="I3" s="1"/>
      <c r="J3" s="1"/>
    </row>
    <row r="4" spans="1:10" ht="56" x14ac:dyDescent="0.3">
      <c r="A4" s="63" t="s">
        <v>16</v>
      </c>
      <c r="B4" s="63">
        <f>SUM(B15:B48)</f>
        <v>2.7</v>
      </c>
      <c r="C4" s="28">
        <f>C5+C15+C24+C33+C41</f>
        <v>23.759999999999998</v>
      </c>
      <c r="D4" s="64"/>
      <c r="E4" s="63"/>
      <c r="F4" s="2" t="s">
        <v>156</v>
      </c>
      <c r="G4" s="65" t="s">
        <v>17</v>
      </c>
      <c r="H4" s="62"/>
      <c r="I4" s="1"/>
      <c r="J4" s="1"/>
    </row>
    <row r="5" spans="1:10" ht="17.5" customHeight="1" x14ac:dyDescent="0.3">
      <c r="A5" s="107" t="s">
        <v>18</v>
      </c>
      <c r="B5" s="107">
        <v>2</v>
      </c>
      <c r="C5" s="108">
        <f>D14</f>
        <v>8.66</v>
      </c>
      <c r="D5" s="109">
        <v>1005</v>
      </c>
      <c r="E5" s="110" t="s">
        <v>19</v>
      </c>
      <c r="F5" s="111" t="s">
        <v>20</v>
      </c>
      <c r="G5" s="112" t="s">
        <v>21</v>
      </c>
      <c r="H5" s="62"/>
      <c r="I5" s="1"/>
      <c r="J5" s="1"/>
    </row>
    <row r="6" spans="1:10" ht="17.5" customHeight="1" x14ac:dyDescent="0.3">
      <c r="A6" s="113"/>
      <c r="B6" s="113"/>
      <c r="C6" s="114"/>
      <c r="D6" s="109">
        <f>ROUND(D5*25%,2)</f>
        <v>251.25</v>
      </c>
      <c r="E6" s="110" t="s">
        <v>22</v>
      </c>
      <c r="F6" s="115"/>
      <c r="G6" s="116"/>
      <c r="H6" s="62"/>
      <c r="I6" s="1"/>
      <c r="J6" s="1"/>
    </row>
    <row r="7" spans="1:10" ht="17.5" customHeight="1" x14ac:dyDescent="0.3">
      <c r="A7" s="113"/>
      <c r="B7" s="113"/>
      <c r="C7" s="114"/>
      <c r="D7" s="109">
        <f>SUM(D5:D6)</f>
        <v>1256.25</v>
      </c>
      <c r="E7" s="110" t="s">
        <v>23</v>
      </c>
      <c r="F7" s="115"/>
      <c r="G7" s="116"/>
      <c r="H7" s="62"/>
      <c r="I7" s="1"/>
      <c r="J7" s="1"/>
    </row>
    <row r="8" spans="1:10" ht="17.5" customHeight="1" x14ac:dyDescent="0.3">
      <c r="A8" s="113"/>
      <c r="B8" s="113"/>
      <c r="C8" s="114"/>
      <c r="D8" s="109">
        <f>ROUND(D7*23.59%,2)</f>
        <v>296.35000000000002</v>
      </c>
      <c r="E8" s="110" t="s">
        <v>24</v>
      </c>
      <c r="F8" s="115"/>
      <c r="G8" s="116"/>
      <c r="H8" s="62"/>
      <c r="I8" s="1"/>
      <c r="J8" s="1"/>
    </row>
    <row r="9" spans="1:10" ht="17.5" customHeight="1" x14ac:dyDescent="0.3">
      <c r="A9" s="113"/>
      <c r="B9" s="113"/>
      <c r="C9" s="114"/>
      <c r="D9" s="109">
        <f>SUM(D7:D8)</f>
        <v>1552.6</v>
      </c>
      <c r="E9" s="110" t="s">
        <v>25</v>
      </c>
      <c r="F9" s="115"/>
      <c r="G9" s="116"/>
      <c r="H9" s="62"/>
      <c r="I9" s="1"/>
      <c r="J9" s="1"/>
    </row>
    <row r="10" spans="1:10" ht="17.5" customHeight="1" x14ac:dyDescent="0.3">
      <c r="A10" s="113"/>
      <c r="B10" s="113"/>
      <c r="C10" s="114"/>
      <c r="D10" s="109">
        <f>D9*B5</f>
        <v>3105.2</v>
      </c>
      <c r="E10" s="110" t="s">
        <v>26</v>
      </c>
      <c r="F10" s="115"/>
      <c r="G10" s="116"/>
      <c r="H10" s="62"/>
      <c r="I10" s="1"/>
      <c r="J10" s="1"/>
    </row>
    <row r="11" spans="1:10" ht="17.5" customHeight="1" x14ac:dyDescent="0.3">
      <c r="A11" s="113"/>
      <c r="B11" s="113"/>
      <c r="C11" s="114"/>
      <c r="D11" s="109">
        <f>D10*12</f>
        <v>37262.399999999994</v>
      </c>
      <c r="E11" s="117" t="s">
        <v>27</v>
      </c>
      <c r="F11" s="115"/>
      <c r="G11" s="116"/>
      <c r="H11" s="62"/>
      <c r="I11" s="1"/>
      <c r="J11" s="1"/>
    </row>
    <row r="12" spans="1:10" ht="17.5" customHeight="1" x14ac:dyDescent="0.3">
      <c r="A12" s="113"/>
      <c r="B12" s="113"/>
      <c r="C12" s="114"/>
      <c r="D12" s="109">
        <f>ROUND(D11/1720,2)</f>
        <v>21.66</v>
      </c>
      <c r="E12" s="117" t="s">
        <v>28</v>
      </c>
      <c r="F12" s="115"/>
      <c r="G12" s="116"/>
      <c r="H12" s="62"/>
      <c r="I12" s="1"/>
      <c r="J12" s="1"/>
    </row>
    <row r="13" spans="1:10" ht="17.5" customHeight="1" x14ac:dyDescent="0.3">
      <c r="A13" s="113"/>
      <c r="B13" s="113"/>
      <c r="C13" s="114"/>
      <c r="D13" s="109">
        <f>ROUND(D12*8,2)</f>
        <v>173.28</v>
      </c>
      <c r="E13" s="117" t="s">
        <v>29</v>
      </c>
      <c r="F13" s="115"/>
      <c r="G13" s="116"/>
      <c r="H13" s="62"/>
      <c r="I13" s="1"/>
      <c r="J13" s="1"/>
    </row>
    <row r="14" spans="1:10" ht="17.5" customHeight="1" x14ac:dyDescent="0.3">
      <c r="A14" s="118"/>
      <c r="B14" s="118"/>
      <c r="C14" s="119"/>
      <c r="D14" s="109">
        <f>ROUND(D13/20,2)</f>
        <v>8.66</v>
      </c>
      <c r="E14" s="117" t="s">
        <v>30</v>
      </c>
      <c r="F14" s="120"/>
      <c r="G14" s="121"/>
      <c r="H14" s="62"/>
      <c r="I14" s="1"/>
      <c r="J14" s="1"/>
    </row>
    <row r="15" spans="1:10" ht="17.5" customHeight="1" x14ac:dyDescent="0.3">
      <c r="A15" s="122" t="s">
        <v>31</v>
      </c>
      <c r="B15" s="123">
        <v>1</v>
      </c>
      <c r="C15" s="124">
        <f>D23</f>
        <v>4.33</v>
      </c>
      <c r="D15" s="125">
        <v>1005</v>
      </c>
      <c r="E15" s="110" t="s">
        <v>19</v>
      </c>
      <c r="F15" s="111" t="s">
        <v>32</v>
      </c>
      <c r="G15" s="112" t="s">
        <v>33</v>
      </c>
      <c r="H15" s="62"/>
      <c r="I15" s="62"/>
      <c r="J15" s="62"/>
    </row>
    <row r="16" spans="1:10" ht="17.5" customHeight="1" x14ac:dyDescent="0.3">
      <c r="A16" s="126"/>
      <c r="B16" s="127"/>
      <c r="C16" s="128"/>
      <c r="D16" s="125">
        <f>ROUND(D15*25%,2)</f>
        <v>251.25</v>
      </c>
      <c r="E16" s="110" t="s">
        <v>22</v>
      </c>
      <c r="F16" s="115"/>
      <c r="G16" s="116"/>
      <c r="H16" s="62"/>
      <c r="I16" s="62"/>
      <c r="J16" s="62"/>
    </row>
    <row r="17" spans="1:10" ht="17.5" customHeight="1" x14ac:dyDescent="0.3">
      <c r="A17" s="126"/>
      <c r="B17" s="127"/>
      <c r="C17" s="128"/>
      <c r="D17" s="125">
        <f>SUM(D15:D16)</f>
        <v>1256.25</v>
      </c>
      <c r="E17" s="110" t="s">
        <v>23</v>
      </c>
      <c r="F17" s="115"/>
      <c r="G17" s="116"/>
      <c r="H17" s="62"/>
      <c r="I17" s="62"/>
      <c r="J17" s="62"/>
    </row>
    <row r="18" spans="1:10" ht="17.5" customHeight="1" x14ac:dyDescent="0.3">
      <c r="A18" s="126"/>
      <c r="B18" s="127"/>
      <c r="C18" s="128"/>
      <c r="D18" s="125">
        <f>ROUND(D17*23.59%,2)</f>
        <v>296.35000000000002</v>
      </c>
      <c r="E18" s="110" t="s">
        <v>24</v>
      </c>
      <c r="F18" s="115"/>
      <c r="G18" s="116"/>
      <c r="H18" s="62"/>
      <c r="I18" s="62"/>
      <c r="J18" s="62"/>
    </row>
    <row r="19" spans="1:10" ht="17.5" customHeight="1" x14ac:dyDescent="0.3">
      <c r="A19" s="126"/>
      <c r="B19" s="127"/>
      <c r="C19" s="128"/>
      <c r="D19" s="125">
        <f>SUM(D17:D18)</f>
        <v>1552.6</v>
      </c>
      <c r="E19" s="110" t="s">
        <v>25</v>
      </c>
      <c r="F19" s="115"/>
      <c r="G19" s="116"/>
      <c r="H19" s="62"/>
      <c r="I19" s="62"/>
      <c r="J19" s="62"/>
    </row>
    <row r="20" spans="1:10" ht="17.5" customHeight="1" x14ac:dyDescent="0.3">
      <c r="A20" s="126"/>
      <c r="B20" s="127"/>
      <c r="C20" s="128"/>
      <c r="D20" s="125">
        <f>ROUND(D19*12,2)</f>
        <v>18631.2</v>
      </c>
      <c r="E20" s="117" t="s">
        <v>27</v>
      </c>
      <c r="F20" s="115"/>
      <c r="G20" s="116"/>
      <c r="H20" s="62"/>
      <c r="I20" s="62"/>
      <c r="J20" s="62"/>
    </row>
    <row r="21" spans="1:10" ht="17.5" customHeight="1" x14ac:dyDescent="0.3">
      <c r="A21" s="126"/>
      <c r="B21" s="127"/>
      <c r="C21" s="128"/>
      <c r="D21" s="125">
        <f>ROUND(D20/1720,2)</f>
        <v>10.83</v>
      </c>
      <c r="E21" s="117" t="s">
        <v>28</v>
      </c>
      <c r="F21" s="115"/>
      <c r="G21" s="116"/>
      <c r="H21" s="62"/>
      <c r="I21" s="62"/>
      <c r="J21" s="62"/>
    </row>
    <row r="22" spans="1:10" ht="17.5" customHeight="1" x14ac:dyDescent="0.3">
      <c r="A22" s="126"/>
      <c r="B22" s="127"/>
      <c r="C22" s="128"/>
      <c r="D22" s="125">
        <f>ROUND(D21*8,2)</f>
        <v>86.64</v>
      </c>
      <c r="E22" s="117" t="s">
        <v>29</v>
      </c>
      <c r="F22" s="115"/>
      <c r="G22" s="116"/>
      <c r="H22" s="62"/>
      <c r="I22" s="62"/>
      <c r="J22" s="62"/>
    </row>
    <row r="23" spans="1:10" ht="56" customHeight="1" x14ac:dyDescent="0.3">
      <c r="A23" s="129"/>
      <c r="B23" s="130"/>
      <c r="C23" s="131"/>
      <c r="D23" s="125">
        <f>ROUND(D22/20,2)</f>
        <v>4.33</v>
      </c>
      <c r="E23" s="117" t="s">
        <v>30</v>
      </c>
      <c r="F23" s="120"/>
      <c r="G23" s="121"/>
      <c r="H23" s="62"/>
      <c r="I23" s="62"/>
      <c r="J23" s="62"/>
    </row>
    <row r="24" spans="1:10" ht="17.5" customHeight="1" x14ac:dyDescent="0.3">
      <c r="A24" s="107" t="s">
        <v>34</v>
      </c>
      <c r="B24" s="132">
        <v>1</v>
      </c>
      <c r="C24" s="124">
        <f>D32</f>
        <v>6.63</v>
      </c>
      <c r="D24" s="125">
        <v>1537</v>
      </c>
      <c r="E24" s="110" t="s">
        <v>19</v>
      </c>
      <c r="F24" s="111" t="s">
        <v>35</v>
      </c>
      <c r="G24" s="112" t="s">
        <v>36</v>
      </c>
      <c r="H24" s="62"/>
      <c r="I24" s="62"/>
      <c r="J24" s="1"/>
    </row>
    <row r="25" spans="1:10" ht="17.5" customHeight="1" x14ac:dyDescent="0.3">
      <c r="A25" s="113"/>
      <c r="B25" s="133"/>
      <c r="C25" s="128"/>
      <c r="D25" s="125">
        <f>ROUND(D24*25%,2)</f>
        <v>384.25</v>
      </c>
      <c r="E25" s="110" t="s">
        <v>22</v>
      </c>
      <c r="F25" s="115"/>
      <c r="G25" s="116"/>
      <c r="H25" s="62"/>
      <c r="I25" s="62"/>
      <c r="J25" s="1"/>
    </row>
    <row r="26" spans="1:10" ht="17.5" customHeight="1" x14ac:dyDescent="0.3">
      <c r="A26" s="113"/>
      <c r="B26" s="133"/>
      <c r="C26" s="128"/>
      <c r="D26" s="125">
        <f>SUM(D24:D25)</f>
        <v>1921.25</v>
      </c>
      <c r="E26" s="110" t="s">
        <v>23</v>
      </c>
      <c r="F26" s="115"/>
      <c r="G26" s="116"/>
      <c r="H26" s="62"/>
      <c r="I26" s="62"/>
      <c r="J26" s="1"/>
    </row>
    <row r="27" spans="1:10" ht="17.5" customHeight="1" x14ac:dyDescent="0.3">
      <c r="A27" s="113"/>
      <c r="B27" s="133"/>
      <c r="C27" s="128"/>
      <c r="D27" s="125">
        <f>ROUND(D26*23.59%,2)</f>
        <v>453.22</v>
      </c>
      <c r="E27" s="110" t="s">
        <v>24</v>
      </c>
      <c r="F27" s="115"/>
      <c r="G27" s="116"/>
      <c r="H27" s="62"/>
      <c r="I27" s="62"/>
      <c r="J27" s="1"/>
    </row>
    <row r="28" spans="1:10" ht="17.5" customHeight="1" x14ac:dyDescent="0.3">
      <c r="A28" s="113"/>
      <c r="B28" s="133"/>
      <c r="C28" s="128"/>
      <c r="D28" s="125">
        <f>SUM(D26:D27)</f>
        <v>2374.4700000000003</v>
      </c>
      <c r="E28" s="110" t="s">
        <v>25</v>
      </c>
      <c r="F28" s="115"/>
      <c r="G28" s="116"/>
      <c r="H28" s="62"/>
      <c r="I28" s="62"/>
      <c r="J28" s="1"/>
    </row>
    <row r="29" spans="1:10" ht="17.5" customHeight="1" x14ac:dyDescent="0.3">
      <c r="A29" s="113"/>
      <c r="B29" s="133"/>
      <c r="C29" s="128"/>
      <c r="D29" s="125">
        <f>D28*12</f>
        <v>28493.640000000003</v>
      </c>
      <c r="E29" s="117" t="s">
        <v>27</v>
      </c>
      <c r="F29" s="115"/>
      <c r="G29" s="116"/>
      <c r="H29" s="62"/>
      <c r="I29" s="62"/>
      <c r="J29" s="1"/>
    </row>
    <row r="30" spans="1:10" ht="17.5" customHeight="1" x14ac:dyDescent="0.3">
      <c r="A30" s="113"/>
      <c r="B30" s="133"/>
      <c r="C30" s="128"/>
      <c r="D30" s="125">
        <f>ROUND(D29/1720,2)</f>
        <v>16.57</v>
      </c>
      <c r="E30" s="117" t="s">
        <v>28</v>
      </c>
      <c r="F30" s="115"/>
      <c r="G30" s="116"/>
      <c r="H30" s="62"/>
      <c r="I30" s="62"/>
    </row>
    <row r="31" spans="1:10" ht="17.5" customHeight="1" x14ac:dyDescent="0.3">
      <c r="A31" s="113"/>
      <c r="B31" s="133"/>
      <c r="C31" s="128"/>
      <c r="D31" s="125">
        <f>D30*8</f>
        <v>132.56</v>
      </c>
      <c r="E31" s="117" t="s">
        <v>29</v>
      </c>
      <c r="F31" s="115"/>
      <c r="G31" s="116"/>
      <c r="H31" s="62"/>
      <c r="I31" s="62"/>
    </row>
    <row r="32" spans="1:10" ht="17.5" customHeight="1" x14ac:dyDescent="0.3">
      <c r="A32" s="118"/>
      <c r="B32" s="134"/>
      <c r="C32" s="131"/>
      <c r="D32" s="125">
        <f>ROUND(D31/20,2)</f>
        <v>6.63</v>
      </c>
      <c r="E32" s="117" t="s">
        <v>30</v>
      </c>
      <c r="F32" s="120"/>
      <c r="G32" s="121"/>
      <c r="H32" s="62"/>
      <c r="I32" s="62"/>
    </row>
    <row r="33" spans="1:10" x14ac:dyDescent="0.3">
      <c r="A33" s="107" t="s">
        <v>37</v>
      </c>
      <c r="B33" s="132">
        <v>0.5</v>
      </c>
      <c r="C33" s="124">
        <f>D40</f>
        <v>3.24</v>
      </c>
      <c r="D33" s="125">
        <v>1859</v>
      </c>
      <c r="E33" s="110" t="s">
        <v>19</v>
      </c>
      <c r="F33" s="111" t="s">
        <v>153</v>
      </c>
      <c r="G33" s="112" t="s">
        <v>38</v>
      </c>
      <c r="H33" s="62"/>
      <c r="I33" s="1"/>
    </row>
    <row r="34" spans="1:10" x14ac:dyDescent="0.3">
      <c r="A34" s="113"/>
      <c r="B34" s="133"/>
      <c r="C34" s="128"/>
      <c r="D34" s="125">
        <f>ROUND(D33*25%,2)</f>
        <v>464.75</v>
      </c>
      <c r="E34" s="110" t="s">
        <v>24</v>
      </c>
      <c r="F34" s="115"/>
      <c r="G34" s="116"/>
      <c r="H34" s="62"/>
      <c r="I34" s="1"/>
    </row>
    <row r="35" spans="1:10" x14ac:dyDescent="0.3">
      <c r="A35" s="113"/>
      <c r="B35" s="133"/>
      <c r="C35" s="128"/>
      <c r="D35" s="125">
        <f>SUM(D33:D34)</f>
        <v>2323.75</v>
      </c>
      <c r="E35" s="110" t="s">
        <v>25</v>
      </c>
      <c r="F35" s="115"/>
      <c r="G35" s="116"/>
      <c r="H35" s="62"/>
      <c r="I35" s="1"/>
    </row>
    <row r="36" spans="1:10" x14ac:dyDescent="0.3">
      <c r="A36" s="113"/>
      <c r="B36" s="133"/>
      <c r="C36" s="128"/>
      <c r="D36" s="125">
        <f>ROUND(D35*B33,2)</f>
        <v>1161.8800000000001</v>
      </c>
      <c r="E36" s="110" t="s">
        <v>39</v>
      </c>
      <c r="F36" s="115"/>
      <c r="G36" s="116"/>
      <c r="H36" s="62"/>
      <c r="I36" s="1"/>
    </row>
    <row r="37" spans="1:10" x14ac:dyDescent="0.3">
      <c r="A37" s="113"/>
      <c r="B37" s="133"/>
      <c r="C37" s="128"/>
      <c r="D37" s="125">
        <f>D36*12</f>
        <v>13942.560000000001</v>
      </c>
      <c r="E37" s="117" t="s">
        <v>27</v>
      </c>
      <c r="F37" s="115"/>
      <c r="G37" s="116"/>
      <c r="H37" s="62"/>
      <c r="I37" s="1"/>
    </row>
    <row r="38" spans="1:10" x14ac:dyDescent="0.3">
      <c r="A38" s="113"/>
      <c r="B38" s="133"/>
      <c r="C38" s="128"/>
      <c r="D38" s="125">
        <f>ROUND(D37/1720,2)</f>
        <v>8.11</v>
      </c>
      <c r="E38" s="117" t="s">
        <v>28</v>
      </c>
      <c r="F38" s="115"/>
      <c r="G38" s="116"/>
      <c r="H38" s="62"/>
      <c r="I38" s="1"/>
    </row>
    <row r="39" spans="1:10" x14ac:dyDescent="0.3">
      <c r="A39" s="113"/>
      <c r="B39" s="133"/>
      <c r="C39" s="128"/>
      <c r="D39" s="125">
        <f>D38*8</f>
        <v>64.88</v>
      </c>
      <c r="E39" s="117" t="s">
        <v>29</v>
      </c>
      <c r="F39" s="115"/>
      <c r="G39" s="116"/>
      <c r="H39" s="62"/>
      <c r="I39" s="1"/>
    </row>
    <row r="40" spans="1:10" x14ac:dyDescent="0.3">
      <c r="A40" s="118"/>
      <c r="B40" s="134"/>
      <c r="C40" s="131"/>
      <c r="D40" s="125">
        <f>ROUND(D39/20,2)</f>
        <v>3.24</v>
      </c>
      <c r="E40" s="117" t="s">
        <v>30</v>
      </c>
      <c r="F40" s="120"/>
      <c r="G40" s="121"/>
      <c r="H40" s="62"/>
      <c r="I40" s="1"/>
    </row>
    <row r="41" spans="1:10" ht="17.5" customHeight="1" x14ac:dyDescent="0.3">
      <c r="A41" s="107" t="s">
        <v>40</v>
      </c>
      <c r="B41" s="132">
        <v>0.2</v>
      </c>
      <c r="C41" s="124">
        <f>D48</f>
        <v>0.9</v>
      </c>
      <c r="D41" s="125">
        <v>1291</v>
      </c>
      <c r="E41" s="110" t="s">
        <v>19</v>
      </c>
      <c r="F41" s="111" t="s">
        <v>41</v>
      </c>
      <c r="G41" s="112" t="s">
        <v>42</v>
      </c>
      <c r="H41" s="62"/>
      <c r="I41" s="1"/>
    </row>
    <row r="42" spans="1:10" ht="17.5" customHeight="1" x14ac:dyDescent="0.3">
      <c r="A42" s="113"/>
      <c r="B42" s="133"/>
      <c r="C42" s="128"/>
      <c r="D42" s="125">
        <f>ROUND(D41*25%,2)</f>
        <v>322.75</v>
      </c>
      <c r="E42" s="110" t="s">
        <v>24</v>
      </c>
      <c r="F42" s="115"/>
      <c r="G42" s="116"/>
      <c r="H42" s="62"/>
      <c r="I42" s="1"/>
    </row>
    <row r="43" spans="1:10" ht="17.5" customHeight="1" x14ac:dyDescent="0.3">
      <c r="A43" s="113"/>
      <c r="B43" s="133"/>
      <c r="C43" s="128"/>
      <c r="D43" s="125">
        <f>SUM(D41:D42)</f>
        <v>1613.75</v>
      </c>
      <c r="E43" s="110" t="s">
        <v>25</v>
      </c>
      <c r="F43" s="115"/>
      <c r="G43" s="116"/>
      <c r="H43" s="62"/>
      <c r="I43" s="1"/>
    </row>
    <row r="44" spans="1:10" ht="17.5" customHeight="1" x14ac:dyDescent="0.3">
      <c r="A44" s="113"/>
      <c r="B44" s="133"/>
      <c r="C44" s="128"/>
      <c r="D44" s="125">
        <f>ROUND(D43*B41,2)</f>
        <v>322.75</v>
      </c>
      <c r="E44" s="110" t="s">
        <v>43</v>
      </c>
      <c r="F44" s="115"/>
      <c r="G44" s="116"/>
      <c r="H44" s="62"/>
      <c r="I44" s="1"/>
      <c r="J44" s="1"/>
    </row>
    <row r="45" spans="1:10" ht="17.5" customHeight="1" x14ac:dyDescent="0.3">
      <c r="A45" s="113"/>
      <c r="B45" s="133"/>
      <c r="C45" s="128"/>
      <c r="D45" s="125">
        <f>D44*12</f>
        <v>3873</v>
      </c>
      <c r="E45" s="117" t="s">
        <v>27</v>
      </c>
      <c r="F45" s="115"/>
      <c r="G45" s="116"/>
      <c r="H45" s="62"/>
      <c r="I45" s="1"/>
      <c r="J45" s="1"/>
    </row>
    <row r="46" spans="1:10" ht="17.5" customHeight="1" x14ac:dyDescent="0.3">
      <c r="A46" s="113"/>
      <c r="B46" s="133"/>
      <c r="C46" s="128"/>
      <c r="D46" s="125">
        <f>ROUND(D45/1720,2)</f>
        <v>2.25</v>
      </c>
      <c r="E46" s="117" t="s">
        <v>28</v>
      </c>
      <c r="F46" s="115"/>
      <c r="G46" s="116"/>
      <c r="H46" s="62"/>
      <c r="I46" s="1"/>
      <c r="J46" s="1"/>
    </row>
    <row r="47" spans="1:10" ht="17.5" customHeight="1" x14ac:dyDescent="0.3">
      <c r="A47" s="113"/>
      <c r="B47" s="133"/>
      <c r="C47" s="128"/>
      <c r="D47" s="125">
        <f>D46*8</f>
        <v>18</v>
      </c>
      <c r="E47" s="117" t="s">
        <v>29</v>
      </c>
      <c r="F47" s="115"/>
      <c r="G47" s="116"/>
      <c r="H47" s="62"/>
      <c r="I47" s="1"/>
      <c r="J47" s="1"/>
    </row>
    <row r="48" spans="1:10" ht="17.5" customHeight="1" x14ac:dyDescent="0.3">
      <c r="A48" s="118"/>
      <c r="B48" s="134"/>
      <c r="C48" s="131"/>
      <c r="D48" s="125">
        <f>ROUND(D47/20,2)</f>
        <v>0.9</v>
      </c>
      <c r="E48" s="117" t="s">
        <v>30</v>
      </c>
      <c r="F48" s="120"/>
      <c r="G48" s="121"/>
      <c r="H48" s="62"/>
      <c r="I48" s="1"/>
      <c r="J48" s="1"/>
    </row>
    <row r="49" spans="1:10" ht="42" x14ac:dyDescent="0.3">
      <c r="A49" s="27" t="s">
        <v>44</v>
      </c>
      <c r="B49" s="27" t="s">
        <v>45</v>
      </c>
      <c r="C49" s="28">
        <f>SUM(C50:C61)</f>
        <v>8.43</v>
      </c>
      <c r="D49" s="189"/>
      <c r="E49" s="190"/>
      <c r="F49" s="190"/>
      <c r="G49" s="191"/>
      <c r="H49" s="1"/>
      <c r="I49" s="1"/>
      <c r="J49" s="1"/>
    </row>
    <row r="50" spans="1:10" ht="42" x14ac:dyDescent="0.3">
      <c r="A50" s="29" t="str">
        <f>'2.4. pielikums'!B39</f>
        <v>Ēdināšanas izdevumi</v>
      </c>
      <c r="B50" s="135">
        <v>0.34699999999999998</v>
      </c>
      <c r="C50" s="150">
        <f>ROUND('2.4. pielikums'!V39*(1+B50),2)</f>
        <v>2.16</v>
      </c>
      <c r="D50" s="138" t="s">
        <v>46</v>
      </c>
      <c r="E50" s="139"/>
      <c r="F50" s="140"/>
      <c r="G50" s="36" t="s">
        <v>47</v>
      </c>
      <c r="H50" s="1"/>
      <c r="I50" s="1"/>
      <c r="J50" s="1"/>
    </row>
    <row r="51" spans="1:10" ht="30" customHeight="1" x14ac:dyDescent="0.3">
      <c r="A51" s="29" t="str">
        <f>'2.4. pielikums'!B25</f>
        <v>Mācību materiāli un līdzekļi</v>
      </c>
      <c r="B51" s="136"/>
      <c r="C51" s="150">
        <f>ROUND('2.4. pielikums'!V41*(1+B50),2)</f>
        <v>0.32</v>
      </c>
      <c r="D51" s="141"/>
      <c r="E51" s="142"/>
      <c r="F51" s="143"/>
      <c r="G51" s="32" t="s">
        <v>48</v>
      </c>
      <c r="H51" s="1"/>
      <c r="I51" s="1"/>
      <c r="J51" s="1"/>
    </row>
    <row r="52" spans="1:10" x14ac:dyDescent="0.3">
      <c r="A52" s="29" t="str">
        <f>'2.4. pielikums'!B26</f>
        <v>Kancelejas preces un biroja preces</v>
      </c>
      <c r="B52" s="136"/>
      <c r="C52" s="150">
        <f>ROUND('2.4. pielikums'!V42*(1+B50),2)</f>
        <v>0.13</v>
      </c>
      <c r="D52" s="141"/>
      <c r="E52" s="142"/>
      <c r="F52" s="143"/>
      <c r="G52" s="66"/>
      <c r="H52" s="1"/>
      <c r="I52" s="1"/>
      <c r="J52" s="1"/>
    </row>
    <row r="53" spans="1:10" x14ac:dyDescent="0.3">
      <c r="A53" s="29" t="str">
        <f>'2.4. pielikums'!B40</f>
        <v>Saimniecības un higiēnas preces</v>
      </c>
      <c r="B53" s="136"/>
      <c r="C53" s="150">
        <f>ROUND('2.4. pielikums'!V40*(1+B50),2)</f>
        <v>0.2</v>
      </c>
      <c r="D53" s="141"/>
      <c r="E53" s="142"/>
      <c r="F53" s="143"/>
      <c r="G53" s="66"/>
      <c r="H53" s="1"/>
      <c r="I53" s="1"/>
      <c r="J53" s="1"/>
    </row>
    <row r="54" spans="1:10" ht="28" x14ac:dyDescent="0.3">
      <c r="A54" s="29" t="str">
        <f>'2.4. pielikums'!B43</f>
        <v>Transports (degviela, īre, apkope, adrošināšana u.c.)</v>
      </c>
      <c r="B54" s="136"/>
      <c r="C54" s="150">
        <f>ROUND('2.4. pielikums'!V43*(1+B50),2)</f>
        <v>0.65</v>
      </c>
      <c r="D54" s="141"/>
      <c r="E54" s="142"/>
      <c r="F54" s="143"/>
      <c r="G54" s="66"/>
      <c r="H54" s="1"/>
      <c r="I54" s="1"/>
      <c r="J54" s="1"/>
    </row>
    <row r="55" spans="1:10" ht="56" x14ac:dyDescent="0.3">
      <c r="A55" s="29" t="str">
        <f>'2.4. pielikums'!B44</f>
        <v>Telpas (īre, komunālie maksājumi, uzturēšanas pasākumi)</v>
      </c>
      <c r="B55" s="136"/>
      <c r="C55" s="150">
        <f>ROUND('2.4. pielikums'!V44*(1+B50),2)</f>
        <v>3.07</v>
      </c>
      <c r="D55" s="141"/>
      <c r="E55" s="142"/>
      <c r="F55" s="143"/>
      <c r="G55" s="33" t="s">
        <v>49</v>
      </c>
      <c r="H55" s="1"/>
      <c r="I55" s="1"/>
      <c r="J55" s="1"/>
    </row>
    <row r="56" spans="1:10" ht="42" x14ac:dyDescent="0.3">
      <c r="A56" s="29" t="str">
        <f>'2.4. pielikums'!B48</f>
        <v>Saimnieciskie pamatlīdzekļi, inventārs, inventāra remonts (materiāli un pakalpojums)</v>
      </c>
      <c r="B56" s="136"/>
      <c r="C56" s="150">
        <f>ROUND('2.4. pielikums'!V48*(1+B50),2)</f>
        <v>0.3</v>
      </c>
      <c r="D56" s="141"/>
      <c r="E56" s="142"/>
      <c r="F56" s="143"/>
      <c r="G56" s="66"/>
      <c r="H56" s="1"/>
      <c r="I56" s="1"/>
      <c r="J56" s="1"/>
    </row>
    <row r="57" spans="1:10" x14ac:dyDescent="0.3">
      <c r="A57" s="29" t="str">
        <f>'2.4. pielikums'!B46</f>
        <v>Darbinieku izglītības izdevumi</v>
      </c>
      <c r="B57" s="136"/>
      <c r="C57" s="150">
        <f>ROUND('2.4. pielikums'!V46*(1+B50),2)</f>
        <v>0.11</v>
      </c>
      <c r="D57" s="141"/>
      <c r="E57" s="142"/>
      <c r="F57" s="143"/>
      <c r="G57" s="66"/>
      <c r="H57" s="1"/>
      <c r="I57" s="1"/>
      <c r="J57" s="1"/>
    </row>
    <row r="58" spans="1:10" ht="28" x14ac:dyDescent="0.3">
      <c r="A58" s="29" t="str">
        <f>'2.4. pielikums'!B38</f>
        <v>Sakaru pakalpojumi (telefons, internets, pasts)</v>
      </c>
      <c r="B58" s="136"/>
      <c r="C58" s="150">
        <f>ROUND('2.4. pielikums'!V38*(1+B50),2)</f>
        <v>0.27</v>
      </c>
      <c r="D58" s="141"/>
      <c r="E58" s="142"/>
      <c r="F58" s="143"/>
      <c r="G58" s="66"/>
      <c r="H58" s="1"/>
      <c r="I58" s="1"/>
      <c r="J58" s="1"/>
    </row>
    <row r="59" spans="1:10" ht="42" x14ac:dyDescent="0.3">
      <c r="A59" s="29" t="str">
        <f>'2.4. pielikums'!B47</f>
        <v>Ar admin.darbību saistītie izdevumi (darba aizsardz.sist.uzturēš.pak., bankas konta apkalp. u.c.)</v>
      </c>
      <c r="B59" s="136"/>
      <c r="C59" s="150">
        <f>ROUND('2.4. pielikums'!V47*(1+B50),2)</f>
        <v>0.24</v>
      </c>
      <c r="D59" s="144"/>
      <c r="E59" s="145"/>
      <c r="F59" s="146"/>
      <c r="G59" s="66"/>
    </row>
    <row r="60" spans="1:10" ht="54.75" customHeight="1" x14ac:dyDescent="0.3">
      <c r="A60" s="29" t="str">
        <f>'2.4. pielikums'!B45</f>
        <v>Darba devēja apmaksātie veselības izdevumi</v>
      </c>
      <c r="B60" s="136"/>
      <c r="C60" s="151">
        <f>ROUND('2.3. pielikums'!F10*(1+B50),2)</f>
        <v>0.31</v>
      </c>
      <c r="D60" s="147" t="s">
        <v>50</v>
      </c>
      <c r="E60" s="148"/>
      <c r="F60" s="149"/>
      <c r="G60" s="66"/>
    </row>
    <row r="61" spans="1:10" ht="40" customHeight="1" x14ac:dyDescent="0.3">
      <c r="A61" s="29" t="s">
        <v>51</v>
      </c>
      <c r="B61" s="137"/>
      <c r="C61" s="151">
        <f>ROUND('2.5. pielikums'!G6*(1+B50),2)</f>
        <v>0.67</v>
      </c>
      <c r="D61" s="147" t="s">
        <v>52</v>
      </c>
      <c r="E61" s="148"/>
      <c r="F61" s="149"/>
      <c r="G61" s="66"/>
    </row>
    <row r="62" spans="1:10" x14ac:dyDescent="0.3">
      <c r="A62" s="35" t="s">
        <v>53</v>
      </c>
      <c r="B62" s="187">
        <f>C49+C4</f>
        <v>32.19</v>
      </c>
      <c r="C62" s="188"/>
      <c r="D62"/>
      <c r="E62"/>
      <c r="F62" s="42"/>
      <c r="G62" s="42"/>
    </row>
    <row r="63" spans="1:10" x14ac:dyDescent="0.3">
      <c r="A63" s="1"/>
      <c r="B63" s="1"/>
      <c r="C63" s="62"/>
      <c r="D63" s="1"/>
      <c r="E63" s="62"/>
      <c r="F63" s="1"/>
      <c r="G63" s="1"/>
    </row>
    <row r="64" spans="1:10" x14ac:dyDescent="0.3">
      <c r="A64" s="1" t="s">
        <v>155</v>
      </c>
      <c r="B64"/>
      <c r="C64"/>
      <c r="D64"/>
      <c r="E64"/>
      <c r="F64"/>
      <c r="G64"/>
    </row>
  </sheetData>
  <mergeCells count="34">
    <mergeCell ref="D50:F59"/>
    <mergeCell ref="D60:F60"/>
    <mergeCell ref="D61:F61"/>
    <mergeCell ref="B62:C62"/>
    <mergeCell ref="D49:G49"/>
    <mergeCell ref="A41:A48"/>
    <mergeCell ref="B41:B48"/>
    <mergeCell ref="C41:C48"/>
    <mergeCell ref="F41:F48"/>
    <mergeCell ref="G41:G48"/>
    <mergeCell ref="C33:C40"/>
    <mergeCell ref="F33:F40"/>
    <mergeCell ref="A33:A40"/>
    <mergeCell ref="B33:B40"/>
    <mergeCell ref="G33:G40"/>
    <mergeCell ref="C5:C14"/>
    <mergeCell ref="C15:C23"/>
    <mergeCell ref="A15:A23"/>
    <mergeCell ref="G15:G23"/>
    <mergeCell ref="C24:C32"/>
    <mergeCell ref="F24:F32"/>
    <mergeCell ref="G24:G32"/>
    <mergeCell ref="A24:A32"/>
    <mergeCell ref="B24:B32"/>
    <mergeCell ref="B15:B23"/>
    <mergeCell ref="A2:G2"/>
    <mergeCell ref="A1:G1"/>
    <mergeCell ref="B50:B61"/>
    <mergeCell ref="D3:E3"/>
    <mergeCell ref="F5:F14"/>
    <mergeCell ref="G5:G14"/>
    <mergeCell ref="A5:A14"/>
    <mergeCell ref="B5:B14"/>
    <mergeCell ref="F15:F23"/>
  </mergeCells>
  <pageMargins left="0.70866141732283472" right="0.70866141732283472" top="0.74803149606299213" bottom="0.74803149606299213" header="0.31496062992125984" footer="0.31496062992125984"/>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4"/>
  <sheetViews>
    <sheetView zoomScale="63" zoomScaleNormal="63" workbookViewId="0">
      <selection sqref="A1:G1"/>
    </sheetView>
  </sheetViews>
  <sheetFormatPr defaultColWidth="9.1796875" defaultRowHeight="14" x14ac:dyDescent="0.3"/>
  <cols>
    <col min="1" max="1" width="34" style="26" customWidth="1"/>
    <col min="2" max="3" width="9.1796875" style="26"/>
    <col min="4" max="4" width="10.26953125" style="26" customWidth="1"/>
    <col min="5" max="5" width="36.81640625" style="26" customWidth="1"/>
    <col min="6" max="6" width="91.453125" style="26" customWidth="1"/>
    <col min="7" max="7" width="62.54296875" style="26" customWidth="1"/>
    <col min="8" max="16384" width="9.1796875" style="26"/>
  </cols>
  <sheetData>
    <row r="1" spans="1:9" x14ac:dyDescent="0.3">
      <c r="A1" s="73" t="s">
        <v>54</v>
      </c>
      <c r="B1" s="73"/>
      <c r="C1" s="73"/>
      <c r="D1" s="73"/>
      <c r="E1" s="73"/>
      <c r="F1" s="73"/>
      <c r="G1" s="73"/>
      <c r="H1" s="1"/>
      <c r="I1" s="1"/>
    </row>
    <row r="2" spans="1:9" x14ac:dyDescent="0.3">
      <c r="A2" s="78" t="s">
        <v>55</v>
      </c>
      <c r="B2" s="78"/>
      <c r="C2" s="78"/>
      <c r="D2" s="78"/>
      <c r="E2" s="78"/>
      <c r="F2" s="78"/>
      <c r="G2" s="78"/>
      <c r="H2" s="1"/>
      <c r="I2" s="1"/>
    </row>
    <row r="3" spans="1:9" ht="56" x14ac:dyDescent="0.3">
      <c r="A3" s="68"/>
      <c r="B3" s="70" t="s">
        <v>11</v>
      </c>
      <c r="C3" s="70" t="s">
        <v>56</v>
      </c>
      <c r="D3" s="70" t="s">
        <v>12</v>
      </c>
      <c r="E3" s="70" t="s">
        <v>13</v>
      </c>
      <c r="F3" s="69" t="s">
        <v>14</v>
      </c>
      <c r="G3" s="69" t="s">
        <v>15</v>
      </c>
      <c r="H3" s="1"/>
      <c r="I3" s="1"/>
    </row>
    <row r="4" spans="1:9" ht="56" x14ac:dyDescent="0.3">
      <c r="A4" s="27" t="s">
        <v>16</v>
      </c>
      <c r="B4" s="27">
        <f>SUM(B15:B58)</f>
        <v>4.7</v>
      </c>
      <c r="C4" s="28">
        <f>C5+C15+C24+C33+C43+C51</f>
        <v>31.349999999999994</v>
      </c>
      <c r="D4" s="41"/>
      <c r="E4" s="27"/>
      <c r="F4" s="2" t="s">
        <v>157</v>
      </c>
      <c r="G4" s="2" t="s">
        <v>57</v>
      </c>
      <c r="H4" s="62"/>
      <c r="I4" s="62"/>
    </row>
    <row r="5" spans="1:9" ht="17.5" customHeight="1" x14ac:dyDescent="0.3">
      <c r="A5" s="165" t="s">
        <v>18</v>
      </c>
      <c r="B5" s="165">
        <v>2</v>
      </c>
      <c r="C5" s="166">
        <f>D14</f>
        <v>8.66</v>
      </c>
      <c r="D5" s="167">
        <v>1005</v>
      </c>
      <c r="E5" s="168" t="s">
        <v>19</v>
      </c>
      <c r="F5" s="169" t="s">
        <v>20</v>
      </c>
      <c r="G5" s="170" t="s">
        <v>58</v>
      </c>
      <c r="H5" s="62"/>
      <c r="I5" s="62"/>
    </row>
    <row r="6" spans="1:9" ht="17.5" customHeight="1" x14ac:dyDescent="0.3">
      <c r="A6" s="171"/>
      <c r="B6" s="171"/>
      <c r="C6" s="172"/>
      <c r="D6" s="167">
        <f>ROUND(D5*25%,2)</f>
        <v>251.25</v>
      </c>
      <c r="E6" s="168" t="s">
        <v>22</v>
      </c>
      <c r="F6" s="173"/>
      <c r="G6" s="174"/>
      <c r="H6" s="62"/>
      <c r="I6" s="62"/>
    </row>
    <row r="7" spans="1:9" ht="17.5" customHeight="1" x14ac:dyDescent="0.3">
      <c r="A7" s="171"/>
      <c r="B7" s="171"/>
      <c r="C7" s="172"/>
      <c r="D7" s="167">
        <f>SUM(D5:D6)</f>
        <v>1256.25</v>
      </c>
      <c r="E7" s="168" t="s">
        <v>23</v>
      </c>
      <c r="F7" s="173"/>
      <c r="G7" s="174"/>
      <c r="H7" s="62"/>
      <c r="I7" s="62"/>
    </row>
    <row r="8" spans="1:9" ht="17.5" customHeight="1" x14ac:dyDescent="0.3">
      <c r="A8" s="171"/>
      <c r="B8" s="171"/>
      <c r="C8" s="172"/>
      <c r="D8" s="167">
        <f>ROUND(D7*23.59%,2)</f>
        <v>296.35000000000002</v>
      </c>
      <c r="E8" s="168" t="s">
        <v>24</v>
      </c>
      <c r="F8" s="173"/>
      <c r="G8" s="174"/>
      <c r="H8" s="62"/>
      <c r="I8" s="62"/>
    </row>
    <row r="9" spans="1:9" ht="17.5" customHeight="1" x14ac:dyDescent="0.3">
      <c r="A9" s="171"/>
      <c r="B9" s="171"/>
      <c r="C9" s="172"/>
      <c r="D9" s="167">
        <f>SUM(D7:D8)</f>
        <v>1552.6</v>
      </c>
      <c r="E9" s="168" t="s">
        <v>25</v>
      </c>
      <c r="F9" s="173"/>
      <c r="G9" s="174"/>
      <c r="H9" s="62"/>
      <c r="I9" s="62"/>
    </row>
    <row r="10" spans="1:9" ht="17.5" customHeight="1" x14ac:dyDescent="0.3">
      <c r="A10" s="171"/>
      <c r="B10" s="171"/>
      <c r="C10" s="172"/>
      <c r="D10" s="167">
        <f>D9*B5</f>
        <v>3105.2</v>
      </c>
      <c r="E10" s="168" t="s">
        <v>26</v>
      </c>
      <c r="F10" s="173"/>
      <c r="G10" s="174"/>
      <c r="H10" s="62"/>
      <c r="I10" s="62"/>
    </row>
    <row r="11" spans="1:9" ht="17.5" customHeight="1" x14ac:dyDescent="0.3">
      <c r="A11" s="171"/>
      <c r="B11" s="171"/>
      <c r="C11" s="172"/>
      <c r="D11" s="167">
        <f>D10*12</f>
        <v>37262.399999999994</v>
      </c>
      <c r="E11" s="175" t="s">
        <v>27</v>
      </c>
      <c r="F11" s="173"/>
      <c r="G11" s="174"/>
      <c r="H11" s="62"/>
      <c r="I11" s="62"/>
    </row>
    <row r="12" spans="1:9" ht="17.5" customHeight="1" x14ac:dyDescent="0.3">
      <c r="A12" s="171"/>
      <c r="B12" s="171"/>
      <c r="C12" s="172"/>
      <c r="D12" s="167">
        <f>ROUND(D11/1720,2)</f>
        <v>21.66</v>
      </c>
      <c r="E12" s="175" t="s">
        <v>28</v>
      </c>
      <c r="F12" s="173"/>
      <c r="G12" s="174"/>
      <c r="H12" s="62"/>
      <c r="I12" s="62"/>
    </row>
    <row r="13" spans="1:9" ht="17.5" customHeight="1" x14ac:dyDescent="0.3">
      <c r="A13" s="171"/>
      <c r="B13" s="171"/>
      <c r="C13" s="172"/>
      <c r="D13" s="167">
        <f>ROUND(D12*8,2)</f>
        <v>173.28</v>
      </c>
      <c r="E13" s="175" t="s">
        <v>29</v>
      </c>
      <c r="F13" s="173"/>
      <c r="G13" s="174"/>
      <c r="H13" s="62"/>
      <c r="I13" s="62"/>
    </row>
    <row r="14" spans="1:9" ht="17.5" customHeight="1" x14ac:dyDescent="0.3">
      <c r="A14" s="176"/>
      <c r="B14" s="176"/>
      <c r="C14" s="177"/>
      <c r="D14" s="167">
        <f>ROUND(D13/20,2)</f>
        <v>8.66</v>
      </c>
      <c r="E14" s="175" t="s">
        <v>30</v>
      </c>
      <c r="F14" s="178"/>
      <c r="G14" s="179"/>
      <c r="H14" s="62"/>
      <c r="I14" s="62"/>
    </row>
    <row r="15" spans="1:9" s="40" customFormat="1" ht="17.5" customHeight="1" x14ac:dyDescent="0.3">
      <c r="A15" s="165" t="s">
        <v>34</v>
      </c>
      <c r="B15" s="180">
        <v>1</v>
      </c>
      <c r="C15" s="181">
        <f>D23</f>
        <v>6.63</v>
      </c>
      <c r="D15" s="182">
        <v>1537</v>
      </c>
      <c r="E15" s="168" t="s">
        <v>19</v>
      </c>
      <c r="F15" s="169" t="s">
        <v>35</v>
      </c>
      <c r="G15" s="170" t="s">
        <v>59</v>
      </c>
      <c r="H15" s="62"/>
      <c r="I15" s="62"/>
    </row>
    <row r="16" spans="1:9" s="40" customFormat="1" ht="17.5" customHeight="1" x14ac:dyDescent="0.3">
      <c r="A16" s="171"/>
      <c r="B16" s="183"/>
      <c r="C16" s="184"/>
      <c r="D16" s="182">
        <f>ROUND(D15*25%,2)</f>
        <v>384.25</v>
      </c>
      <c r="E16" s="168" t="s">
        <v>22</v>
      </c>
      <c r="F16" s="173"/>
      <c r="G16" s="174"/>
      <c r="H16" s="62"/>
      <c r="I16" s="62"/>
    </row>
    <row r="17" spans="1:9" s="40" customFormat="1" ht="17.5" customHeight="1" x14ac:dyDescent="0.3">
      <c r="A17" s="171"/>
      <c r="B17" s="183"/>
      <c r="C17" s="184"/>
      <c r="D17" s="182">
        <f>SUM(D15:D16)</f>
        <v>1921.25</v>
      </c>
      <c r="E17" s="168" t="s">
        <v>23</v>
      </c>
      <c r="F17" s="173"/>
      <c r="G17" s="174"/>
      <c r="H17" s="62"/>
      <c r="I17" s="62"/>
    </row>
    <row r="18" spans="1:9" s="40" customFormat="1" ht="17.5" customHeight="1" x14ac:dyDescent="0.3">
      <c r="A18" s="171"/>
      <c r="B18" s="183"/>
      <c r="C18" s="184"/>
      <c r="D18" s="182">
        <f>ROUND(D17*23.59%,2)</f>
        <v>453.22</v>
      </c>
      <c r="E18" s="168" t="s">
        <v>24</v>
      </c>
      <c r="F18" s="173"/>
      <c r="G18" s="174"/>
      <c r="H18" s="62"/>
      <c r="I18" s="62"/>
    </row>
    <row r="19" spans="1:9" s="40" customFormat="1" ht="17.5" customHeight="1" x14ac:dyDescent="0.3">
      <c r="A19" s="171"/>
      <c r="B19" s="183"/>
      <c r="C19" s="184"/>
      <c r="D19" s="182">
        <f>SUM(D17:D18)</f>
        <v>2374.4700000000003</v>
      </c>
      <c r="E19" s="168" t="s">
        <v>25</v>
      </c>
      <c r="F19" s="173"/>
      <c r="G19" s="174"/>
      <c r="H19" s="62"/>
      <c r="I19" s="62"/>
    </row>
    <row r="20" spans="1:9" s="40" customFormat="1" ht="17.5" customHeight="1" x14ac:dyDescent="0.3">
      <c r="A20" s="171"/>
      <c r="B20" s="183"/>
      <c r="C20" s="184"/>
      <c r="D20" s="182">
        <f>D19*12</f>
        <v>28493.640000000003</v>
      </c>
      <c r="E20" s="175" t="s">
        <v>27</v>
      </c>
      <c r="F20" s="173"/>
      <c r="G20" s="174"/>
      <c r="H20" s="62"/>
      <c r="I20" s="62"/>
    </row>
    <row r="21" spans="1:9" s="40" customFormat="1" ht="17.5" customHeight="1" x14ac:dyDescent="0.3">
      <c r="A21" s="171"/>
      <c r="B21" s="183"/>
      <c r="C21" s="184"/>
      <c r="D21" s="182">
        <f>ROUND(D20/1720,2)</f>
        <v>16.57</v>
      </c>
      <c r="E21" s="175" t="s">
        <v>28</v>
      </c>
      <c r="F21" s="173"/>
      <c r="G21" s="174"/>
      <c r="H21" s="62"/>
      <c r="I21" s="62"/>
    </row>
    <row r="22" spans="1:9" s="40" customFormat="1" ht="17.5" customHeight="1" x14ac:dyDescent="0.3">
      <c r="A22" s="171"/>
      <c r="B22" s="183"/>
      <c r="C22" s="184"/>
      <c r="D22" s="182">
        <f>D21*8</f>
        <v>132.56</v>
      </c>
      <c r="E22" s="175" t="s">
        <v>29</v>
      </c>
      <c r="F22" s="173"/>
      <c r="G22" s="174"/>
      <c r="H22" s="62"/>
      <c r="I22" s="62"/>
    </row>
    <row r="23" spans="1:9" s="40" customFormat="1" ht="17.5" customHeight="1" x14ac:dyDescent="0.3">
      <c r="A23" s="176"/>
      <c r="B23" s="185"/>
      <c r="C23" s="186"/>
      <c r="D23" s="182">
        <f>ROUND(D22/20,2)</f>
        <v>6.63</v>
      </c>
      <c r="E23" s="175" t="s">
        <v>30</v>
      </c>
      <c r="F23" s="178"/>
      <c r="G23" s="179"/>
      <c r="H23" s="62"/>
      <c r="I23" s="62"/>
    </row>
    <row r="24" spans="1:9" s="40" customFormat="1" ht="17.5" customHeight="1" x14ac:dyDescent="0.3">
      <c r="A24" s="165" t="s">
        <v>60</v>
      </c>
      <c r="B24" s="180">
        <v>1</v>
      </c>
      <c r="C24" s="181">
        <f>D32</f>
        <v>4.33</v>
      </c>
      <c r="D24" s="182">
        <v>1005</v>
      </c>
      <c r="E24" s="168" t="s">
        <v>19</v>
      </c>
      <c r="F24" s="169" t="s">
        <v>61</v>
      </c>
      <c r="G24" s="170" t="s">
        <v>62</v>
      </c>
      <c r="H24" s="62"/>
      <c r="I24" s="62"/>
    </row>
    <row r="25" spans="1:9" s="40" customFormat="1" ht="17.5" customHeight="1" x14ac:dyDescent="0.3">
      <c r="A25" s="171"/>
      <c r="B25" s="183"/>
      <c r="C25" s="184"/>
      <c r="D25" s="182">
        <f>ROUND(D24*25%,2)</f>
        <v>251.25</v>
      </c>
      <c r="E25" s="168" t="s">
        <v>22</v>
      </c>
      <c r="F25" s="173"/>
      <c r="G25" s="174"/>
      <c r="H25" s="62"/>
      <c r="I25" s="62"/>
    </row>
    <row r="26" spans="1:9" s="40" customFormat="1" ht="17.5" customHeight="1" x14ac:dyDescent="0.3">
      <c r="A26" s="171"/>
      <c r="B26" s="183"/>
      <c r="C26" s="184"/>
      <c r="D26" s="182">
        <f>SUM(D24:D25)</f>
        <v>1256.25</v>
      </c>
      <c r="E26" s="168" t="s">
        <v>23</v>
      </c>
      <c r="F26" s="173"/>
      <c r="G26" s="174"/>
      <c r="H26" s="62"/>
      <c r="I26" s="62"/>
    </row>
    <row r="27" spans="1:9" s="40" customFormat="1" ht="17.5" customHeight="1" x14ac:dyDescent="0.3">
      <c r="A27" s="171"/>
      <c r="B27" s="183"/>
      <c r="C27" s="184"/>
      <c r="D27" s="182">
        <f>ROUND(D26*23.59%,2)</f>
        <v>296.35000000000002</v>
      </c>
      <c r="E27" s="168" t="s">
        <v>24</v>
      </c>
      <c r="F27" s="173"/>
      <c r="G27" s="174"/>
      <c r="H27" s="62"/>
      <c r="I27" s="62"/>
    </row>
    <row r="28" spans="1:9" s="40" customFormat="1" ht="17.5" customHeight="1" x14ac:dyDescent="0.3">
      <c r="A28" s="171"/>
      <c r="B28" s="183"/>
      <c r="C28" s="184"/>
      <c r="D28" s="182">
        <f>SUM(D26:D27)</f>
        <v>1552.6</v>
      </c>
      <c r="E28" s="168" t="s">
        <v>25</v>
      </c>
      <c r="F28" s="173"/>
      <c r="G28" s="174"/>
      <c r="H28" s="62"/>
      <c r="I28" s="62"/>
    </row>
    <row r="29" spans="1:9" s="40" customFormat="1" ht="17.5" customHeight="1" x14ac:dyDescent="0.3">
      <c r="A29" s="171"/>
      <c r="B29" s="183"/>
      <c r="C29" s="184"/>
      <c r="D29" s="182">
        <f>D28*12</f>
        <v>18631.199999999997</v>
      </c>
      <c r="E29" s="175" t="s">
        <v>27</v>
      </c>
      <c r="F29" s="173"/>
      <c r="G29" s="174"/>
      <c r="H29" s="62"/>
      <c r="I29" s="62"/>
    </row>
    <row r="30" spans="1:9" s="40" customFormat="1" ht="17.5" customHeight="1" x14ac:dyDescent="0.3">
      <c r="A30" s="171"/>
      <c r="B30" s="183"/>
      <c r="C30" s="184"/>
      <c r="D30" s="182">
        <f>ROUND(D29/1720,2)</f>
        <v>10.83</v>
      </c>
      <c r="E30" s="175" t="s">
        <v>28</v>
      </c>
      <c r="F30" s="173"/>
      <c r="G30" s="174"/>
      <c r="H30" s="62"/>
      <c r="I30" s="62"/>
    </row>
    <row r="31" spans="1:9" s="40" customFormat="1" ht="17.5" customHeight="1" x14ac:dyDescent="0.3">
      <c r="A31" s="171"/>
      <c r="B31" s="183"/>
      <c r="C31" s="184"/>
      <c r="D31" s="182">
        <f>D30*8</f>
        <v>86.64</v>
      </c>
      <c r="E31" s="175" t="s">
        <v>29</v>
      </c>
      <c r="F31" s="173"/>
      <c r="G31" s="174"/>
      <c r="H31" s="62"/>
      <c r="I31" s="62"/>
    </row>
    <row r="32" spans="1:9" s="40" customFormat="1" ht="17.5" customHeight="1" x14ac:dyDescent="0.3">
      <c r="A32" s="176"/>
      <c r="B32" s="185"/>
      <c r="C32" s="186"/>
      <c r="D32" s="182">
        <f>ROUND(D31/20,2)</f>
        <v>4.33</v>
      </c>
      <c r="E32" s="175" t="s">
        <v>30</v>
      </c>
      <c r="F32" s="178"/>
      <c r="G32" s="179"/>
      <c r="H32" s="62"/>
      <c r="I32" s="62"/>
    </row>
    <row r="33" spans="1:9" s="40" customFormat="1" ht="17.5" customHeight="1" x14ac:dyDescent="0.3">
      <c r="A33" s="165" t="s">
        <v>63</v>
      </c>
      <c r="B33" s="180">
        <v>2</v>
      </c>
      <c r="C33" s="181">
        <f>D42</f>
        <v>7.59</v>
      </c>
      <c r="D33" s="182">
        <v>880</v>
      </c>
      <c r="E33" s="168" t="s">
        <v>19</v>
      </c>
      <c r="F33" s="169" t="s">
        <v>64</v>
      </c>
      <c r="G33" s="170" t="s">
        <v>65</v>
      </c>
      <c r="H33" s="62"/>
      <c r="I33" s="62"/>
    </row>
    <row r="34" spans="1:9" s="40" customFormat="1" ht="17.5" customHeight="1" x14ac:dyDescent="0.3">
      <c r="A34" s="171"/>
      <c r="B34" s="183"/>
      <c r="C34" s="184"/>
      <c r="D34" s="182">
        <f>ROUND(D33*25%,2)</f>
        <v>220</v>
      </c>
      <c r="E34" s="168" t="s">
        <v>22</v>
      </c>
      <c r="F34" s="173"/>
      <c r="G34" s="174"/>
      <c r="H34" s="62"/>
      <c r="I34" s="62"/>
    </row>
    <row r="35" spans="1:9" s="40" customFormat="1" ht="17.5" customHeight="1" x14ac:dyDescent="0.3">
      <c r="A35" s="171"/>
      <c r="B35" s="183"/>
      <c r="C35" s="184"/>
      <c r="D35" s="182">
        <f>SUM(D33:D34)</f>
        <v>1100</v>
      </c>
      <c r="E35" s="168" t="s">
        <v>23</v>
      </c>
      <c r="F35" s="173"/>
      <c r="G35" s="174"/>
      <c r="H35" s="62"/>
      <c r="I35" s="62"/>
    </row>
    <row r="36" spans="1:9" s="40" customFormat="1" ht="17.5" customHeight="1" x14ac:dyDescent="0.3">
      <c r="A36" s="171"/>
      <c r="B36" s="183"/>
      <c r="C36" s="184"/>
      <c r="D36" s="182">
        <f>ROUND(D35*23.59%,2)</f>
        <v>259.49</v>
      </c>
      <c r="E36" s="168" t="s">
        <v>24</v>
      </c>
      <c r="F36" s="173"/>
      <c r="G36" s="174"/>
      <c r="H36" s="62"/>
      <c r="I36" s="62"/>
    </row>
    <row r="37" spans="1:9" s="40" customFormat="1" ht="17.5" customHeight="1" x14ac:dyDescent="0.3">
      <c r="A37" s="171"/>
      <c r="B37" s="183"/>
      <c r="C37" s="184"/>
      <c r="D37" s="182">
        <f>SUM(D35:D36)</f>
        <v>1359.49</v>
      </c>
      <c r="E37" s="168" t="s">
        <v>25</v>
      </c>
      <c r="F37" s="173"/>
      <c r="G37" s="174"/>
      <c r="H37" s="62"/>
      <c r="I37" s="62"/>
    </row>
    <row r="38" spans="1:9" s="40" customFormat="1" ht="17.5" customHeight="1" x14ac:dyDescent="0.3">
      <c r="A38" s="171"/>
      <c r="B38" s="183"/>
      <c r="C38" s="184"/>
      <c r="D38" s="182">
        <f>D37*B33</f>
        <v>2718.98</v>
      </c>
      <c r="E38" s="168" t="s">
        <v>26</v>
      </c>
      <c r="F38" s="173"/>
      <c r="G38" s="174"/>
      <c r="H38" s="62"/>
      <c r="I38" s="62"/>
    </row>
    <row r="39" spans="1:9" s="40" customFormat="1" ht="17.5" customHeight="1" x14ac:dyDescent="0.3">
      <c r="A39" s="171"/>
      <c r="B39" s="183"/>
      <c r="C39" s="184"/>
      <c r="D39" s="182">
        <f>D38*12</f>
        <v>32627.760000000002</v>
      </c>
      <c r="E39" s="175" t="s">
        <v>27</v>
      </c>
      <c r="F39" s="173"/>
      <c r="G39" s="174"/>
      <c r="H39" s="62"/>
      <c r="I39" s="62"/>
    </row>
    <row r="40" spans="1:9" s="40" customFormat="1" ht="17.5" customHeight="1" x14ac:dyDescent="0.3">
      <c r="A40" s="171"/>
      <c r="B40" s="183"/>
      <c r="C40" s="184"/>
      <c r="D40" s="182">
        <f>ROUND(D39/1720,2)</f>
        <v>18.97</v>
      </c>
      <c r="E40" s="175" t="s">
        <v>28</v>
      </c>
      <c r="F40" s="173"/>
      <c r="G40" s="174"/>
      <c r="H40" s="62"/>
      <c r="I40" s="62"/>
    </row>
    <row r="41" spans="1:9" s="40" customFormat="1" ht="17.5" customHeight="1" x14ac:dyDescent="0.3">
      <c r="A41" s="171"/>
      <c r="B41" s="183"/>
      <c r="C41" s="184"/>
      <c r="D41" s="182">
        <f>D40*8</f>
        <v>151.76</v>
      </c>
      <c r="E41" s="175" t="s">
        <v>29</v>
      </c>
      <c r="F41" s="173"/>
      <c r="G41" s="174"/>
      <c r="H41" s="62"/>
      <c r="I41" s="62"/>
    </row>
    <row r="42" spans="1:9" s="40" customFormat="1" ht="17.5" customHeight="1" x14ac:dyDescent="0.3">
      <c r="A42" s="176"/>
      <c r="B42" s="185"/>
      <c r="C42" s="186"/>
      <c r="D42" s="182">
        <f>ROUND(D41/20,2)</f>
        <v>7.59</v>
      </c>
      <c r="E42" s="175" t="s">
        <v>30</v>
      </c>
      <c r="F42" s="178"/>
      <c r="G42" s="179"/>
      <c r="H42" s="62"/>
      <c r="I42" s="62"/>
    </row>
    <row r="43" spans="1:9" s="40" customFormat="1" x14ac:dyDescent="0.3">
      <c r="A43" s="165" t="s">
        <v>37</v>
      </c>
      <c r="B43" s="180">
        <v>0.5</v>
      </c>
      <c r="C43" s="181">
        <f>D50</f>
        <v>3.24</v>
      </c>
      <c r="D43" s="182">
        <v>1859</v>
      </c>
      <c r="E43" s="168" t="s">
        <v>19</v>
      </c>
      <c r="F43" s="169" t="s">
        <v>154</v>
      </c>
      <c r="G43" s="170" t="s">
        <v>38</v>
      </c>
      <c r="H43" s="62"/>
      <c r="I43" s="1"/>
    </row>
    <row r="44" spans="1:9" s="40" customFormat="1" x14ac:dyDescent="0.3">
      <c r="A44" s="171"/>
      <c r="B44" s="183"/>
      <c r="C44" s="184"/>
      <c r="D44" s="182">
        <f>ROUND(D43*25%,2)</f>
        <v>464.75</v>
      </c>
      <c r="E44" s="168" t="s">
        <v>24</v>
      </c>
      <c r="F44" s="173"/>
      <c r="G44" s="174"/>
      <c r="H44" s="62"/>
    </row>
    <row r="45" spans="1:9" s="40" customFormat="1" x14ac:dyDescent="0.3">
      <c r="A45" s="171"/>
      <c r="B45" s="183"/>
      <c r="C45" s="184"/>
      <c r="D45" s="182">
        <f>SUM(D43:D44)</f>
        <v>2323.75</v>
      </c>
      <c r="E45" s="168" t="s">
        <v>25</v>
      </c>
      <c r="F45" s="173"/>
      <c r="G45" s="174"/>
      <c r="H45" s="62"/>
    </row>
    <row r="46" spans="1:9" s="40" customFormat="1" x14ac:dyDescent="0.3">
      <c r="A46" s="171"/>
      <c r="B46" s="183"/>
      <c r="C46" s="184"/>
      <c r="D46" s="182">
        <f>ROUND(D45*B43,2)</f>
        <v>1161.8800000000001</v>
      </c>
      <c r="E46" s="168" t="s">
        <v>39</v>
      </c>
      <c r="F46" s="173"/>
      <c r="G46" s="174"/>
      <c r="H46" s="62"/>
    </row>
    <row r="47" spans="1:9" s="40" customFormat="1" x14ac:dyDescent="0.3">
      <c r="A47" s="171"/>
      <c r="B47" s="183"/>
      <c r="C47" s="184"/>
      <c r="D47" s="182">
        <f>D46*12</f>
        <v>13942.560000000001</v>
      </c>
      <c r="E47" s="175" t="s">
        <v>27</v>
      </c>
      <c r="F47" s="173"/>
      <c r="G47" s="174"/>
      <c r="H47" s="62"/>
    </row>
    <row r="48" spans="1:9" s="40" customFormat="1" x14ac:dyDescent="0.3">
      <c r="A48" s="171"/>
      <c r="B48" s="183"/>
      <c r="C48" s="184"/>
      <c r="D48" s="182">
        <f>ROUND(D47/1720,2)</f>
        <v>8.11</v>
      </c>
      <c r="E48" s="175" t="s">
        <v>28</v>
      </c>
      <c r="F48" s="173"/>
      <c r="G48" s="174"/>
      <c r="H48" s="62"/>
    </row>
    <row r="49" spans="1:8" s="40" customFormat="1" x14ac:dyDescent="0.3">
      <c r="A49" s="171"/>
      <c r="B49" s="183"/>
      <c r="C49" s="184"/>
      <c r="D49" s="182">
        <f>D48*8</f>
        <v>64.88</v>
      </c>
      <c r="E49" s="175" t="s">
        <v>29</v>
      </c>
      <c r="F49" s="173"/>
      <c r="G49" s="174"/>
      <c r="H49" s="62"/>
    </row>
    <row r="50" spans="1:8" s="40" customFormat="1" x14ac:dyDescent="0.3">
      <c r="A50" s="176"/>
      <c r="B50" s="185"/>
      <c r="C50" s="186"/>
      <c r="D50" s="182">
        <f>ROUND(D49/20,2)</f>
        <v>3.24</v>
      </c>
      <c r="E50" s="175" t="s">
        <v>30</v>
      </c>
      <c r="F50" s="178"/>
      <c r="G50" s="179"/>
      <c r="H50" s="62"/>
    </row>
    <row r="51" spans="1:8" s="40" customFormat="1" ht="17.5" customHeight="1" x14ac:dyDescent="0.3">
      <c r="A51" s="165" t="s">
        <v>40</v>
      </c>
      <c r="B51" s="180">
        <v>0.2</v>
      </c>
      <c r="C51" s="181">
        <f>D58</f>
        <v>0.9</v>
      </c>
      <c r="D51" s="182">
        <v>1291</v>
      </c>
      <c r="E51" s="168" t="s">
        <v>19</v>
      </c>
      <c r="F51" s="169" t="s">
        <v>41</v>
      </c>
      <c r="G51" s="170" t="s">
        <v>42</v>
      </c>
      <c r="H51" s="62"/>
    </row>
    <row r="52" spans="1:8" s="40" customFormat="1" ht="17.5" customHeight="1" x14ac:dyDescent="0.3">
      <c r="A52" s="171"/>
      <c r="B52" s="183"/>
      <c r="C52" s="184"/>
      <c r="D52" s="182">
        <f>ROUND(D51*25%,2)</f>
        <v>322.75</v>
      </c>
      <c r="E52" s="168" t="s">
        <v>24</v>
      </c>
      <c r="F52" s="173"/>
      <c r="G52" s="174"/>
      <c r="H52" s="62"/>
    </row>
    <row r="53" spans="1:8" s="40" customFormat="1" ht="17.5" customHeight="1" x14ac:dyDescent="0.3">
      <c r="A53" s="171"/>
      <c r="B53" s="183"/>
      <c r="C53" s="184"/>
      <c r="D53" s="182">
        <f>SUM(D51:D52)</f>
        <v>1613.75</v>
      </c>
      <c r="E53" s="168" t="s">
        <v>25</v>
      </c>
      <c r="F53" s="173"/>
      <c r="G53" s="174"/>
      <c r="H53" s="62"/>
    </row>
    <row r="54" spans="1:8" s="40" customFormat="1" ht="17.5" customHeight="1" x14ac:dyDescent="0.3">
      <c r="A54" s="171"/>
      <c r="B54" s="183"/>
      <c r="C54" s="184"/>
      <c r="D54" s="182">
        <f>ROUND(D53*B51,2)</f>
        <v>322.75</v>
      </c>
      <c r="E54" s="168" t="s">
        <v>43</v>
      </c>
      <c r="F54" s="173"/>
      <c r="G54" s="174"/>
      <c r="H54" s="62"/>
    </row>
    <row r="55" spans="1:8" s="40" customFormat="1" ht="17.5" customHeight="1" x14ac:dyDescent="0.3">
      <c r="A55" s="171"/>
      <c r="B55" s="183"/>
      <c r="C55" s="184"/>
      <c r="D55" s="182">
        <f>D54*12</f>
        <v>3873</v>
      </c>
      <c r="E55" s="175" t="s">
        <v>27</v>
      </c>
      <c r="F55" s="173"/>
      <c r="G55" s="174"/>
      <c r="H55" s="62"/>
    </row>
    <row r="56" spans="1:8" s="40" customFormat="1" ht="17.5" customHeight="1" x14ac:dyDescent="0.3">
      <c r="A56" s="171"/>
      <c r="B56" s="183"/>
      <c r="C56" s="184"/>
      <c r="D56" s="182">
        <f>ROUND(D55/1720,2)</f>
        <v>2.25</v>
      </c>
      <c r="E56" s="175" t="s">
        <v>28</v>
      </c>
      <c r="F56" s="173"/>
      <c r="G56" s="174"/>
      <c r="H56" s="62"/>
    </row>
    <row r="57" spans="1:8" s="40" customFormat="1" ht="17.5" customHeight="1" x14ac:dyDescent="0.3">
      <c r="A57" s="171"/>
      <c r="B57" s="183"/>
      <c r="C57" s="184"/>
      <c r="D57" s="182">
        <f>D56*8</f>
        <v>18</v>
      </c>
      <c r="E57" s="175" t="s">
        <v>29</v>
      </c>
      <c r="F57" s="173"/>
      <c r="G57" s="174"/>
      <c r="H57" s="62"/>
    </row>
    <row r="58" spans="1:8" s="40" customFormat="1" ht="17.5" customHeight="1" x14ac:dyDescent="0.3">
      <c r="A58" s="176"/>
      <c r="B58" s="185"/>
      <c r="C58" s="186"/>
      <c r="D58" s="182">
        <f>ROUND(D57/20,2)</f>
        <v>0.9</v>
      </c>
      <c r="E58" s="175" t="s">
        <v>30</v>
      </c>
      <c r="F58" s="178"/>
      <c r="G58" s="179"/>
      <c r="H58" s="62"/>
    </row>
    <row r="59" spans="1:8" ht="42" x14ac:dyDescent="0.3">
      <c r="A59" s="27" t="s">
        <v>44</v>
      </c>
      <c r="B59" s="27" t="s">
        <v>45</v>
      </c>
      <c r="C59" s="28">
        <f>SUM(C60:C71)</f>
        <v>8.75</v>
      </c>
      <c r="D59" s="189"/>
      <c r="E59" s="190"/>
      <c r="F59" s="190"/>
      <c r="G59" s="191"/>
      <c r="H59" s="1"/>
    </row>
    <row r="60" spans="1:8" ht="42" customHeight="1" x14ac:dyDescent="0.3">
      <c r="A60" s="30" t="str">
        <f>'2.4. pielikums'!B39</f>
        <v>Ēdināšanas izdevumi</v>
      </c>
      <c r="B60" s="162">
        <v>0.34699999999999998</v>
      </c>
      <c r="C60" s="150">
        <f>ROUND('2.4. pielikums'!V39*(1+B60),2)</f>
        <v>2.16</v>
      </c>
      <c r="D60" s="152" t="s">
        <v>46</v>
      </c>
      <c r="E60" s="153"/>
      <c r="F60" s="154"/>
      <c r="G60" s="36" t="s">
        <v>66</v>
      </c>
      <c r="H60" s="1"/>
    </row>
    <row r="61" spans="1:8" ht="30" customHeight="1" x14ac:dyDescent="0.3">
      <c r="A61" s="30" t="s">
        <v>67</v>
      </c>
      <c r="B61" s="163"/>
      <c r="C61" s="150">
        <f>ROUND('2.4. pielikums'!V41*(1+B60),2)</f>
        <v>0.32</v>
      </c>
      <c r="D61" s="155"/>
      <c r="E61" s="156"/>
      <c r="F61" s="157"/>
      <c r="G61" s="32" t="s">
        <v>68</v>
      </c>
      <c r="H61" s="1"/>
    </row>
    <row r="62" spans="1:8" ht="28" customHeight="1" x14ac:dyDescent="0.3">
      <c r="A62" s="30" t="s">
        <v>69</v>
      </c>
      <c r="B62" s="163"/>
      <c r="C62" s="150">
        <f>ROUND('2.4. pielikums'!V42*(1+B60),2)</f>
        <v>0.13</v>
      </c>
      <c r="D62" s="155"/>
      <c r="E62" s="156"/>
      <c r="F62" s="157"/>
      <c r="G62" s="67"/>
      <c r="H62" s="1"/>
    </row>
    <row r="63" spans="1:8" ht="28" customHeight="1" x14ac:dyDescent="0.3">
      <c r="A63" s="30" t="str">
        <f>'2.4. pielikums'!B40</f>
        <v>Saimniecības un higiēnas preces</v>
      </c>
      <c r="B63" s="163"/>
      <c r="C63" s="150">
        <f>ROUND('2.4. pielikums'!V40*(1+B60),2)</f>
        <v>0.2</v>
      </c>
      <c r="D63" s="155"/>
      <c r="E63" s="156"/>
      <c r="F63" s="157"/>
      <c r="G63" s="67"/>
      <c r="H63" s="1"/>
    </row>
    <row r="64" spans="1:8" ht="28" x14ac:dyDescent="0.3">
      <c r="A64" s="30" t="str">
        <f>'2.4. pielikums'!B43</f>
        <v>Transports (degviela, īre, apkope, adrošināšana u.c.)</v>
      </c>
      <c r="B64" s="163"/>
      <c r="C64" s="150">
        <f>ROUND('2.4. pielikums'!V43*(1+B60),2)</f>
        <v>0.65</v>
      </c>
      <c r="D64" s="155"/>
      <c r="E64" s="156"/>
      <c r="F64" s="157"/>
      <c r="G64" s="67"/>
      <c r="H64" s="1"/>
    </row>
    <row r="65" spans="1:8" ht="56" x14ac:dyDescent="0.3">
      <c r="A65" s="30" t="str">
        <f>'2.4. pielikums'!B44</f>
        <v>Telpas (īre, komunālie maksājumi, uzturēšanas pasākumi)</v>
      </c>
      <c r="B65" s="163"/>
      <c r="C65" s="150">
        <f>ROUND('2.4. pielikums'!V44*(1+B60),2)</f>
        <v>3.07</v>
      </c>
      <c r="D65" s="155"/>
      <c r="E65" s="156"/>
      <c r="F65" s="157"/>
      <c r="G65" s="33" t="s">
        <v>70</v>
      </c>
      <c r="H65" s="1"/>
    </row>
    <row r="66" spans="1:8" ht="28" customHeight="1" x14ac:dyDescent="0.3">
      <c r="A66" s="30" t="str">
        <f>'2.4. pielikums'!B46</f>
        <v>Darbinieku izglītības izdevumi</v>
      </c>
      <c r="B66" s="163"/>
      <c r="C66" s="150">
        <f>ROUND('2.4. pielikums'!V46*(1+B60),2)</f>
        <v>0.11</v>
      </c>
      <c r="D66" s="155"/>
      <c r="E66" s="156"/>
      <c r="F66" s="157"/>
      <c r="G66" s="34"/>
      <c r="H66" s="1"/>
    </row>
    <row r="67" spans="1:8" ht="42" x14ac:dyDescent="0.3">
      <c r="A67" s="30" t="str">
        <f>'2.4. pielikums'!B48</f>
        <v>Saimnieciskie pamatlīdzekļi, inventārs, inventāra remonts (materiāli un pakalpojums)</v>
      </c>
      <c r="B67" s="163"/>
      <c r="C67" s="150">
        <f>ROUND('2.4. pielikums'!V48*(1+B60),2)</f>
        <v>0.3</v>
      </c>
      <c r="D67" s="155"/>
      <c r="E67" s="156"/>
      <c r="F67" s="157"/>
      <c r="G67" s="67"/>
      <c r="H67" s="1"/>
    </row>
    <row r="68" spans="1:8" ht="28" x14ac:dyDescent="0.3">
      <c r="A68" s="30" t="str">
        <f>'2.4. pielikums'!B38</f>
        <v>Sakaru pakalpojumi (telefons, internets, pasts)</v>
      </c>
      <c r="B68" s="163"/>
      <c r="C68" s="150">
        <f>ROUND('2.4. pielikums'!V38*(1+B60),2)</f>
        <v>0.27</v>
      </c>
      <c r="D68" s="155"/>
      <c r="E68" s="156"/>
      <c r="F68" s="157"/>
      <c r="G68" s="67"/>
      <c r="H68" s="1"/>
    </row>
    <row r="69" spans="1:8" ht="42" x14ac:dyDescent="0.3">
      <c r="A69" s="30" t="str">
        <f>'2.4. pielikums'!B47</f>
        <v>Ar admin.darbību saistītie izdevumi (darba aizsardz.sist.uzturēš.pak., bankas konta apkalp. u.c.)</v>
      </c>
      <c r="B69" s="163"/>
      <c r="C69" s="150">
        <f>ROUND('2.4. pielikums'!V47*(1+B60),2)</f>
        <v>0.24</v>
      </c>
      <c r="D69" s="158"/>
      <c r="E69" s="159"/>
      <c r="F69" s="160"/>
      <c r="G69" s="67"/>
      <c r="H69" s="1"/>
    </row>
    <row r="70" spans="1:8" ht="28" x14ac:dyDescent="0.3">
      <c r="A70" s="30" t="s">
        <v>71</v>
      </c>
      <c r="B70" s="163"/>
      <c r="C70" s="150">
        <f>ROUND('2.3. pielikums'!F18*(1+B60),2)</f>
        <v>0.44</v>
      </c>
      <c r="D70" s="147" t="s">
        <v>72</v>
      </c>
      <c r="E70" s="148"/>
      <c r="F70" s="149"/>
      <c r="G70" s="67"/>
      <c r="H70" s="1"/>
    </row>
    <row r="71" spans="1:8" ht="37.5" customHeight="1" x14ac:dyDescent="0.3">
      <c r="A71" s="30" t="str">
        <f>'2.2.a pielikums'!A61</f>
        <v>Supervīzija</v>
      </c>
      <c r="B71" s="164"/>
      <c r="C71" s="161">
        <f>ROUND('2.5. pielikums'!G9*(1+B60),2)</f>
        <v>0.86</v>
      </c>
      <c r="D71" s="147" t="str">
        <f>'2.2.a pielikums'!D61</f>
        <v>Aprēķinu skat. 2.5. pielikumā.
Obligātās supervīzijas prasības sociālo pakalpojumu sniedzējiem noteiktas Ministru kabineta 2017. gada 13. jūnija noteikumu Nr. 338 9.2. apakšpunktā un 186. punktā.</v>
      </c>
      <c r="E71" s="148"/>
      <c r="F71" s="149"/>
      <c r="G71" s="67"/>
      <c r="H71" s="1"/>
    </row>
    <row r="72" spans="1:8" x14ac:dyDescent="0.3">
      <c r="A72" s="35" t="s">
        <v>53</v>
      </c>
      <c r="B72" s="187">
        <f>C59+C4</f>
        <v>40.099999999999994</v>
      </c>
      <c r="C72" s="188"/>
      <c r="D72"/>
      <c r="E72"/>
      <c r="F72" s="42"/>
      <c r="G72" s="42"/>
      <c r="H72" s="1"/>
    </row>
    <row r="73" spans="1:8" x14ac:dyDescent="0.3">
      <c r="A73" s="1"/>
      <c r="B73" s="1"/>
      <c r="C73" s="1"/>
      <c r="D73" s="1"/>
      <c r="E73" s="1"/>
      <c r="F73" s="1"/>
      <c r="G73" s="1"/>
      <c r="H73" s="1"/>
    </row>
    <row r="74" spans="1:8" x14ac:dyDescent="0.3">
      <c r="A74" s="1" t="s">
        <v>155</v>
      </c>
      <c r="B74" s="1"/>
      <c r="C74" s="1"/>
      <c r="D74" s="1"/>
      <c r="E74" s="1"/>
      <c r="F74" s="1"/>
      <c r="G74" s="1"/>
      <c r="H74" s="1"/>
    </row>
  </sheetData>
  <mergeCells count="38">
    <mergeCell ref="D60:F69"/>
    <mergeCell ref="D70:F70"/>
    <mergeCell ref="D71:F71"/>
    <mergeCell ref="B72:C72"/>
    <mergeCell ref="D59:G59"/>
    <mergeCell ref="A51:A58"/>
    <mergeCell ref="B51:B58"/>
    <mergeCell ref="C51:C58"/>
    <mergeCell ref="F51:F58"/>
    <mergeCell ref="G51:G58"/>
    <mergeCell ref="A43:A50"/>
    <mergeCell ref="B43:B50"/>
    <mergeCell ref="C43:C50"/>
    <mergeCell ref="F43:F50"/>
    <mergeCell ref="G43:G50"/>
    <mergeCell ref="A33:A42"/>
    <mergeCell ref="B33:B42"/>
    <mergeCell ref="C33:C42"/>
    <mergeCell ref="F33:F42"/>
    <mergeCell ref="G33:G42"/>
    <mergeCell ref="A24:A32"/>
    <mergeCell ref="B24:B32"/>
    <mergeCell ref="C24:C32"/>
    <mergeCell ref="F24:F32"/>
    <mergeCell ref="G24:G32"/>
    <mergeCell ref="A15:A23"/>
    <mergeCell ref="B15:B23"/>
    <mergeCell ref="C15:C23"/>
    <mergeCell ref="F15:F23"/>
    <mergeCell ref="G15:G23"/>
    <mergeCell ref="B60:B71"/>
    <mergeCell ref="A1:G1"/>
    <mergeCell ref="A2:G2"/>
    <mergeCell ref="A5:A14"/>
    <mergeCell ref="B5:B14"/>
    <mergeCell ref="C5:C14"/>
    <mergeCell ref="F5:F14"/>
    <mergeCell ref="G5:G14"/>
  </mergeCells>
  <pageMargins left="0.70866141732283472" right="0.70866141732283472" top="0.74803149606299213" bottom="0.74803149606299213" header="0.31496062992125984" footer="0.31496062992125984"/>
  <pageSetup paperSize="9"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zoomScaleNormal="100" workbookViewId="0">
      <selection sqref="A1:F1"/>
    </sheetView>
  </sheetViews>
  <sheetFormatPr defaultColWidth="9.1796875" defaultRowHeight="14" x14ac:dyDescent="0.3"/>
  <cols>
    <col min="1" max="1" width="22.1796875" style="1" customWidth="1"/>
    <col min="2" max="2" width="16.453125" style="1" customWidth="1"/>
    <col min="3" max="3" width="13.81640625" style="1" customWidth="1"/>
    <col min="4" max="4" width="21.1796875" style="1" customWidth="1"/>
    <col min="5" max="5" width="20.7265625" style="1" customWidth="1"/>
    <col min="6" max="6" width="24.453125" style="1" customWidth="1"/>
    <col min="7" max="16384" width="9.1796875" style="1"/>
  </cols>
  <sheetData>
    <row r="1" spans="1:6" x14ac:dyDescent="0.3">
      <c r="A1" s="73" t="s">
        <v>73</v>
      </c>
      <c r="B1" s="73"/>
      <c r="C1" s="73"/>
      <c r="D1" s="73"/>
      <c r="E1" s="73"/>
      <c r="F1" s="73"/>
    </row>
    <row r="2" spans="1:6" x14ac:dyDescent="0.3">
      <c r="A2" s="79" t="s">
        <v>74</v>
      </c>
      <c r="B2" s="79"/>
      <c r="C2" s="79"/>
      <c r="D2" s="79"/>
      <c r="E2" s="79"/>
      <c r="F2" s="79"/>
    </row>
    <row r="3" spans="1:6" ht="56" x14ac:dyDescent="0.3">
      <c r="A3" s="43" t="s">
        <v>75</v>
      </c>
      <c r="B3" s="44" t="s">
        <v>76</v>
      </c>
      <c r="C3" s="44" t="s">
        <v>77</v>
      </c>
      <c r="D3" s="44" t="s">
        <v>78</v>
      </c>
      <c r="E3" s="45" t="s">
        <v>79</v>
      </c>
      <c r="F3" s="45" t="s">
        <v>80</v>
      </c>
    </row>
    <row r="4" spans="1:6" x14ac:dyDescent="0.3">
      <c r="A4" s="3">
        <v>1</v>
      </c>
      <c r="B4" s="3">
        <v>2</v>
      </c>
      <c r="C4" s="3">
        <v>3</v>
      </c>
      <c r="D4" s="4" t="s">
        <v>81</v>
      </c>
      <c r="E4" s="3" t="s">
        <v>82</v>
      </c>
      <c r="F4" s="192" t="s">
        <v>158</v>
      </c>
    </row>
    <row r="5" spans="1:6" x14ac:dyDescent="0.3">
      <c r="A5" s="80" t="s">
        <v>83</v>
      </c>
      <c r="B5" s="81"/>
      <c r="C5" s="81"/>
      <c r="D5" s="81"/>
      <c r="E5" s="81"/>
      <c r="F5" s="82"/>
    </row>
    <row r="6" spans="1:6" x14ac:dyDescent="0.3">
      <c r="A6" s="6" t="s">
        <v>84</v>
      </c>
      <c r="B6" s="8">
        <v>20</v>
      </c>
      <c r="C6" s="9">
        <f>'2.2.a pielikums'!B5+'2.2.a pielikums'!B15</f>
        <v>3</v>
      </c>
      <c r="D6" s="10">
        <f>ROUND(C6*213.43,2)</f>
        <v>640.29</v>
      </c>
      <c r="E6" s="11">
        <f>ROUND(D6/B6,2)</f>
        <v>32.01</v>
      </c>
      <c r="F6" s="193">
        <f>ROUND(E6/215,2)</f>
        <v>0.15</v>
      </c>
    </row>
    <row r="7" spans="1:6" x14ac:dyDescent="0.3">
      <c r="A7" s="6" t="s">
        <v>85</v>
      </c>
      <c r="B7" s="8">
        <v>20</v>
      </c>
      <c r="C7" s="9">
        <f>'2.2.a pielikums'!B24</f>
        <v>1</v>
      </c>
      <c r="D7" s="10">
        <f>ROUND(C7*213.43,2)</f>
        <v>213.43</v>
      </c>
      <c r="E7" s="11">
        <f>ROUND(D7/B7,2)</f>
        <v>10.67</v>
      </c>
      <c r="F7" s="193">
        <f>ROUND(E7/215,2)</f>
        <v>0.05</v>
      </c>
    </row>
    <row r="8" spans="1:6" x14ac:dyDescent="0.3">
      <c r="A8" s="6" t="s">
        <v>37</v>
      </c>
      <c r="B8" s="8">
        <v>20</v>
      </c>
      <c r="C8" s="9">
        <f>'2.2.a pielikums'!B33</f>
        <v>0.5</v>
      </c>
      <c r="D8" s="10">
        <f>ROUND(C8*213.43,2)</f>
        <v>106.72</v>
      </c>
      <c r="E8" s="11">
        <f>ROUND(D8/B8,2)</f>
        <v>5.34</v>
      </c>
      <c r="F8" s="193">
        <f>ROUND(E8/215,2)</f>
        <v>0.02</v>
      </c>
    </row>
    <row r="9" spans="1:6" x14ac:dyDescent="0.3">
      <c r="A9" s="6" t="s">
        <v>86</v>
      </c>
      <c r="B9" s="8">
        <v>20</v>
      </c>
      <c r="C9" s="9">
        <f>'2.2.a pielikums'!B41</f>
        <v>0.2</v>
      </c>
      <c r="D9" s="10">
        <f>ROUND(C9*213.43,2)</f>
        <v>42.69</v>
      </c>
      <c r="E9" s="11">
        <f>ROUND(D9/B9,2)</f>
        <v>2.13</v>
      </c>
      <c r="F9" s="193">
        <f>ROUND(E9/215,2)</f>
        <v>0.01</v>
      </c>
    </row>
    <row r="10" spans="1:6" x14ac:dyDescent="0.3">
      <c r="A10" s="7" t="s">
        <v>53</v>
      </c>
      <c r="B10" s="12">
        <f>AVERAGE(B6:B9)</f>
        <v>20</v>
      </c>
      <c r="C10" s="46">
        <f>SUM(C6:C9)</f>
        <v>4.7</v>
      </c>
      <c r="D10" s="47">
        <f>ROUND(SUM(D6:D9),2)</f>
        <v>1003.13</v>
      </c>
      <c r="E10" s="47">
        <f>ROUND(SUM(E6:E9),2)</f>
        <v>50.15</v>
      </c>
      <c r="F10" s="47">
        <f>ROUND(SUM(F6:F9),2)</f>
        <v>0.23</v>
      </c>
    </row>
    <row r="11" spans="1:6" x14ac:dyDescent="0.3">
      <c r="A11" s="80" t="s">
        <v>87</v>
      </c>
      <c r="B11" s="81"/>
      <c r="C11" s="81"/>
      <c r="D11" s="81"/>
      <c r="E11" s="81"/>
      <c r="F11" s="82"/>
    </row>
    <row r="12" spans="1:6" x14ac:dyDescent="0.3">
      <c r="A12" s="6" t="s">
        <v>84</v>
      </c>
      <c r="B12" s="8">
        <v>20</v>
      </c>
      <c r="C12" s="9">
        <f>'2.2.b pielikums'!B5</f>
        <v>2</v>
      </c>
      <c r="D12" s="10">
        <f t="shared" ref="D12:D17" si="0">ROUND(C12*213.43,2)</f>
        <v>426.86</v>
      </c>
      <c r="E12" s="10">
        <f t="shared" ref="E12:E17" si="1">ROUND(D12/B12,2)</f>
        <v>21.34</v>
      </c>
      <c r="F12" s="194">
        <f t="shared" ref="F12:F17" si="2">ROUND(E12/215,2)</f>
        <v>0.1</v>
      </c>
    </row>
    <row r="13" spans="1:6" x14ac:dyDescent="0.3">
      <c r="A13" s="6" t="s">
        <v>85</v>
      </c>
      <c r="B13" s="8">
        <v>20</v>
      </c>
      <c r="C13" s="9">
        <f>'2.2.b pielikums'!B15</f>
        <v>1</v>
      </c>
      <c r="D13" s="10">
        <f t="shared" si="0"/>
        <v>213.43</v>
      </c>
      <c r="E13" s="10">
        <f t="shared" si="1"/>
        <v>10.67</v>
      </c>
      <c r="F13" s="194">
        <f t="shared" si="2"/>
        <v>0.05</v>
      </c>
    </row>
    <row r="14" spans="1:6" x14ac:dyDescent="0.3">
      <c r="A14" s="6" t="s">
        <v>88</v>
      </c>
      <c r="B14" s="8">
        <v>20</v>
      </c>
      <c r="C14" s="9">
        <f>'2.2.b pielikums'!B24</f>
        <v>1</v>
      </c>
      <c r="D14" s="10">
        <f t="shared" si="0"/>
        <v>213.43</v>
      </c>
      <c r="E14" s="10">
        <f t="shared" si="1"/>
        <v>10.67</v>
      </c>
      <c r="F14" s="194">
        <f t="shared" si="2"/>
        <v>0.05</v>
      </c>
    </row>
    <row r="15" spans="1:6" x14ac:dyDescent="0.3">
      <c r="A15" s="6" t="s">
        <v>89</v>
      </c>
      <c r="B15" s="8">
        <v>20</v>
      </c>
      <c r="C15" s="9">
        <f>'2.2.b pielikums'!B33</f>
        <v>2</v>
      </c>
      <c r="D15" s="10">
        <f t="shared" si="0"/>
        <v>426.86</v>
      </c>
      <c r="E15" s="10">
        <f t="shared" si="1"/>
        <v>21.34</v>
      </c>
      <c r="F15" s="194">
        <f t="shared" si="2"/>
        <v>0.1</v>
      </c>
    </row>
    <row r="16" spans="1:6" x14ac:dyDescent="0.3">
      <c r="A16" s="6" t="s">
        <v>37</v>
      </c>
      <c r="B16" s="8">
        <v>20</v>
      </c>
      <c r="C16" s="9">
        <f>'2.2.b pielikums'!B43</f>
        <v>0.5</v>
      </c>
      <c r="D16" s="10">
        <f t="shared" si="0"/>
        <v>106.72</v>
      </c>
      <c r="E16" s="10">
        <f t="shared" si="1"/>
        <v>5.34</v>
      </c>
      <c r="F16" s="194">
        <f t="shared" si="2"/>
        <v>0.02</v>
      </c>
    </row>
    <row r="17" spans="1:6" x14ac:dyDescent="0.3">
      <c r="A17" s="6" t="s">
        <v>86</v>
      </c>
      <c r="B17" s="8">
        <v>20</v>
      </c>
      <c r="C17" s="9">
        <f>'2.2.b pielikums'!B51</f>
        <v>0.2</v>
      </c>
      <c r="D17" s="10">
        <f t="shared" si="0"/>
        <v>42.69</v>
      </c>
      <c r="E17" s="10">
        <f t="shared" si="1"/>
        <v>2.13</v>
      </c>
      <c r="F17" s="194">
        <f t="shared" si="2"/>
        <v>0.01</v>
      </c>
    </row>
    <row r="18" spans="1:6" x14ac:dyDescent="0.3">
      <c r="A18" s="7" t="s">
        <v>53</v>
      </c>
      <c r="B18" s="12">
        <f>AVERAGE(B12:B17)</f>
        <v>20</v>
      </c>
      <c r="C18" s="46">
        <f>SUM(C12:C17)</f>
        <v>6.7</v>
      </c>
      <c r="D18" s="13">
        <f>ROUND(SUM(D12:D17),2)</f>
        <v>1429.99</v>
      </c>
      <c r="E18" s="13">
        <f>ROUND(SUM(E12:E17),2)</f>
        <v>71.489999999999995</v>
      </c>
      <c r="F18" s="13">
        <f>ROUND(SUM(F12:F17),2)</f>
        <v>0.33</v>
      </c>
    </row>
    <row r="19" spans="1:6" x14ac:dyDescent="0.3">
      <c r="A19" s="5"/>
      <c r="B19" s="5"/>
      <c r="C19" s="5"/>
      <c r="D19" s="5"/>
      <c r="E19" s="5"/>
      <c r="F19" s="5"/>
    </row>
    <row r="20" spans="1:6" ht="121.5" customHeight="1" x14ac:dyDescent="0.3">
      <c r="A20" s="195" t="s">
        <v>159</v>
      </c>
      <c r="B20" s="195"/>
      <c r="C20" s="195"/>
      <c r="D20" s="195"/>
      <c r="E20" s="195"/>
      <c r="F20" s="195"/>
    </row>
  </sheetData>
  <mergeCells count="5">
    <mergeCell ref="A20:F20"/>
    <mergeCell ref="A1:F1"/>
    <mergeCell ref="A2:F2"/>
    <mergeCell ref="A5:F5"/>
    <mergeCell ref="A11:F11"/>
  </mergeCells>
  <pageMargins left="0.70866141732283472" right="0.70866141732283472" top="0.74803149606299213" bottom="0.74803149606299213"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50"/>
  <sheetViews>
    <sheetView zoomScale="75" zoomScaleNormal="75" workbookViewId="0">
      <selection activeCell="B1" sqref="B1:V1"/>
    </sheetView>
  </sheetViews>
  <sheetFormatPr defaultColWidth="9.1796875" defaultRowHeight="14" x14ac:dyDescent="0.3"/>
  <cols>
    <col min="1" max="1" width="4" style="16" customWidth="1"/>
    <col min="2" max="2" width="49.453125" style="16" customWidth="1"/>
    <col min="3" max="20" width="7.54296875" style="16" customWidth="1"/>
    <col min="21" max="21" width="10.81640625" style="16" customWidth="1"/>
    <col min="22" max="22" width="17" style="16" customWidth="1"/>
    <col min="23" max="23" width="8.26953125" style="16" customWidth="1"/>
    <col min="24" max="24" width="8.7265625" style="16" customWidth="1"/>
    <col min="25" max="25" width="7.7265625" style="16" customWidth="1"/>
    <col min="26" max="26" width="8.7265625" style="16" customWidth="1"/>
    <col min="27" max="27" width="7.54296875" style="16" customWidth="1"/>
    <col min="28" max="28" width="8.1796875" style="16" customWidth="1"/>
    <col min="29" max="29" width="7.54296875" style="16" customWidth="1"/>
    <col min="30" max="30" width="8.453125" style="16" customWidth="1"/>
    <col min="31" max="31" width="8.54296875" style="16" customWidth="1"/>
    <col min="32" max="32" width="7.7265625" style="16" customWidth="1"/>
    <col min="33" max="33" width="8.453125" style="16" customWidth="1"/>
    <col min="34" max="34" width="10.26953125" style="16" customWidth="1"/>
    <col min="35" max="35" width="8.453125" style="16" customWidth="1"/>
    <col min="36" max="36" width="7.81640625" style="16" customWidth="1"/>
    <col min="37" max="37" width="8.26953125" style="16" customWidth="1"/>
    <col min="38" max="38" width="8.453125" style="16" customWidth="1"/>
    <col min="39" max="39" width="8.1796875" style="16" customWidth="1"/>
    <col min="40" max="40" width="10.81640625" style="16" customWidth="1"/>
    <col min="41" max="41" width="10.7265625" style="16" customWidth="1"/>
    <col min="42" max="16384" width="9.1796875" style="16"/>
  </cols>
  <sheetData>
    <row r="1" spans="1:22" x14ac:dyDescent="0.3">
      <c r="A1" s="1"/>
      <c r="B1" s="83" t="s">
        <v>90</v>
      </c>
      <c r="C1" s="83"/>
      <c r="D1" s="83"/>
      <c r="E1" s="83"/>
      <c r="F1" s="83"/>
      <c r="G1" s="83"/>
      <c r="H1" s="83"/>
      <c r="I1" s="83"/>
      <c r="J1" s="83"/>
      <c r="K1" s="83"/>
      <c r="L1" s="83"/>
      <c r="M1" s="83"/>
      <c r="N1" s="83"/>
      <c r="O1" s="83"/>
      <c r="P1" s="83"/>
      <c r="Q1" s="83"/>
      <c r="R1" s="83"/>
      <c r="S1" s="83"/>
      <c r="T1" s="83"/>
      <c r="U1" s="83"/>
      <c r="V1" s="83"/>
    </row>
    <row r="2" spans="1:22" x14ac:dyDescent="0.3">
      <c r="A2" s="88" t="s">
        <v>91</v>
      </c>
      <c r="B2" s="88"/>
      <c r="C2" s="88"/>
      <c r="D2" s="88"/>
      <c r="E2" s="88"/>
      <c r="F2" s="88"/>
      <c r="G2" s="88"/>
      <c r="H2" s="88"/>
      <c r="I2" s="88"/>
      <c r="J2" s="88"/>
      <c r="K2" s="88"/>
      <c r="L2" s="88"/>
      <c r="M2" s="88"/>
      <c r="N2" s="88"/>
      <c r="O2" s="88"/>
      <c r="P2" s="88"/>
      <c r="Q2" s="88"/>
      <c r="R2" s="88"/>
      <c r="S2" s="88"/>
      <c r="T2" s="88"/>
      <c r="U2" s="88"/>
      <c r="V2" s="88"/>
    </row>
    <row r="3" spans="1:22" x14ac:dyDescent="0.3">
      <c r="A3" s="86" t="s">
        <v>92</v>
      </c>
      <c r="B3" s="86" t="s">
        <v>93</v>
      </c>
      <c r="C3" s="87" t="s">
        <v>94</v>
      </c>
      <c r="D3" s="87"/>
      <c r="E3" s="87"/>
      <c r="F3" s="87"/>
      <c r="G3" s="87"/>
      <c r="H3" s="87"/>
      <c r="I3" s="87"/>
      <c r="J3" s="87"/>
      <c r="K3" s="87"/>
      <c r="L3" s="87"/>
      <c r="M3" s="87"/>
      <c r="N3" s="87"/>
      <c r="O3" s="87"/>
      <c r="P3" s="87"/>
      <c r="Q3" s="87"/>
      <c r="R3" s="87"/>
      <c r="S3" s="87"/>
      <c r="T3" s="87"/>
      <c r="U3" s="87"/>
      <c r="V3" s="1"/>
    </row>
    <row r="4" spans="1:22" x14ac:dyDescent="0.3">
      <c r="A4" s="86"/>
      <c r="B4" s="86"/>
      <c r="C4" s="17" t="s">
        <v>95</v>
      </c>
      <c r="D4" s="17" t="s">
        <v>96</v>
      </c>
      <c r="E4" s="17" t="s">
        <v>97</v>
      </c>
      <c r="F4" s="17" t="s">
        <v>98</v>
      </c>
      <c r="G4" s="17" t="s">
        <v>99</v>
      </c>
      <c r="H4" s="17" t="s">
        <v>100</v>
      </c>
      <c r="I4" s="17" t="s">
        <v>101</v>
      </c>
      <c r="J4" s="17" t="s">
        <v>102</v>
      </c>
      <c r="K4" s="17" t="s">
        <v>103</v>
      </c>
      <c r="L4" s="17" t="s">
        <v>104</v>
      </c>
      <c r="M4" s="17" t="s">
        <v>105</v>
      </c>
      <c r="N4" s="17" t="s">
        <v>106</v>
      </c>
      <c r="O4" s="17" t="s">
        <v>107</v>
      </c>
      <c r="P4" s="17" t="s">
        <v>108</v>
      </c>
      <c r="Q4" s="17" t="s">
        <v>109</v>
      </c>
      <c r="R4" s="17" t="s">
        <v>110</v>
      </c>
      <c r="S4" s="17" t="s">
        <v>111</v>
      </c>
      <c r="T4" s="17" t="s">
        <v>112</v>
      </c>
      <c r="U4" s="17" t="s">
        <v>113</v>
      </c>
      <c r="V4" s="1"/>
    </row>
    <row r="5" spans="1:22" x14ac:dyDescent="0.3">
      <c r="A5" s="38">
        <v>1</v>
      </c>
      <c r="B5" s="30" t="s">
        <v>114</v>
      </c>
      <c r="C5" s="55">
        <v>9.33</v>
      </c>
      <c r="D5" s="55">
        <v>7.88</v>
      </c>
      <c r="E5" s="55">
        <v>9.0299999999999994</v>
      </c>
      <c r="F5" s="55">
        <v>7.66</v>
      </c>
      <c r="G5" s="55">
        <v>9.92</v>
      </c>
      <c r="H5" s="55">
        <v>9.56</v>
      </c>
      <c r="I5" s="55">
        <v>16.59</v>
      </c>
      <c r="J5" s="55">
        <v>11.98</v>
      </c>
      <c r="K5" s="55">
        <v>9.7200000000000006</v>
      </c>
      <c r="L5" s="55">
        <v>7.16</v>
      </c>
      <c r="M5" s="55">
        <v>11.98</v>
      </c>
      <c r="N5" s="55">
        <v>6.2450000000000001</v>
      </c>
      <c r="O5" s="55">
        <v>14.512</v>
      </c>
      <c r="P5" s="55">
        <v>5.7249999999999996</v>
      </c>
      <c r="Q5" s="55">
        <v>9.7200000000000006</v>
      </c>
      <c r="R5" s="55">
        <v>13.31</v>
      </c>
      <c r="S5" s="55">
        <v>16.54</v>
      </c>
      <c r="T5" s="55">
        <v>20.9</v>
      </c>
      <c r="U5" s="59">
        <f>ROUND(AVERAGE(C5:T5),2)</f>
        <v>10.99</v>
      </c>
      <c r="V5" s="1"/>
    </row>
    <row r="6" spans="1:22" x14ac:dyDescent="0.3">
      <c r="A6" s="38">
        <v>2</v>
      </c>
      <c r="B6" s="30" t="s">
        <v>115</v>
      </c>
      <c r="C6" s="14">
        <v>0.11</v>
      </c>
      <c r="D6" s="14">
        <v>0.2</v>
      </c>
      <c r="E6" s="14">
        <v>0.2</v>
      </c>
      <c r="F6" s="14">
        <v>0.2</v>
      </c>
      <c r="G6" s="14">
        <v>0.16</v>
      </c>
      <c r="H6" s="14">
        <v>1.7</v>
      </c>
      <c r="I6" s="14">
        <v>0.12</v>
      </c>
      <c r="J6" s="61" t="s">
        <v>116</v>
      </c>
      <c r="K6" s="14">
        <v>0.12</v>
      </c>
      <c r="L6" s="14">
        <v>0.19</v>
      </c>
      <c r="M6" s="61" t="s">
        <v>116</v>
      </c>
      <c r="N6" s="14">
        <v>4.7E-2</v>
      </c>
      <c r="O6" s="14">
        <v>4.7E-2</v>
      </c>
      <c r="P6" s="14">
        <v>9.0999999999999998E-2</v>
      </c>
      <c r="Q6" s="14">
        <v>0.12</v>
      </c>
      <c r="R6" s="14">
        <v>0.12</v>
      </c>
      <c r="S6" s="14">
        <v>0.14000000000000001</v>
      </c>
      <c r="T6" s="14">
        <v>0.11</v>
      </c>
      <c r="U6" s="60">
        <f t="shared" ref="U6:U16" si="0">ROUND(AVERAGE(C6:T6),2)</f>
        <v>0.23</v>
      </c>
      <c r="V6" s="1"/>
    </row>
    <row r="7" spans="1:22" x14ac:dyDescent="0.3">
      <c r="A7" s="38">
        <v>3</v>
      </c>
      <c r="B7" s="30" t="s">
        <v>117</v>
      </c>
      <c r="C7" s="14">
        <v>1.71</v>
      </c>
      <c r="D7" s="14">
        <v>1.64</v>
      </c>
      <c r="E7" s="14">
        <v>1.71</v>
      </c>
      <c r="F7" s="14">
        <v>1.78</v>
      </c>
      <c r="G7" s="14">
        <v>1.1399999999999999</v>
      </c>
      <c r="H7" s="14">
        <v>1.42</v>
      </c>
      <c r="I7" s="14">
        <v>1.5</v>
      </c>
      <c r="J7" s="14">
        <v>1.78</v>
      </c>
      <c r="K7" s="14">
        <v>1.5</v>
      </c>
      <c r="L7" s="14">
        <v>1.56</v>
      </c>
      <c r="M7" s="14">
        <v>1.78</v>
      </c>
      <c r="N7" s="14">
        <v>1.22</v>
      </c>
      <c r="O7" s="14">
        <v>1.4039999999999999</v>
      </c>
      <c r="P7" s="14">
        <v>0.92200000000000004</v>
      </c>
      <c r="Q7" s="14">
        <v>1.5</v>
      </c>
      <c r="R7" s="14">
        <v>2.1800000000000002</v>
      </c>
      <c r="S7" s="14">
        <v>1.42</v>
      </c>
      <c r="T7" s="14">
        <v>2.6</v>
      </c>
      <c r="U7" s="60">
        <f t="shared" si="0"/>
        <v>1.6</v>
      </c>
      <c r="V7" s="1"/>
    </row>
    <row r="8" spans="1:22" x14ac:dyDescent="0.3">
      <c r="A8" s="38">
        <v>4</v>
      </c>
      <c r="B8" s="30" t="s">
        <v>118</v>
      </c>
      <c r="C8" s="14">
        <v>0.12</v>
      </c>
      <c r="D8" s="14">
        <v>0.12</v>
      </c>
      <c r="E8" s="14">
        <v>0.12</v>
      </c>
      <c r="F8" s="14">
        <v>0.16</v>
      </c>
      <c r="G8" s="14">
        <v>0.02</v>
      </c>
      <c r="H8" s="61" t="s">
        <v>116</v>
      </c>
      <c r="I8" s="14">
        <v>0.11</v>
      </c>
      <c r="J8" s="14">
        <v>0.2</v>
      </c>
      <c r="K8" s="14">
        <v>0.18</v>
      </c>
      <c r="L8" s="14">
        <v>7.0000000000000007E-2</v>
      </c>
      <c r="M8" s="14">
        <v>0.2</v>
      </c>
      <c r="N8" s="14">
        <v>0.13800000000000001</v>
      </c>
      <c r="O8" s="14">
        <v>0.223</v>
      </c>
      <c r="P8" s="14">
        <v>0.224</v>
      </c>
      <c r="Q8" s="14">
        <v>0.18</v>
      </c>
      <c r="R8" s="14">
        <v>0.09</v>
      </c>
      <c r="S8" s="14">
        <v>0.3</v>
      </c>
      <c r="T8" s="14">
        <v>0.17</v>
      </c>
      <c r="U8" s="60">
        <f t="shared" si="0"/>
        <v>0.15</v>
      </c>
      <c r="V8" s="1"/>
    </row>
    <row r="9" spans="1:22" x14ac:dyDescent="0.3">
      <c r="A9" s="38">
        <v>5</v>
      </c>
      <c r="B9" s="30" t="s">
        <v>67</v>
      </c>
      <c r="C9" s="14">
        <v>0.12</v>
      </c>
      <c r="D9" s="14">
        <v>0.1</v>
      </c>
      <c r="E9" s="14">
        <v>0.1</v>
      </c>
      <c r="F9" s="14">
        <v>0.15</v>
      </c>
      <c r="G9" s="14">
        <v>0.04</v>
      </c>
      <c r="H9" s="14">
        <v>0.19</v>
      </c>
      <c r="I9" s="14">
        <v>0.1</v>
      </c>
      <c r="J9" s="14">
        <v>0.28000000000000003</v>
      </c>
      <c r="K9" s="14">
        <v>0.42</v>
      </c>
      <c r="L9" s="14">
        <v>0.06</v>
      </c>
      <c r="M9" s="14">
        <v>0.28000000000000003</v>
      </c>
      <c r="N9" s="14">
        <v>1.2E-2</v>
      </c>
      <c r="O9" s="14">
        <v>1.01</v>
      </c>
      <c r="P9" s="14">
        <v>0.34</v>
      </c>
      <c r="Q9" s="14">
        <v>0.42</v>
      </c>
      <c r="R9" s="14">
        <v>0.06</v>
      </c>
      <c r="S9" s="14">
        <v>0.3</v>
      </c>
      <c r="T9" s="14">
        <v>0.15</v>
      </c>
      <c r="U9" s="60">
        <f t="shared" si="0"/>
        <v>0.23</v>
      </c>
      <c r="V9" s="1"/>
    </row>
    <row r="10" spans="1:22" x14ac:dyDescent="0.3">
      <c r="A10" s="38">
        <v>6</v>
      </c>
      <c r="B10" s="30" t="s">
        <v>119</v>
      </c>
      <c r="C10" s="14">
        <v>7.0000000000000007E-2</v>
      </c>
      <c r="D10" s="14">
        <v>0.1</v>
      </c>
      <c r="E10" s="14">
        <v>0.1</v>
      </c>
      <c r="F10" s="14">
        <v>0.14000000000000001</v>
      </c>
      <c r="G10" s="14">
        <v>0.02</v>
      </c>
      <c r="H10" s="14">
        <v>0.06</v>
      </c>
      <c r="I10" s="14">
        <v>0.05</v>
      </c>
      <c r="J10" s="14">
        <v>0.12</v>
      </c>
      <c r="K10" s="14">
        <v>0.24</v>
      </c>
      <c r="L10" s="14">
        <v>0.06</v>
      </c>
      <c r="M10" s="14">
        <v>0.12</v>
      </c>
      <c r="N10" s="14">
        <v>3.6999999999999998E-2</v>
      </c>
      <c r="O10" s="14">
        <v>0.128</v>
      </c>
      <c r="P10" s="14">
        <v>7.9000000000000001E-2</v>
      </c>
      <c r="Q10" s="14">
        <v>0.24</v>
      </c>
      <c r="R10" s="14">
        <v>0.03</v>
      </c>
      <c r="S10" s="14">
        <v>0.3</v>
      </c>
      <c r="T10" s="14">
        <v>0.01</v>
      </c>
      <c r="U10" s="60">
        <f t="shared" si="0"/>
        <v>0.11</v>
      </c>
      <c r="V10" s="1"/>
    </row>
    <row r="11" spans="1:22" x14ac:dyDescent="0.3">
      <c r="A11" s="38">
        <v>7</v>
      </c>
      <c r="B11" s="30" t="s">
        <v>120</v>
      </c>
      <c r="C11" s="14">
        <v>0.33</v>
      </c>
      <c r="D11" s="14">
        <v>0.2</v>
      </c>
      <c r="E11" s="14">
        <v>0.27</v>
      </c>
      <c r="F11" s="14">
        <v>0.35</v>
      </c>
      <c r="G11" s="61" t="s">
        <v>116</v>
      </c>
      <c r="H11" s="14">
        <v>0.01</v>
      </c>
      <c r="I11" s="61" t="s">
        <v>116</v>
      </c>
      <c r="J11" s="14">
        <v>0.69</v>
      </c>
      <c r="K11" s="14">
        <v>0.62</v>
      </c>
      <c r="L11" s="61" t="s">
        <v>116</v>
      </c>
      <c r="M11" s="14">
        <v>0.69</v>
      </c>
      <c r="N11" s="14">
        <v>2.3719999999999999</v>
      </c>
      <c r="O11" s="14">
        <v>0.16300000000000001</v>
      </c>
      <c r="P11" s="14">
        <v>8.1000000000000003E-2</v>
      </c>
      <c r="Q11" s="14">
        <v>0.62</v>
      </c>
      <c r="R11" s="14">
        <v>1.06</v>
      </c>
      <c r="S11" s="14">
        <v>0.12</v>
      </c>
      <c r="T11" s="14">
        <v>0.09</v>
      </c>
      <c r="U11" s="60">
        <f t="shared" si="0"/>
        <v>0.51</v>
      </c>
      <c r="V11" s="1"/>
    </row>
    <row r="12" spans="1:22" ht="15" customHeight="1" x14ac:dyDescent="0.3">
      <c r="A12" s="38">
        <v>8</v>
      </c>
      <c r="B12" s="30" t="s">
        <v>121</v>
      </c>
      <c r="C12" s="14">
        <v>2.91</v>
      </c>
      <c r="D12" s="14">
        <v>3.32</v>
      </c>
      <c r="E12" s="14">
        <v>2.88</v>
      </c>
      <c r="F12" s="14">
        <v>3.55</v>
      </c>
      <c r="G12" s="14">
        <v>2.33</v>
      </c>
      <c r="H12" s="14">
        <v>1.66</v>
      </c>
      <c r="I12" s="14">
        <v>3.44</v>
      </c>
      <c r="J12" s="61" t="s">
        <v>116</v>
      </c>
      <c r="K12" s="14">
        <v>1.29</v>
      </c>
      <c r="L12" s="14">
        <v>2.42</v>
      </c>
      <c r="M12" s="61" t="s">
        <v>116</v>
      </c>
      <c r="N12" s="14">
        <v>2.665</v>
      </c>
      <c r="O12" s="14">
        <v>0.95799999999999996</v>
      </c>
      <c r="P12" s="14">
        <v>1.794</v>
      </c>
      <c r="Q12" s="14">
        <v>1.29</v>
      </c>
      <c r="R12" s="14">
        <v>6.82</v>
      </c>
      <c r="S12" s="14">
        <v>1.37</v>
      </c>
      <c r="T12" s="14">
        <v>2.2200000000000002</v>
      </c>
      <c r="U12" s="60">
        <f t="shared" si="0"/>
        <v>2.56</v>
      </c>
      <c r="V12" s="1"/>
    </row>
    <row r="13" spans="1:22" x14ac:dyDescent="0.3">
      <c r="A13" s="38">
        <v>9</v>
      </c>
      <c r="B13" s="30" t="s">
        <v>122</v>
      </c>
      <c r="C13" s="14">
        <v>7.0000000000000007E-2</v>
      </c>
      <c r="D13" s="14">
        <v>0.15</v>
      </c>
      <c r="E13" s="14">
        <v>0.1</v>
      </c>
      <c r="F13" s="14">
        <v>0.16</v>
      </c>
      <c r="G13" s="14">
        <v>0.01</v>
      </c>
      <c r="H13" s="61" t="s">
        <v>116</v>
      </c>
      <c r="I13" s="14">
        <v>0.05</v>
      </c>
      <c r="J13" s="61" t="s">
        <v>116</v>
      </c>
      <c r="K13" s="14">
        <v>7.0000000000000007E-2</v>
      </c>
      <c r="L13" s="61" t="s">
        <v>116</v>
      </c>
      <c r="M13" s="61" t="s">
        <v>116</v>
      </c>
      <c r="N13" s="14">
        <v>2.101</v>
      </c>
      <c r="O13" s="14">
        <v>0.04</v>
      </c>
      <c r="P13" s="14">
        <v>1.7000000000000001E-2</v>
      </c>
      <c r="Q13" s="14">
        <v>7.0000000000000007E-2</v>
      </c>
      <c r="R13" s="61" t="s">
        <v>116</v>
      </c>
      <c r="S13" s="14">
        <v>0.17</v>
      </c>
      <c r="T13" s="14">
        <v>0.02</v>
      </c>
      <c r="U13" s="60">
        <f t="shared" si="0"/>
        <v>0.23</v>
      </c>
      <c r="V13" s="1"/>
    </row>
    <row r="14" spans="1:22" x14ac:dyDescent="0.3">
      <c r="A14" s="38">
        <v>10</v>
      </c>
      <c r="B14" s="30" t="s">
        <v>123</v>
      </c>
      <c r="C14" s="14">
        <v>0.1</v>
      </c>
      <c r="D14" s="14">
        <v>0.15</v>
      </c>
      <c r="E14" s="14">
        <v>0.18</v>
      </c>
      <c r="F14" s="14">
        <v>0.16</v>
      </c>
      <c r="G14" s="14">
        <v>0.02</v>
      </c>
      <c r="H14" s="14">
        <v>0.02</v>
      </c>
      <c r="I14" s="14">
        <v>0.04</v>
      </c>
      <c r="J14" s="61" t="s">
        <v>116</v>
      </c>
      <c r="K14" s="14">
        <v>0.04</v>
      </c>
      <c r="L14" s="61" t="s">
        <v>116</v>
      </c>
      <c r="M14" s="61" t="s">
        <v>116</v>
      </c>
      <c r="N14" s="14">
        <v>1.2999999999999999E-2</v>
      </c>
      <c r="O14" s="14">
        <v>0.14399999999999999</v>
      </c>
      <c r="P14" s="14">
        <v>7.1999999999999995E-2</v>
      </c>
      <c r="Q14" s="14">
        <v>0.04</v>
      </c>
      <c r="R14" s="14">
        <v>0.06</v>
      </c>
      <c r="S14" s="14">
        <v>0.17</v>
      </c>
      <c r="T14" s="14">
        <v>0.01</v>
      </c>
      <c r="U14" s="60">
        <f t="shared" si="0"/>
        <v>0.08</v>
      </c>
      <c r="V14" s="1"/>
    </row>
    <row r="15" spans="1:22" ht="28" x14ac:dyDescent="0.3">
      <c r="A15" s="38">
        <v>11</v>
      </c>
      <c r="B15" s="30" t="s">
        <v>124</v>
      </c>
      <c r="C15" s="14">
        <v>0.1</v>
      </c>
      <c r="D15" s="14">
        <v>0.15</v>
      </c>
      <c r="E15" s="14">
        <v>0.1</v>
      </c>
      <c r="F15" s="14">
        <v>0.14000000000000001</v>
      </c>
      <c r="G15" s="14">
        <v>0.24</v>
      </c>
      <c r="H15" s="14">
        <v>0.1</v>
      </c>
      <c r="I15" s="14">
        <v>0.18</v>
      </c>
      <c r="J15" s="61" t="s">
        <v>116</v>
      </c>
      <c r="K15" s="61" t="s">
        <v>116</v>
      </c>
      <c r="L15" s="14">
        <v>0.27</v>
      </c>
      <c r="M15" s="61" t="s">
        <v>116</v>
      </c>
      <c r="N15" s="14">
        <v>3.4000000000000002E-2</v>
      </c>
      <c r="O15" s="14">
        <v>0.33700000000000002</v>
      </c>
      <c r="P15" s="14">
        <v>0.217</v>
      </c>
      <c r="Q15" s="61" t="s">
        <v>116</v>
      </c>
      <c r="R15" s="14">
        <v>0.55000000000000004</v>
      </c>
      <c r="S15" s="14">
        <v>0.14000000000000001</v>
      </c>
      <c r="T15" s="14">
        <v>0.19</v>
      </c>
      <c r="U15" s="60">
        <f t="shared" si="0"/>
        <v>0.2</v>
      </c>
      <c r="V15" s="1"/>
    </row>
    <row r="16" spans="1:22" ht="28" x14ac:dyDescent="0.3">
      <c r="A16" s="38">
        <v>12</v>
      </c>
      <c r="B16" s="30" t="s">
        <v>125</v>
      </c>
      <c r="C16" s="14">
        <v>0.17</v>
      </c>
      <c r="D16" s="14">
        <v>0.2</v>
      </c>
      <c r="E16" s="14">
        <v>0.35</v>
      </c>
      <c r="F16" s="14">
        <v>0.46</v>
      </c>
      <c r="G16" s="14">
        <v>0.04</v>
      </c>
      <c r="H16" s="14">
        <v>7.0000000000000007E-2</v>
      </c>
      <c r="I16" s="14">
        <v>0.11</v>
      </c>
      <c r="J16" s="61" t="s">
        <v>116</v>
      </c>
      <c r="K16" s="61" t="s">
        <v>116</v>
      </c>
      <c r="L16" s="14">
        <v>0.1</v>
      </c>
      <c r="M16" s="61" t="s">
        <v>116</v>
      </c>
      <c r="N16" s="14">
        <v>0.99</v>
      </c>
      <c r="O16" s="14">
        <v>0.39200000000000002</v>
      </c>
      <c r="P16" s="14">
        <v>0.17199999999999999</v>
      </c>
      <c r="Q16" s="61" t="s">
        <v>116</v>
      </c>
      <c r="R16" s="14">
        <v>0.18</v>
      </c>
      <c r="S16" s="14">
        <v>0.25</v>
      </c>
      <c r="T16" s="14">
        <v>0.03</v>
      </c>
      <c r="U16" s="60">
        <f t="shared" si="0"/>
        <v>0.25</v>
      </c>
      <c r="V16" s="1"/>
    </row>
    <row r="17" spans="1:22" x14ac:dyDescent="0.3">
      <c r="A17" s="1"/>
      <c r="B17" s="1"/>
      <c r="C17" s="1"/>
      <c r="D17" s="1"/>
      <c r="E17" s="1"/>
      <c r="F17" s="1"/>
      <c r="G17" s="1"/>
      <c r="H17" s="1"/>
      <c r="I17" s="1"/>
      <c r="J17" s="1"/>
      <c r="K17" s="1"/>
      <c r="L17" s="1"/>
      <c r="M17" s="1"/>
      <c r="N17" s="1"/>
      <c r="O17" s="1"/>
      <c r="P17" s="1"/>
      <c r="Q17" s="1"/>
      <c r="R17" s="1"/>
      <c r="S17" s="1"/>
      <c r="T17" s="1"/>
      <c r="U17" s="1"/>
      <c r="V17" s="1"/>
    </row>
    <row r="18" spans="1:22" x14ac:dyDescent="0.3">
      <c r="A18" s="1"/>
      <c r="B18" s="1"/>
      <c r="C18" s="1"/>
      <c r="D18" s="1"/>
      <c r="E18" s="1"/>
      <c r="F18" s="1"/>
      <c r="G18" s="1"/>
      <c r="H18" s="1"/>
      <c r="I18" s="1"/>
      <c r="J18" s="1"/>
      <c r="K18" s="1"/>
      <c r="L18" s="1"/>
      <c r="M18" s="1"/>
      <c r="N18" s="1"/>
      <c r="O18" s="1"/>
      <c r="P18" s="1"/>
      <c r="Q18" s="1"/>
      <c r="R18" s="1"/>
      <c r="S18" s="1"/>
      <c r="T18" s="1"/>
      <c r="U18" s="1"/>
      <c r="V18" s="1"/>
    </row>
    <row r="19" spans="1:22" x14ac:dyDescent="0.3">
      <c r="A19" s="86" t="s">
        <v>92</v>
      </c>
      <c r="B19" s="86" t="s">
        <v>93</v>
      </c>
      <c r="C19" s="87" t="s">
        <v>126</v>
      </c>
      <c r="D19" s="87"/>
      <c r="E19" s="87"/>
      <c r="F19" s="87"/>
      <c r="G19" s="87"/>
      <c r="H19" s="87"/>
      <c r="I19" s="87"/>
      <c r="J19" s="87"/>
      <c r="K19" s="87"/>
      <c r="L19" s="87"/>
      <c r="M19" s="87"/>
      <c r="N19" s="87"/>
      <c r="O19" s="87"/>
      <c r="P19" s="87"/>
      <c r="Q19" s="87"/>
      <c r="R19" s="87"/>
      <c r="S19" s="87"/>
      <c r="T19" s="87"/>
      <c r="U19" s="87"/>
      <c r="V19" s="84"/>
    </row>
    <row r="20" spans="1:22" x14ac:dyDescent="0.3">
      <c r="A20" s="86"/>
      <c r="B20" s="86"/>
      <c r="C20" s="17" t="s">
        <v>95</v>
      </c>
      <c r="D20" s="17" t="s">
        <v>96</v>
      </c>
      <c r="E20" s="17" t="s">
        <v>97</v>
      </c>
      <c r="F20" s="17" t="s">
        <v>98</v>
      </c>
      <c r="G20" s="17" t="s">
        <v>99</v>
      </c>
      <c r="H20" s="17" t="s">
        <v>100</v>
      </c>
      <c r="I20" s="17" t="s">
        <v>101</v>
      </c>
      <c r="J20" s="17" t="s">
        <v>102</v>
      </c>
      <c r="K20" s="17" t="s">
        <v>103</v>
      </c>
      <c r="L20" s="17" t="s">
        <v>104</v>
      </c>
      <c r="M20" s="17" t="s">
        <v>105</v>
      </c>
      <c r="N20" s="17" t="s">
        <v>106</v>
      </c>
      <c r="O20" s="17" t="s">
        <v>107</v>
      </c>
      <c r="P20" s="17" t="s">
        <v>108</v>
      </c>
      <c r="Q20" s="17" t="s">
        <v>109</v>
      </c>
      <c r="R20" s="17" t="s">
        <v>110</v>
      </c>
      <c r="S20" s="17" t="s">
        <v>111</v>
      </c>
      <c r="T20" s="17" t="s">
        <v>112</v>
      </c>
      <c r="U20" s="17" t="s">
        <v>113</v>
      </c>
      <c r="V20" s="85"/>
    </row>
    <row r="21" spans="1:22" x14ac:dyDescent="0.3">
      <c r="A21" s="38">
        <v>1</v>
      </c>
      <c r="B21" s="31" t="s">
        <v>114</v>
      </c>
      <c r="C21" s="55">
        <v>9.33</v>
      </c>
      <c r="D21" s="55">
        <v>7.88</v>
      </c>
      <c r="E21" s="55">
        <v>9.0299999999999994</v>
      </c>
      <c r="F21" s="55">
        <v>7.66</v>
      </c>
      <c r="G21" s="55">
        <v>9.92</v>
      </c>
      <c r="H21" s="55">
        <v>9.56</v>
      </c>
      <c r="I21" s="55">
        <v>16.59</v>
      </c>
      <c r="J21" s="55">
        <v>11.98</v>
      </c>
      <c r="K21" s="55">
        <v>9.7200000000000006</v>
      </c>
      <c r="L21" s="55">
        <v>7.16</v>
      </c>
      <c r="M21" s="55">
        <v>11.98</v>
      </c>
      <c r="N21" s="55">
        <v>4.7850000000000001</v>
      </c>
      <c r="O21" s="55">
        <v>14.576000000000001</v>
      </c>
      <c r="P21" s="55">
        <v>5.8769999999999998</v>
      </c>
      <c r="Q21" s="55">
        <v>9.7200000000000006</v>
      </c>
      <c r="R21" s="55">
        <v>12.89</v>
      </c>
      <c r="S21" s="55">
        <v>16.54</v>
      </c>
      <c r="T21" s="55">
        <v>22.1</v>
      </c>
      <c r="U21" s="55">
        <f t="shared" ref="U21:U32" si="1">ROUND(AVERAGE(C21:T21),2)</f>
        <v>10.96</v>
      </c>
      <c r="V21" s="49"/>
    </row>
    <row r="22" spans="1:22" x14ac:dyDescent="0.3">
      <c r="A22" s="38">
        <v>2</v>
      </c>
      <c r="B22" s="31" t="s">
        <v>115</v>
      </c>
      <c r="C22" s="14">
        <v>0.11</v>
      </c>
      <c r="D22" s="14">
        <v>0.2</v>
      </c>
      <c r="E22" s="14">
        <v>0.2</v>
      </c>
      <c r="F22" s="14">
        <v>0.2</v>
      </c>
      <c r="G22" s="14">
        <v>0.16</v>
      </c>
      <c r="H22" s="14">
        <v>1.7</v>
      </c>
      <c r="I22" s="14">
        <v>0.12</v>
      </c>
      <c r="J22" s="61" t="s">
        <v>116</v>
      </c>
      <c r="K22" s="14">
        <v>0.12</v>
      </c>
      <c r="L22" s="14">
        <v>0.19</v>
      </c>
      <c r="M22" s="61" t="s">
        <v>116</v>
      </c>
      <c r="N22" s="14">
        <v>4.7E-2</v>
      </c>
      <c r="O22" s="14">
        <v>3.2000000000000001E-2</v>
      </c>
      <c r="P22" s="14">
        <v>0.127</v>
      </c>
      <c r="Q22" s="14">
        <v>0.12</v>
      </c>
      <c r="R22" s="14">
        <v>0.12</v>
      </c>
      <c r="S22" s="14">
        <v>0.14000000000000001</v>
      </c>
      <c r="T22" s="14">
        <v>0.11</v>
      </c>
      <c r="U22" s="14">
        <f>ROUND(AVERAGE(C22:T22),2)</f>
        <v>0.23</v>
      </c>
      <c r="V22" s="49"/>
    </row>
    <row r="23" spans="1:22" x14ac:dyDescent="0.3">
      <c r="A23" s="38">
        <v>3</v>
      </c>
      <c r="B23" s="31" t="s">
        <v>117</v>
      </c>
      <c r="C23" s="14">
        <v>1.71</v>
      </c>
      <c r="D23" s="14">
        <v>1.64</v>
      </c>
      <c r="E23" s="14">
        <v>1.71</v>
      </c>
      <c r="F23" s="14">
        <v>1.78</v>
      </c>
      <c r="G23" s="14">
        <v>1.1399999999999999</v>
      </c>
      <c r="H23" s="14">
        <v>1.42</v>
      </c>
      <c r="I23" s="14">
        <v>1.5</v>
      </c>
      <c r="J23" s="14">
        <v>1.78</v>
      </c>
      <c r="K23" s="14">
        <v>1.5</v>
      </c>
      <c r="L23" s="14">
        <v>1.56</v>
      </c>
      <c r="M23" s="14">
        <v>1.78</v>
      </c>
      <c r="N23" s="14">
        <v>1.4530000000000001</v>
      </c>
      <c r="O23" s="14">
        <v>1.4259999999999999</v>
      </c>
      <c r="P23" s="14">
        <v>0.93300000000000005</v>
      </c>
      <c r="Q23" s="14">
        <v>1.5</v>
      </c>
      <c r="R23" s="14">
        <v>2.0699999999999998</v>
      </c>
      <c r="S23" s="14">
        <v>1.42</v>
      </c>
      <c r="T23" s="14">
        <v>2.6</v>
      </c>
      <c r="U23" s="14">
        <f>ROUND(AVERAGE(C23:T23),2)</f>
        <v>1.61</v>
      </c>
      <c r="V23" s="49"/>
    </row>
    <row r="24" spans="1:22" x14ac:dyDescent="0.3">
      <c r="A24" s="38">
        <v>4</v>
      </c>
      <c r="B24" s="31" t="s">
        <v>118</v>
      </c>
      <c r="C24" s="14">
        <v>0.12</v>
      </c>
      <c r="D24" s="14">
        <v>0.12</v>
      </c>
      <c r="E24" s="14">
        <v>0.12</v>
      </c>
      <c r="F24" s="14">
        <v>0.16</v>
      </c>
      <c r="G24" s="14">
        <v>0.02</v>
      </c>
      <c r="H24" s="61" t="s">
        <v>116</v>
      </c>
      <c r="I24" s="14">
        <v>0.11</v>
      </c>
      <c r="J24" s="14">
        <v>0.2</v>
      </c>
      <c r="K24" s="14">
        <v>0.18</v>
      </c>
      <c r="L24" s="14">
        <v>7.0000000000000007E-2</v>
      </c>
      <c r="M24" s="14">
        <v>0.2</v>
      </c>
      <c r="N24" s="14">
        <v>0.05</v>
      </c>
      <c r="O24" s="14">
        <v>0.23100000000000001</v>
      </c>
      <c r="P24" s="14">
        <v>0.29599999999999999</v>
      </c>
      <c r="Q24" s="14">
        <v>0.18</v>
      </c>
      <c r="R24" s="14">
        <v>0.12</v>
      </c>
      <c r="S24" s="14">
        <v>0.3</v>
      </c>
      <c r="T24" s="14">
        <v>0.17</v>
      </c>
      <c r="U24" s="14">
        <f t="shared" si="1"/>
        <v>0.16</v>
      </c>
      <c r="V24" s="49"/>
    </row>
    <row r="25" spans="1:22" x14ac:dyDescent="0.3">
      <c r="A25" s="38">
        <v>5</v>
      </c>
      <c r="B25" s="31" t="s">
        <v>67</v>
      </c>
      <c r="C25" s="14">
        <v>0.12</v>
      </c>
      <c r="D25" s="14">
        <v>0.1</v>
      </c>
      <c r="E25" s="14">
        <v>0.1</v>
      </c>
      <c r="F25" s="14">
        <v>0.15</v>
      </c>
      <c r="G25" s="14">
        <v>0.04</v>
      </c>
      <c r="H25" s="14">
        <v>0.19</v>
      </c>
      <c r="I25" s="14">
        <v>0.1</v>
      </c>
      <c r="J25" s="14">
        <v>0.28000000000000003</v>
      </c>
      <c r="K25" s="14">
        <v>0.42</v>
      </c>
      <c r="L25" s="14">
        <v>0.06</v>
      </c>
      <c r="M25" s="14">
        <v>0.28000000000000003</v>
      </c>
      <c r="N25" s="61" t="s">
        <v>116</v>
      </c>
      <c r="O25" s="14">
        <v>0.92400000000000004</v>
      </c>
      <c r="P25" s="14">
        <v>0.43</v>
      </c>
      <c r="Q25" s="14">
        <v>0.42</v>
      </c>
      <c r="R25" s="14">
        <v>7.0000000000000007E-2</v>
      </c>
      <c r="S25" s="14">
        <v>0.3</v>
      </c>
      <c r="T25" s="14">
        <v>0.15</v>
      </c>
      <c r="U25" s="14">
        <f t="shared" si="1"/>
        <v>0.24</v>
      </c>
      <c r="V25" s="49"/>
    </row>
    <row r="26" spans="1:22" x14ac:dyDescent="0.3">
      <c r="A26" s="38">
        <v>6</v>
      </c>
      <c r="B26" s="31" t="s">
        <v>119</v>
      </c>
      <c r="C26" s="14">
        <v>7.0000000000000007E-2</v>
      </c>
      <c r="D26" s="14">
        <v>0.1</v>
      </c>
      <c r="E26" s="14">
        <v>0.1</v>
      </c>
      <c r="F26" s="14">
        <v>0.14000000000000001</v>
      </c>
      <c r="G26" s="14">
        <v>0.02</v>
      </c>
      <c r="H26" s="14">
        <v>0.06</v>
      </c>
      <c r="I26" s="14">
        <v>0.05</v>
      </c>
      <c r="J26" s="14">
        <v>0.12</v>
      </c>
      <c r="K26" s="14">
        <v>0.24</v>
      </c>
      <c r="L26" s="14">
        <v>0.06</v>
      </c>
      <c r="M26" s="14">
        <v>0.12</v>
      </c>
      <c r="N26" s="14">
        <v>1.4E-2</v>
      </c>
      <c r="O26" s="14">
        <v>9.5000000000000001E-2</v>
      </c>
      <c r="P26" s="14">
        <v>4.7E-2</v>
      </c>
      <c r="Q26" s="14">
        <v>0.24</v>
      </c>
      <c r="R26" s="14">
        <v>0.02</v>
      </c>
      <c r="S26" s="14">
        <v>0.3</v>
      </c>
      <c r="T26" s="14">
        <v>0.01</v>
      </c>
      <c r="U26" s="14">
        <f t="shared" si="1"/>
        <v>0.1</v>
      </c>
      <c r="V26" s="49"/>
    </row>
    <row r="27" spans="1:22" x14ac:dyDescent="0.3">
      <c r="A27" s="38">
        <v>7</v>
      </c>
      <c r="B27" s="31" t="s">
        <v>120</v>
      </c>
      <c r="C27" s="14">
        <v>0.33</v>
      </c>
      <c r="D27" s="14">
        <v>0.2</v>
      </c>
      <c r="E27" s="14">
        <v>0.27</v>
      </c>
      <c r="F27" s="14">
        <v>0.35</v>
      </c>
      <c r="G27" s="61" t="s">
        <v>116</v>
      </c>
      <c r="H27" s="14">
        <v>0.01</v>
      </c>
      <c r="I27" s="61" t="s">
        <v>116</v>
      </c>
      <c r="J27" s="14">
        <v>0.69</v>
      </c>
      <c r="K27" s="14">
        <v>0.62</v>
      </c>
      <c r="L27" s="61" t="s">
        <v>116</v>
      </c>
      <c r="M27" s="14">
        <v>0.69</v>
      </c>
      <c r="N27" s="14">
        <v>1.4590000000000001</v>
      </c>
      <c r="O27" s="14">
        <v>0.29499999999999998</v>
      </c>
      <c r="P27" s="14">
        <v>8.8999999999999996E-2</v>
      </c>
      <c r="Q27" s="14">
        <v>0.62</v>
      </c>
      <c r="R27" s="14">
        <v>0.93</v>
      </c>
      <c r="S27" s="14">
        <v>0.12</v>
      </c>
      <c r="T27" s="14">
        <v>0.09</v>
      </c>
      <c r="U27" s="14">
        <f t="shared" si="1"/>
        <v>0.45</v>
      </c>
      <c r="V27" s="49"/>
    </row>
    <row r="28" spans="1:22" ht="15" customHeight="1" x14ac:dyDescent="0.3">
      <c r="A28" s="38">
        <v>8</v>
      </c>
      <c r="B28" s="6" t="s">
        <v>121</v>
      </c>
      <c r="C28" s="14">
        <v>2.91</v>
      </c>
      <c r="D28" s="14">
        <v>3.32</v>
      </c>
      <c r="E28" s="14">
        <v>2.88</v>
      </c>
      <c r="F28" s="14">
        <v>3.55</v>
      </c>
      <c r="G28" s="14">
        <v>2.33</v>
      </c>
      <c r="H28" s="14">
        <v>1.66</v>
      </c>
      <c r="I28" s="14">
        <v>3.44</v>
      </c>
      <c r="J28" s="61" t="s">
        <v>116</v>
      </c>
      <c r="K28" s="14">
        <v>1.29</v>
      </c>
      <c r="L28" s="14">
        <v>2.42</v>
      </c>
      <c r="M28" s="61" t="s">
        <v>116</v>
      </c>
      <c r="N28" s="14">
        <v>1.4259999999999999</v>
      </c>
      <c r="O28" s="14">
        <v>0.80200000000000005</v>
      </c>
      <c r="P28" s="14">
        <v>1.508</v>
      </c>
      <c r="Q28" s="14">
        <v>1.29</v>
      </c>
      <c r="R28" s="14">
        <v>1.17</v>
      </c>
      <c r="S28" s="14">
        <v>1.37</v>
      </c>
      <c r="T28" s="14">
        <v>2.2200000000000002</v>
      </c>
      <c r="U28" s="14">
        <f t="shared" si="1"/>
        <v>2.1</v>
      </c>
      <c r="V28" s="49"/>
    </row>
    <row r="29" spans="1:22" x14ac:dyDescent="0.3">
      <c r="A29" s="38">
        <v>9</v>
      </c>
      <c r="B29" s="31" t="s">
        <v>122</v>
      </c>
      <c r="C29" s="14">
        <v>7.0000000000000007E-2</v>
      </c>
      <c r="D29" s="14">
        <v>0.15</v>
      </c>
      <c r="E29" s="14">
        <v>0.1</v>
      </c>
      <c r="F29" s="14">
        <v>0.16</v>
      </c>
      <c r="G29" s="14">
        <v>0.01</v>
      </c>
      <c r="H29" s="61" t="s">
        <v>116</v>
      </c>
      <c r="I29" s="14">
        <v>0.05</v>
      </c>
      <c r="J29" s="61" t="s">
        <v>116</v>
      </c>
      <c r="K29" s="14">
        <v>7.0000000000000007E-2</v>
      </c>
      <c r="L29" s="61" t="s">
        <v>116</v>
      </c>
      <c r="M29" s="61" t="s">
        <v>116</v>
      </c>
      <c r="N29" s="14">
        <v>1.554</v>
      </c>
      <c r="O29" s="14">
        <v>2.5000000000000001E-2</v>
      </c>
      <c r="P29" s="14">
        <v>0.01</v>
      </c>
      <c r="Q29" s="14">
        <v>7.0000000000000007E-2</v>
      </c>
      <c r="R29" s="61" t="s">
        <v>116</v>
      </c>
      <c r="S29" s="14">
        <v>0.17</v>
      </c>
      <c r="T29" s="14">
        <v>0.02</v>
      </c>
      <c r="U29" s="14">
        <f t="shared" si="1"/>
        <v>0.19</v>
      </c>
      <c r="V29" s="49"/>
    </row>
    <row r="30" spans="1:22" x14ac:dyDescent="0.3">
      <c r="A30" s="38">
        <v>10</v>
      </c>
      <c r="B30" s="31" t="s">
        <v>123</v>
      </c>
      <c r="C30" s="14">
        <v>0.1</v>
      </c>
      <c r="D30" s="14">
        <v>0.15</v>
      </c>
      <c r="E30" s="14">
        <v>0.18</v>
      </c>
      <c r="F30" s="14">
        <v>0.16</v>
      </c>
      <c r="G30" s="14">
        <v>0.02</v>
      </c>
      <c r="H30" s="14">
        <v>0.02</v>
      </c>
      <c r="I30" s="14">
        <v>0.04</v>
      </c>
      <c r="J30" s="61" t="s">
        <v>116</v>
      </c>
      <c r="K30" s="14">
        <v>0.04</v>
      </c>
      <c r="L30" s="61" t="s">
        <v>116</v>
      </c>
      <c r="M30" s="61" t="s">
        <v>116</v>
      </c>
      <c r="N30" s="14">
        <v>8.9999999999999993E-3</v>
      </c>
      <c r="O30" s="14">
        <v>0.14399999999999999</v>
      </c>
      <c r="P30" s="14">
        <v>7.2999999999999995E-2</v>
      </c>
      <c r="Q30" s="14">
        <v>0.04</v>
      </c>
      <c r="R30" s="14">
        <v>0.09</v>
      </c>
      <c r="S30" s="14">
        <v>0.17</v>
      </c>
      <c r="T30" s="14">
        <v>0.01</v>
      </c>
      <c r="U30" s="14">
        <f t="shared" si="1"/>
        <v>0.08</v>
      </c>
      <c r="V30" s="49"/>
    </row>
    <row r="31" spans="1:22" ht="28" x14ac:dyDescent="0.3">
      <c r="A31" s="38">
        <v>11</v>
      </c>
      <c r="B31" s="31" t="s">
        <v>124</v>
      </c>
      <c r="C31" s="14">
        <v>0.1</v>
      </c>
      <c r="D31" s="14">
        <v>0.15</v>
      </c>
      <c r="E31" s="14">
        <v>0.1</v>
      </c>
      <c r="F31" s="14">
        <v>0.14000000000000001</v>
      </c>
      <c r="G31" s="14">
        <v>0.24</v>
      </c>
      <c r="H31" s="14">
        <v>0.1</v>
      </c>
      <c r="I31" s="14">
        <v>0.18</v>
      </c>
      <c r="J31" s="61" t="s">
        <v>116</v>
      </c>
      <c r="K31" s="61" t="s">
        <v>116</v>
      </c>
      <c r="L31" s="14">
        <v>0.27</v>
      </c>
      <c r="M31" s="61" t="s">
        <v>116</v>
      </c>
      <c r="N31" s="14" t="s">
        <v>116</v>
      </c>
      <c r="O31" s="14">
        <v>0.124</v>
      </c>
      <c r="P31" s="14">
        <v>7.3999999999999996E-2</v>
      </c>
      <c r="Q31" s="61" t="s">
        <v>116</v>
      </c>
      <c r="R31" s="14">
        <v>0.42</v>
      </c>
      <c r="S31" s="14">
        <v>0.14000000000000001</v>
      </c>
      <c r="T31" s="14">
        <v>0.19</v>
      </c>
      <c r="U31" s="14">
        <f t="shared" si="1"/>
        <v>0.17</v>
      </c>
    </row>
    <row r="32" spans="1:22" ht="28" x14ac:dyDescent="0.3">
      <c r="A32" s="38">
        <v>12</v>
      </c>
      <c r="B32" s="31" t="s">
        <v>125</v>
      </c>
      <c r="C32" s="14">
        <v>0.17</v>
      </c>
      <c r="D32" s="14">
        <v>0.2</v>
      </c>
      <c r="E32" s="14">
        <v>0.35</v>
      </c>
      <c r="F32" s="14">
        <v>0.46</v>
      </c>
      <c r="G32" s="14">
        <v>0.04</v>
      </c>
      <c r="H32" s="14">
        <v>7.0000000000000007E-2</v>
      </c>
      <c r="I32" s="14">
        <v>0.11</v>
      </c>
      <c r="J32" s="61" t="s">
        <v>116</v>
      </c>
      <c r="K32" s="61" t="s">
        <v>116</v>
      </c>
      <c r="L32" s="14">
        <v>0.1</v>
      </c>
      <c r="M32" s="61" t="s">
        <v>116</v>
      </c>
      <c r="N32" s="14">
        <v>0.13</v>
      </c>
      <c r="O32" s="14">
        <v>0.38500000000000001</v>
      </c>
      <c r="P32" s="14">
        <v>0.189</v>
      </c>
      <c r="Q32" s="61" t="s">
        <v>116</v>
      </c>
      <c r="R32" s="14">
        <v>0.33</v>
      </c>
      <c r="S32" s="14">
        <v>0.25</v>
      </c>
      <c r="T32" s="14">
        <v>0.03</v>
      </c>
      <c r="U32" s="14">
        <f t="shared" si="1"/>
        <v>0.2</v>
      </c>
      <c r="V32" s="49"/>
    </row>
    <row r="33" spans="1:22" x14ac:dyDescent="0.3">
      <c r="A33" s="19"/>
      <c r="B33" s="48"/>
      <c r="C33" s="49"/>
      <c r="D33" s="49"/>
      <c r="E33" s="49"/>
      <c r="F33" s="49"/>
      <c r="G33" s="49"/>
      <c r="H33" s="49"/>
      <c r="I33" s="49"/>
      <c r="J33" s="49"/>
      <c r="K33" s="49"/>
      <c r="L33" s="49"/>
      <c r="M33" s="49"/>
      <c r="N33" s="49"/>
      <c r="O33" s="49"/>
      <c r="P33" s="49"/>
      <c r="Q33" s="49"/>
      <c r="R33" s="49"/>
      <c r="S33" s="49"/>
      <c r="T33" s="49"/>
      <c r="U33" s="49"/>
      <c r="V33" s="49"/>
    </row>
    <row r="34" spans="1:22" x14ac:dyDescent="0.3">
      <c r="A34" s="19"/>
      <c r="B34" s="48"/>
      <c r="C34" s="49"/>
      <c r="D34" s="49"/>
      <c r="E34" s="49"/>
      <c r="F34" s="49"/>
      <c r="G34" s="49"/>
      <c r="H34" s="49"/>
      <c r="I34" s="49"/>
      <c r="J34" s="49"/>
      <c r="K34" s="49"/>
      <c r="L34" s="49"/>
      <c r="M34" s="49"/>
      <c r="N34" s="49"/>
      <c r="O34" s="49"/>
      <c r="P34" s="49"/>
      <c r="Q34" s="49"/>
      <c r="R34" s="49"/>
      <c r="S34" s="49"/>
      <c r="T34" s="49"/>
      <c r="U34" s="49"/>
      <c r="V34" s="49"/>
    </row>
    <row r="35" spans="1:22" x14ac:dyDescent="0.3">
      <c r="A35" s="86" t="s">
        <v>92</v>
      </c>
      <c r="B35" s="86" t="s">
        <v>93</v>
      </c>
      <c r="C35" s="87" t="s">
        <v>127</v>
      </c>
      <c r="D35" s="87"/>
      <c r="E35" s="87"/>
      <c r="F35" s="87"/>
      <c r="G35" s="87"/>
      <c r="H35" s="87"/>
      <c r="I35" s="87"/>
      <c r="J35" s="87"/>
      <c r="K35" s="87"/>
      <c r="L35" s="87"/>
      <c r="M35" s="87"/>
      <c r="N35" s="87"/>
      <c r="O35" s="87"/>
      <c r="P35" s="87"/>
      <c r="Q35" s="87"/>
      <c r="R35" s="87"/>
      <c r="S35" s="87"/>
      <c r="T35" s="87"/>
      <c r="U35" s="87"/>
      <c r="V35" s="75" t="s">
        <v>128</v>
      </c>
    </row>
    <row r="36" spans="1:22" x14ac:dyDescent="0.3">
      <c r="A36" s="86"/>
      <c r="B36" s="86"/>
      <c r="C36" s="17" t="s">
        <v>95</v>
      </c>
      <c r="D36" s="17" t="s">
        <v>96</v>
      </c>
      <c r="E36" s="17" t="s">
        <v>97</v>
      </c>
      <c r="F36" s="17" t="s">
        <v>98</v>
      </c>
      <c r="G36" s="17" t="s">
        <v>99</v>
      </c>
      <c r="H36" s="17" t="s">
        <v>100</v>
      </c>
      <c r="I36" s="17" t="s">
        <v>101</v>
      </c>
      <c r="J36" s="17" t="s">
        <v>102</v>
      </c>
      <c r="K36" s="17" t="s">
        <v>103</v>
      </c>
      <c r="L36" s="17" t="s">
        <v>104</v>
      </c>
      <c r="M36" s="17" t="s">
        <v>105</v>
      </c>
      <c r="N36" s="17" t="s">
        <v>106</v>
      </c>
      <c r="O36" s="17" t="s">
        <v>107</v>
      </c>
      <c r="P36" s="17" t="s">
        <v>108</v>
      </c>
      <c r="Q36" s="17" t="s">
        <v>109</v>
      </c>
      <c r="R36" s="17" t="s">
        <v>110</v>
      </c>
      <c r="S36" s="17" t="s">
        <v>111</v>
      </c>
      <c r="T36" s="17" t="s">
        <v>112</v>
      </c>
      <c r="U36" s="17" t="s">
        <v>113</v>
      </c>
      <c r="V36" s="75"/>
    </row>
    <row r="37" spans="1:22" x14ac:dyDescent="0.3">
      <c r="A37" s="38">
        <v>1</v>
      </c>
      <c r="B37" s="31" t="s">
        <v>114</v>
      </c>
      <c r="C37" s="55">
        <v>9.33</v>
      </c>
      <c r="D37" s="55">
        <v>7.88</v>
      </c>
      <c r="E37" s="55">
        <v>9.0299999999999994</v>
      </c>
      <c r="F37" s="55">
        <v>7.66</v>
      </c>
      <c r="G37" s="55">
        <v>9.92</v>
      </c>
      <c r="H37" s="55">
        <v>9.56</v>
      </c>
      <c r="I37" s="55">
        <v>16.59</v>
      </c>
      <c r="J37" s="55">
        <v>11.98</v>
      </c>
      <c r="K37" s="55">
        <v>9.7200000000000006</v>
      </c>
      <c r="L37" s="55">
        <v>7.16</v>
      </c>
      <c r="M37" s="55">
        <v>11.98</v>
      </c>
      <c r="N37" s="55">
        <v>9.26</v>
      </c>
      <c r="O37" s="55">
        <v>13.39</v>
      </c>
      <c r="P37" s="55">
        <v>7.31</v>
      </c>
      <c r="Q37" s="56">
        <v>9.68</v>
      </c>
      <c r="R37" s="55">
        <v>12.61</v>
      </c>
      <c r="S37" s="55">
        <v>16.54</v>
      </c>
      <c r="T37" s="55">
        <v>21.45</v>
      </c>
      <c r="U37" s="55">
        <f>ROUND(AVERAGE(C37:T37),2)</f>
        <v>11.17</v>
      </c>
      <c r="V37" s="57">
        <f t="shared" ref="V37:V48" si="2">ROUND((U5+U37+U21)/3,2)</f>
        <v>11.04</v>
      </c>
    </row>
    <row r="38" spans="1:22" x14ac:dyDescent="0.3">
      <c r="A38" s="38">
        <v>2</v>
      </c>
      <c r="B38" s="31" t="s">
        <v>115</v>
      </c>
      <c r="C38" s="14">
        <v>0.11</v>
      </c>
      <c r="D38" s="14">
        <v>0.2</v>
      </c>
      <c r="E38" s="14">
        <v>0.2</v>
      </c>
      <c r="F38" s="14">
        <v>0.2</v>
      </c>
      <c r="G38" s="14">
        <v>0.16</v>
      </c>
      <c r="H38" s="14">
        <v>0.39</v>
      </c>
      <c r="I38" s="14">
        <v>0.12</v>
      </c>
      <c r="J38" s="61" t="s">
        <v>116</v>
      </c>
      <c r="K38" s="14">
        <v>0.12</v>
      </c>
      <c r="L38" s="14">
        <v>0.19</v>
      </c>
      <c r="M38" s="61" t="s">
        <v>116</v>
      </c>
      <c r="N38" s="14">
        <v>7.0000000000000007E-2</v>
      </c>
      <c r="O38" s="14">
        <v>0.03</v>
      </c>
      <c r="P38" s="14">
        <v>0.11</v>
      </c>
      <c r="Q38" s="15">
        <v>0.12</v>
      </c>
      <c r="R38" s="14">
        <v>0.11</v>
      </c>
      <c r="S38" s="14">
        <v>0.14000000000000001</v>
      </c>
      <c r="T38" s="14">
        <v>0.12</v>
      </c>
      <c r="U38" s="14">
        <f>ROUND(AVERAGE(C38:T38),2)</f>
        <v>0.15</v>
      </c>
      <c r="V38" s="58">
        <f t="shared" si="2"/>
        <v>0.2</v>
      </c>
    </row>
    <row r="39" spans="1:22" x14ac:dyDescent="0.3">
      <c r="A39" s="38">
        <v>3</v>
      </c>
      <c r="B39" s="31" t="s">
        <v>117</v>
      </c>
      <c r="C39" s="14">
        <v>1.71</v>
      </c>
      <c r="D39" s="14">
        <v>1.64</v>
      </c>
      <c r="E39" s="14">
        <v>1.71</v>
      </c>
      <c r="F39" s="14">
        <v>1.78</v>
      </c>
      <c r="G39" s="14">
        <v>1.1399999999999999</v>
      </c>
      <c r="H39" s="14">
        <v>1.42</v>
      </c>
      <c r="I39" s="14">
        <v>1.5</v>
      </c>
      <c r="J39" s="14">
        <v>1.78</v>
      </c>
      <c r="K39" s="14">
        <v>1.5</v>
      </c>
      <c r="L39" s="14">
        <v>1.56</v>
      </c>
      <c r="M39" s="14">
        <v>1.78</v>
      </c>
      <c r="N39" s="14">
        <v>1.63</v>
      </c>
      <c r="O39" s="14">
        <v>1.34</v>
      </c>
      <c r="P39" s="14">
        <v>0.87</v>
      </c>
      <c r="Q39" s="15">
        <v>1.5</v>
      </c>
      <c r="R39" s="14">
        <v>1.83</v>
      </c>
      <c r="S39" s="14">
        <v>1.42</v>
      </c>
      <c r="T39" s="14">
        <v>2.6</v>
      </c>
      <c r="U39" s="14">
        <f t="shared" ref="U39:U48" si="3">ROUND(AVERAGE(C39:T39),2)</f>
        <v>1.6</v>
      </c>
      <c r="V39" s="58">
        <f t="shared" si="2"/>
        <v>1.6</v>
      </c>
    </row>
    <row r="40" spans="1:22" x14ac:dyDescent="0.3">
      <c r="A40" s="38">
        <v>4</v>
      </c>
      <c r="B40" s="31" t="s">
        <v>118</v>
      </c>
      <c r="C40" s="14">
        <v>0.12</v>
      </c>
      <c r="D40" s="14">
        <v>0.12</v>
      </c>
      <c r="E40" s="14">
        <v>0.12</v>
      </c>
      <c r="F40" s="14">
        <v>0.16</v>
      </c>
      <c r="G40" s="14">
        <v>0.02</v>
      </c>
      <c r="H40" s="61" t="s">
        <v>116</v>
      </c>
      <c r="I40" s="14">
        <v>0.11</v>
      </c>
      <c r="J40" s="14">
        <v>0.2</v>
      </c>
      <c r="K40" s="14">
        <v>0.18</v>
      </c>
      <c r="L40" s="14">
        <v>7.0000000000000007E-2</v>
      </c>
      <c r="M40" s="14">
        <v>0.2</v>
      </c>
      <c r="N40" s="14">
        <v>0.03</v>
      </c>
      <c r="O40" s="14">
        <v>0.19</v>
      </c>
      <c r="P40" s="14">
        <v>0.19</v>
      </c>
      <c r="Q40" s="15">
        <v>0.18</v>
      </c>
      <c r="R40" s="14">
        <v>0.1</v>
      </c>
      <c r="S40" s="14">
        <v>0.3</v>
      </c>
      <c r="T40" s="14">
        <v>7.0000000000000007E-2</v>
      </c>
      <c r="U40" s="14">
        <f t="shared" si="3"/>
        <v>0.14000000000000001</v>
      </c>
      <c r="V40" s="58">
        <f t="shared" si="2"/>
        <v>0.15</v>
      </c>
    </row>
    <row r="41" spans="1:22" x14ac:dyDescent="0.3">
      <c r="A41" s="38">
        <v>5</v>
      </c>
      <c r="B41" s="31" t="s">
        <v>67</v>
      </c>
      <c r="C41" s="14">
        <v>0.12</v>
      </c>
      <c r="D41" s="14">
        <v>0.1</v>
      </c>
      <c r="E41" s="14">
        <v>0.1</v>
      </c>
      <c r="F41" s="14">
        <v>0.15</v>
      </c>
      <c r="G41" s="14">
        <v>0.04</v>
      </c>
      <c r="H41" s="14">
        <v>0.19</v>
      </c>
      <c r="I41" s="14">
        <v>0.1</v>
      </c>
      <c r="J41" s="14">
        <v>0.28000000000000003</v>
      </c>
      <c r="K41" s="14">
        <v>0.42</v>
      </c>
      <c r="L41" s="14">
        <v>0.06</v>
      </c>
      <c r="M41" s="14">
        <v>0.28000000000000003</v>
      </c>
      <c r="N41" s="61" t="s">
        <v>116</v>
      </c>
      <c r="O41" s="14">
        <v>0.91</v>
      </c>
      <c r="P41" s="14">
        <v>0.47</v>
      </c>
      <c r="Q41" s="15">
        <v>0.42</v>
      </c>
      <c r="R41" s="14">
        <v>0.06</v>
      </c>
      <c r="S41" s="14">
        <v>0.3</v>
      </c>
      <c r="T41" s="14">
        <v>0.24</v>
      </c>
      <c r="U41" s="14">
        <f t="shared" si="3"/>
        <v>0.25</v>
      </c>
      <c r="V41" s="58">
        <f t="shared" si="2"/>
        <v>0.24</v>
      </c>
    </row>
    <row r="42" spans="1:22" x14ac:dyDescent="0.3">
      <c r="A42" s="38">
        <v>6</v>
      </c>
      <c r="B42" s="31" t="s">
        <v>119</v>
      </c>
      <c r="C42" s="14">
        <v>7.0000000000000007E-2</v>
      </c>
      <c r="D42" s="14">
        <v>0.1</v>
      </c>
      <c r="E42" s="14">
        <v>0.1</v>
      </c>
      <c r="F42" s="14">
        <v>0.14000000000000001</v>
      </c>
      <c r="G42" s="14">
        <v>0.02</v>
      </c>
      <c r="H42" s="14">
        <v>0.06</v>
      </c>
      <c r="I42" s="14">
        <v>0.05</v>
      </c>
      <c r="J42" s="14">
        <v>0.12</v>
      </c>
      <c r="K42" s="14">
        <v>0.24</v>
      </c>
      <c r="L42" s="14">
        <v>0.06</v>
      </c>
      <c r="M42" s="14">
        <v>0.12</v>
      </c>
      <c r="N42" s="14">
        <v>0.02</v>
      </c>
      <c r="O42" s="14">
        <v>0.09</v>
      </c>
      <c r="P42" s="14">
        <v>0.04</v>
      </c>
      <c r="Q42" s="15">
        <v>0.24</v>
      </c>
      <c r="R42" s="14">
        <v>0.02</v>
      </c>
      <c r="S42" s="14">
        <v>0.3</v>
      </c>
      <c r="T42" s="14">
        <v>0.01</v>
      </c>
      <c r="U42" s="14">
        <f t="shared" si="3"/>
        <v>0.1</v>
      </c>
      <c r="V42" s="58">
        <f t="shared" si="2"/>
        <v>0.1</v>
      </c>
    </row>
    <row r="43" spans="1:22" x14ac:dyDescent="0.3">
      <c r="A43" s="38">
        <v>7</v>
      </c>
      <c r="B43" s="31" t="s">
        <v>120</v>
      </c>
      <c r="C43" s="14">
        <v>0.33</v>
      </c>
      <c r="D43" s="14">
        <v>0.2</v>
      </c>
      <c r="E43" s="14">
        <v>0.27</v>
      </c>
      <c r="F43" s="14">
        <v>0.35</v>
      </c>
      <c r="G43" s="61" t="s">
        <v>116</v>
      </c>
      <c r="H43" s="14">
        <v>0.01</v>
      </c>
      <c r="I43" s="61" t="s">
        <v>116</v>
      </c>
      <c r="J43" s="14">
        <v>0.69</v>
      </c>
      <c r="K43" s="14">
        <v>0.62</v>
      </c>
      <c r="L43" s="61" t="s">
        <v>116</v>
      </c>
      <c r="M43" s="14">
        <v>0.69</v>
      </c>
      <c r="N43" s="14">
        <v>2.1</v>
      </c>
      <c r="O43" s="14">
        <v>0.28999999999999998</v>
      </c>
      <c r="P43" s="14">
        <v>0.12</v>
      </c>
      <c r="Q43" s="15">
        <v>0.61</v>
      </c>
      <c r="R43" s="14">
        <v>0.64</v>
      </c>
      <c r="S43" s="14">
        <v>0.12</v>
      </c>
      <c r="T43" s="14">
        <v>0.15</v>
      </c>
      <c r="U43" s="14">
        <f>ROUND(AVERAGE(C43:T43),2)</f>
        <v>0.48</v>
      </c>
      <c r="V43" s="58">
        <f t="shared" si="2"/>
        <v>0.48</v>
      </c>
    </row>
    <row r="44" spans="1:22" ht="15" customHeight="1" x14ac:dyDescent="0.3">
      <c r="A44" s="38">
        <v>8</v>
      </c>
      <c r="B44" s="6" t="s">
        <v>121</v>
      </c>
      <c r="C44" s="14">
        <v>2.91</v>
      </c>
      <c r="D44" s="14">
        <v>3.32</v>
      </c>
      <c r="E44" s="14">
        <v>2.88</v>
      </c>
      <c r="F44" s="14">
        <v>3.55</v>
      </c>
      <c r="G44" s="14">
        <v>2.33</v>
      </c>
      <c r="H44" s="14">
        <v>1.29</v>
      </c>
      <c r="I44" s="14">
        <v>3.43</v>
      </c>
      <c r="J44" s="61" t="s">
        <v>116</v>
      </c>
      <c r="K44" s="14">
        <v>1.29</v>
      </c>
      <c r="L44" s="14">
        <v>2.42</v>
      </c>
      <c r="M44" s="61" t="s">
        <v>116</v>
      </c>
      <c r="N44" s="14">
        <v>1.77</v>
      </c>
      <c r="O44" s="14">
        <v>0.79</v>
      </c>
      <c r="P44" s="14">
        <v>1.48</v>
      </c>
      <c r="Q44" s="15">
        <v>1.29</v>
      </c>
      <c r="R44" s="14">
        <v>3.67</v>
      </c>
      <c r="S44" s="14">
        <v>1.37</v>
      </c>
      <c r="T44" s="14">
        <v>1.07</v>
      </c>
      <c r="U44" s="14">
        <f t="shared" si="3"/>
        <v>2.1800000000000002</v>
      </c>
      <c r="V44" s="58">
        <f t="shared" si="2"/>
        <v>2.2799999999999998</v>
      </c>
    </row>
    <row r="45" spans="1:22" x14ac:dyDescent="0.3">
      <c r="A45" s="38">
        <v>9</v>
      </c>
      <c r="B45" s="31" t="s">
        <v>122</v>
      </c>
      <c r="C45" s="14">
        <v>7.0000000000000007E-2</v>
      </c>
      <c r="D45" s="14">
        <v>0.15</v>
      </c>
      <c r="E45" s="14">
        <v>0.1</v>
      </c>
      <c r="F45" s="14">
        <v>0.16</v>
      </c>
      <c r="G45" s="14">
        <v>0.01</v>
      </c>
      <c r="H45" s="61" t="s">
        <v>116</v>
      </c>
      <c r="I45" s="14">
        <v>0.05</v>
      </c>
      <c r="J45" s="61" t="s">
        <v>116</v>
      </c>
      <c r="K45" s="14">
        <v>7.0000000000000007E-2</v>
      </c>
      <c r="L45" s="61" t="s">
        <v>116</v>
      </c>
      <c r="M45" s="61" t="s">
        <v>116</v>
      </c>
      <c r="N45" s="14">
        <v>0.23</v>
      </c>
      <c r="O45" s="14">
        <v>0.02</v>
      </c>
      <c r="P45" s="14">
        <v>0.01</v>
      </c>
      <c r="Q45" s="15">
        <v>0.04</v>
      </c>
      <c r="R45" s="15">
        <v>0.22</v>
      </c>
      <c r="S45" s="14">
        <v>0.17</v>
      </c>
      <c r="T45" s="14">
        <v>0.03</v>
      </c>
      <c r="U45" s="14">
        <f t="shared" si="3"/>
        <v>0.1</v>
      </c>
      <c r="V45" s="58">
        <f t="shared" si="2"/>
        <v>0.17</v>
      </c>
    </row>
    <row r="46" spans="1:22" x14ac:dyDescent="0.3">
      <c r="A46" s="38">
        <v>10</v>
      </c>
      <c r="B46" s="31" t="s">
        <v>123</v>
      </c>
      <c r="C46" s="14">
        <v>0.1</v>
      </c>
      <c r="D46" s="14">
        <v>0.15</v>
      </c>
      <c r="E46" s="14">
        <v>0.18</v>
      </c>
      <c r="F46" s="14">
        <v>0.16</v>
      </c>
      <c r="G46" s="14">
        <v>0.02</v>
      </c>
      <c r="H46" s="14">
        <v>0.02</v>
      </c>
      <c r="I46" s="14">
        <v>0.04</v>
      </c>
      <c r="J46" s="61" t="s">
        <v>116</v>
      </c>
      <c r="K46" s="14">
        <v>0.04</v>
      </c>
      <c r="L46" s="61" t="s">
        <v>116</v>
      </c>
      <c r="M46" s="61" t="s">
        <v>116</v>
      </c>
      <c r="N46" s="61" t="s">
        <v>116</v>
      </c>
      <c r="O46" s="14">
        <v>0.13</v>
      </c>
      <c r="P46" s="14">
        <v>7.0000000000000007E-2</v>
      </c>
      <c r="Q46" s="15">
        <v>7.0000000000000007E-2</v>
      </c>
      <c r="R46" s="14">
        <v>0.05</v>
      </c>
      <c r="S46" s="14">
        <v>0.17</v>
      </c>
      <c r="T46" s="14"/>
      <c r="U46" s="14">
        <f t="shared" si="3"/>
        <v>0.09</v>
      </c>
      <c r="V46" s="58">
        <f t="shared" si="2"/>
        <v>0.08</v>
      </c>
    </row>
    <row r="47" spans="1:22" ht="28" x14ac:dyDescent="0.3">
      <c r="A47" s="38">
        <v>11</v>
      </c>
      <c r="B47" s="31" t="s">
        <v>124</v>
      </c>
      <c r="C47" s="14">
        <v>0.1</v>
      </c>
      <c r="D47" s="14">
        <v>0.15</v>
      </c>
      <c r="E47" s="14">
        <v>0.1</v>
      </c>
      <c r="F47" s="14">
        <v>0.14000000000000001</v>
      </c>
      <c r="G47" s="14">
        <v>0.24</v>
      </c>
      <c r="H47" s="14">
        <v>0.28999999999999998</v>
      </c>
      <c r="I47" s="14">
        <v>0.18</v>
      </c>
      <c r="J47" s="61" t="s">
        <v>116</v>
      </c>
      <c r="K47" s="61" t="s">
        <v>116</v>
      </c>
      <c r="L47" s="14">
        <v>0.27</v>
      </c>
      <c r="M47" s="61" t="s">
        <v>116</v>
      </c>
      <c r="N47" s="61" t="s">
        <v>116</v>
      </c>
      <c r="O47" s="14">
        <v>0.15</v>
      </c>
      <c r="P47" s="14">
        <v>0.08</v>
      </c>
      <c r="Q47" s="15">
        <v>0.05</v>
      </c>
      <c r="R47" s="14">
        <v>0.38</v>
      </c>
      <c r="S47" s="14">
        <v>0.14000000000000001</v>
      </c>
      <c r="T47" s="14">
        <v>0.24</v>
      </c>
      <c r="U47" s="14">
        <f t="shared" si="3"/>
        <v>0.18</v>
      </c>
      <c r="V47" s="58">
        <f t="shared" si="2"/>
        <v>0.18</v>
      </c>
    </row>
    <row r="48" spans="1:22" ht="28" x14ac:dyDescent="0.3">
      <c r="A48" s="38">
        <v>12</v>
      </c>
      <c r="B48" s="31" t="s">
        <v>125</v>
      </c>
      <c r="C48" s="14">
        <v>0.17</v>
      </c>
      <c r="D48" s="14">
        <v>0.2</v>
      </c>
      <c r="E48" s="14">
        <v>0.35</v>
      </c>
      <c r="F48" s="14">
        <v>0.46</v>
      </c>
      <c r="G48" s="14">
        <v>0.04</v>
      </c>
      <c r="H48" s="14">
        <v>7.0000000000000007E-2</v>
      </c>
      <c r="I48" s="14">
        <v>0.11</v>
      </c>
      <c r="J48" s="61" t="s">
        <v>116</v>
      </c>
      <c r="K48" s="61" t="s">
        <v>116</v>
      </c>
      <c r="L48" s="14">
        <v>0.1</v>
      </c>
      <c r="M48" s="61" t="s">
        <v>116</v>
      </c>
      <c r="N48" s="14">
        <v>0.02</v>
      </c>
      <c r="O48" s="14">
        <v>0.42</v>
      </c>
      <c r="P48" s="14">
        <v>0.19</v>
      </c>
      <c r="Q48" s="61" t="s">
        <v>116</v>
      </c>
      <c r="R48" s="14">
        <v>0.52</v>
      </c>
      <c r="S48" s="14">
        <v>0.25</v>
      </c>
      <c r="T48" s="14">
        <v>0.02</v>
      </c>
      <c r="U48" s="14">
        <f t="shared" si="3"/>
        <v>0.21</v>
      </c>
      <c r="V48" s="58">
        <f t="shared" si="2"/>
        <v>0.22</v>
      </c>
    </row>
    <row r="50" spans="1:22" s="18" customFormat="1" ht="30" customHeight="1" x14ac:dyDescent="0.3">
      <c r="A50" s="195" t="s">
        <v>160</v>
      </c>
      <c r="B50" s="195"/>
      <c r="C50" s="195"/>
      <c r="D50" s="195"/>
      <c r="E50" s="195"/>
      <c r="F50" s="195"/>
      <c r="G50" s="195"/>
      <c r="H50" s="195"/>
      <c r="I50" s="195"/>
      <c r="J50" s="195"/>
      <c r="K50" s="195"/>
      <c r="L50" s="195"/>
      <c r="M50" s="195"/>
      <c r="N50" s="195"/>
      <c r="O50" s="195"/>
      <c r="P50" s="195"/>
      <c r="Q50" s="195"/>
      <c r="R50" s="195"/>
      <c r="S50" s="195"/>
      <c r="T50" s="195"/>
      <c r="U50" s="195"/>
      <c r="V50" s="195"/>
    </row>
  </sheetData>
  <mergeCells count="14">
    <mergeCell ref="A50:V50"/>
    <mergeCell ref="B1:V1"/>
    <mergeCell ref="V19:V20"/>
    <mergeCell ref="A19:A20"/>
    <mergeCell ref="B19:B20"/>
    <mergeCell ref="A3:A4"/>
    <mergeCell ref="V35:V36"/>
    <mergeCell ref="B3:B4"/>
    <mergeCell ref="C3:U3"/>
    <mergeCell ref="C19:U19"/>
    <mergeCell ref="A35:A36"/>
    <mergeCell ref="B35:B36"/>
    <mergeCell ref="C35:U35"/>
    <mergeCell ref="A2:V2"/>
  </mergeCells>
  <pageMargins left="0.70866141732283472" right="0.70866141732283472" top="0.74803149606299213" bottom="0.74803149606299213" header="0.31496062992125984" footer="0.31496062992125984"/>
  <pageSetup paperSize="9" scale="61"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6"/>
  <sheetViews>
    <sheetView zoomScale="80" zoomScaleNormal="80" workbookViewId="0">
      <selection sqref="A1:G1"/>
    </sheetView>
  </sheetViews>
  <sheetFormatPr defaultColWidth="9.1796875" defaultRowHeight="14" x14ac:dyDescent="0.3"/>
  <cols>
    <col min="1" max="1" width="32.7265625" style="19" customWidth="1"/>
    <col min="2" max="2" width="15.26953125" style="19" customWidth="1"/>
    <col min="3" max="3" width="10.7265625" style="19" customWidth="1"/>
    <col min="4" max="4" width="18" style="19" customWidth="1"/>
    <col min="5" max="5" width="21.1796875" style="19" customWidth="1"/>
    <col min="6" max="6" width="10.1796875" style="19" customWidth="1"/>
    <col min="7" max="7" width="17.81640625" style="19" customWidth="1"/>
    <col min="8" max="16384" width="9.1796875" style="19"/>
  </cols>
  <sheetData>
    <row r="1" spans="1:10" x14ac:dyDescent="0.3">
      <c r="A1" s="98" t="s">
        <v>129</v>
      </c>
      <c r="B1" s="98"/>
      <c r="C1" s="98"/>
      <c r="D1" s="98"/>
      <c r="E1" s="98"/>
      <c r="F1" s="98"/>
      <c r="G1" s="98"/>
    </row>
    <row r="2" spans="1:10" s="20" customFormat="1" ht="17.149999999999999" customHeight="1" x14ac:dyDescent="0.3">
      <c r="A2" s="78" t="s">
        <v>130</v>
      </c>
      <c r="B2" s="78"/>
      <c r="C2" s="78"/>
      <c r="D2" s="78"/>
      <c r="E2" s="78"/>
      <c r="F2" s="78"/>
      <c r="G2" s="78"/>
    </row>
    <row r="3" spans="1:10" ht="60" customHeight="1" x14ac:dyDescent="0.3">
      <c r="A3" s="2" t="s">
        <v>131</v>
      </c>
      <c r="B3" s="2" t="s">
        <v>132</v>
      </c>
      <c r="C3" s="2" t="s">
        <v>133</v>
      </c>
      <c r="D3" s="2" t="s">
        <v>134</v>
      </c>
      <c r="E3" s="2" t="s">
        <v>135</v>
      </c>
      <c r="F3" s="2" t="s">
        <v>136</v>
      </c>
      <c r="G3" s="2" t="s">
        <v>137</v>
      </c>
    </row>
    <row r="4" spans="1:10" ht="12.75" customHeight="1" x14ac:dyDescent="0.3">
      <c r="A4" s="50">
        <v>1</v>
      </c>
      <c r="B4" s="50">
        <v>2</v>
      </c>
      <c r="C4" s="51">
        <v>3</v>
      </c>
      <c r="D4" s="50" t="s">
        <v>138</v>
      </c>
      <c r="E4" s="52" t="s">
        <v>139</v>
      </c>
      <c r="F4" s="52">
        <v>6</v>
      </c>
      <c r="G4" s="50" t="s">
        <v>140</v>
      </c>
    </row>
    <row r="5" spans="1:10" ht="12.75" customHeight="1" x14ac:dyDescent="0.3">
      <c r="A5" s="100" t="s">
        <v>141</v>
      </c>
      <c r="B5" s="101"/>
      <c r="C5" s="101"/>
      <c r="D5" s="101"/>
      <c r="E5" s="101"/>
      <c r="F5" s="101"/>
      <c r="G5" s="102"/>
    </row>
    <row r="6" spans="1:10" x14ac:dyDescent="0.3">
      <c r="A6" s="37" t="s">
        <v>142</v>
      </c>
      <c r="B6" s="38">
        <v>176.75</v>
      </c>
      <c r="C6" s="90">
        <v>1720</v>
      </c>
      <c r="D6" s="39">
        <f>ROUND(B6/C6,2)</f>
        <v>0.1</v>
      </c>
      <c r="E6" s="99">
        <f>ROUND(AVERAGE(D6:D7),2)</f>
        <v>0.1</v>
      </c>
      <c r="F6" s="92">
        <v>5</v>
      </c>
      <c r="G6" s="91">
        <f>ROUND(E6*F6,2)</f>
        <v>0.5</v>
      </c>
    </row>
    <row r="7" spans="1:10" x14ac:dyDescent="0.3">
      <c r="A7" s="37" t="s">
        <v>143</v>
      </c>
      <c r="B7" s="38">
        <v>176.75</v>
      </c>
      <c r="C7" s="90"/>
      <c r="D7" s="39">
        <f>B7/C6</f>
        <v>0.10276162790697674</v>
      </c>
      <c r="E7" s="99"/>
      <c r="F7" s="93"/>
      <c r="G7" s="91"/>
      <c r="I7" s="21"/>
      <c r="J7" s="21"/>
    </row>
    <row r="8" spans="1:10" x14ac:dyDescent="0.3">
      <c r="A8" s="94" t="s">
        <v>144</v>
      </c>
      <c r="B8" s="95"/>
      <c r="C8" s="95"/>
      <c r="D8" s="95"/>
      <c r="E8" s="95"/>
      <c r="F8" s="95"/>
      <c r="G8" s="96"/>
      <c r="J8" s="21"/>
    </row>
    <row r="9" spans="1:10" x14ac:dyDescent="0.3">
      <c r="A9" s="37" t="s">
        <v>142</v>
      </c>
      <c r="B9" s="38">
        <v>176.75</v>
      </c>
      <c r="C9" s="90">
        <v>1720</v>
      </c>
      <c r="D9" s="39">
        <f>ROUND(B9/C9,2)</f>
        <v>0.1</v>
      </c>
      <c r="E9" s="99">
        <f>ROUND(AVERAGE(D9:D10),2)</f>
        <v>0.1</v>
      </c>
      <c r="F9" s="97">
        <v>6</v>
      </c>
      <c r="G9" s="91">
        <f>ROUND(E9*F9+E11*F11,2)</f>
        <v>0.64</v>
      </c>
      <c r="J9" s="21"/>
    </row>
    <row r="10" spans="1:10" x14ac:dyDescent="0.3">
      <c r="A10" s="37" t="s">
        <v>143</v>
      </c>
      <c r="B10" s="38">
        <v>176.75</v>
      </c>
      <c r="C10" s="90"/>
      <c r="D10" s="39">
        <f>B10/C9</f>
        <v>0.10276162790697674</v>
      </c>
      <c r="E10" s="99"/>
      <c r="F10" s="97"/>
      <c r="G10" s="91"/>
    </row>
    <row r="11" spans="1:10" x14ac:dyDescent="0.3">
      <c r="A11" s="37" t="s">
        <v>145</v>
      </c>
      <c r="B11" s="38">
        <v>75.75</v>
      </c>
      <c r="C11" s="90"/>
      <c r="D11" s="39">
        <f>ROUND(B11/C9,2)</f>
        <v>0.04</v>
      </c>
      <c r="E11" s="39">
        <f>D11</f>
        <v>0.04</v>
      </c>
      <c r="F11" s="38">
        <v>1</v>
      </c>
      <c r="G11" s="91"/>
    </row>
    <row r="12" spans="1:10" x14ac:dyDescent="0.3">
      <c r="B12" s="22"/>
      <c r="C12" s="23"/>
      <c r="D12" s="24"/>
      <c r="E12" s="24"/>
      <c r="F12" s="24"/>
      <c r="G12" s="25"/>
    </row>
    <row r="13" spans="1:10" ht="30" customHeight="1" x14ac:dyDescent="0.3">
      <c r="A13" s="89" t="s">
        <v>146</v>
      </c>
      <c r="B13" s="89"/>
      <c r="C13" s="89"/>
      <c r="D13" s="89"/>
      <c r="E13" s="89"/>
      <c r="F13" s="89"/>
      <c r="G13" s="89"/>
    </row>
    <row r="14" spans="1:10" ht="60" customHeight="1" x14ac:dyDescent="0.3">
      <c r="A14" s="89" t="s">
        <v>147</v>
      </c>
      <c r="B14" s="89"/>
      <c r="C14" s="89"/>
      <c r="D14" s="89"/>
      <c r="E14" s="89"/>
      <c r="F14" s="89"/>
      <c r="G14" s="89"/>
    </row>
    <row r="15" spans="1:10" ht="47.25" customHeight="1" x14ac:dyDescent="0.3">
      <c r="A15" s="89" t="s">
        <v>148</v>
      </c>
      <c r="B15" s="89"/>
      <c r="C15" s="89"/>
      <c r="D15" s="89"/>
      <c r="E15" s="89"/>
      <c r="F15" s="89"/>
      <c r="G15" s="89"/>
    </row>
    <row r="16" spans="1:10" ht="18.75" customHeight="1" x14ac:dyDescent="0.3">
      <c r="A16" s="89" t="s">
        <v>149</v>
      </c>
      <c r="B16" s="89"/>
      <c r="C16" s="89"/>
      <c r="D16" s="89"/>
      <c r="E16" s="89"/>
      <c r="F16" s="89"/>
      <c r="G16" s="89"/>
    </row>
  </sheetData>
  <mergeCells count="16">
    <mergeCell ref="A1:G1"/>
    <mergeCell ref="E6:E7"/>
    <mergeCell ref="G6:G7"/>
    <mergeCell ref="C6:C7"/>
    <mergeCell ref="A15:G15"/>
    <mergeCell ref="A14:G14"/>
    <mergeCell ref="A13:G13"/>
    <mergeCell ref="A2:G2"/>
    <mergeCell ref="A5:G5"/>
    <mergeCell ref="E9:E10"/>
    <mergeCell ref="A16:G16"/>
    <mergeCell ref="C9:C11"/>
    <mergeCell ref="G9:G11"/>
    <mergeCell ref="F6:F7"/>
    <mergeCell ref="A8:G8"/>
    <mergeCell ref="F9:F10"/>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zoomScale="90" zoomScaleNormal="90" workbookViewId="0">
      <selection sqref="A1:B1"/>
    </sheetView>
  </sheetViews>
  <sheetFormatPr defaultRowHeight="12.5" x14ac:dyDescent="0.25"/>
  <cols>
    <col min="1" max="1" width="22.1796875" customWidth="1"/>
    <col min="2" max="2" width="110" customWidth="1"/>
  </cols>
  <sheetData>
    <row r="1" spans="1:2" ht="12.75" customHeight="1" x14ac:dyDescent="0.25">
      <c r="A1" s="106" t="s">
        <v>150</v>
      </c>
      <c r="B1" s="106"/>
    </row>
    <row r="2" spans="1:2" ht="36.75" customHeight="1" x14ac:dyDescent="0.25">
      <c r="A2" s="103" t="s">
        <v>151</v>
      </c>
      <c r="B2" s="103"/>
    </row>
    <row r="3" spans="1:2" ht="273" customHeight="1" x14ac:dyDescent="0.25">
      <c r="A3" s="104" t="s">
        <v>152</v>
      </c>
      <c r="B3" s="105"/>
    </row>
  </sheetData>
  <mergeCells count="3">
    <mergeCell ref="A2:B2"/>
    <mergeCell ref="A3:B3"/>
    <mergeCell ref="A1:B1"/>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EE3C3F43D7910B4C90A18CD222E4576E" ma:contentTypeVersion="6" ma:contentTypeDescription="Izveidot jaunu dokumentu." ma:contentTypeScope="" ma:versionID="294358c66a6ea209c21da8c0f314d228">
  <xsd:schema xmlns:xsd="http://www.w3.org/2001/XMLSchema" xmlns:xs="http://www.w3.org/2001/XMLSchema" xmlns:p="http://schemas.microsoft.com/office/2006/metadata/properties" xmlns:ns2="468eb95e-0487-43f6-b021-c543e1c0be87" xmlns:ns3="2d868c06-d131-488e-93d1-087529b960f0" targetNamespace="http://schemas.microsoft.com/office/2006/metadata/properties" ma:root="true" ma:fieldsID="f19ce84da3350ff3f370ee9d260b4ff3" ns2:_="" ns3:_="">
    <xsd:import namespace="468eb95e-0487-43f6-b021-c543e1c0be87"/>
    <xsd:import namespace="2d868c06-d131-488e-93d1-087529b960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8eb95e-0487-43f6-b021-c543e1c0be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868c06-d131-488e-93d1-087529b960f0"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3BDFD4-F911-495A-A392-AFC0280916BE}">
  <ds:schemaRefs>
    <ds:schemaRef ds:uri="http://schemas.microsoft.com/sharepoint/v3/contenttype/forms"/>
  </ds:schemaRefs>
</ds:datastoreItem>
</file>

<file path=customXml/itemProps2.xml><?xml version="1.0" encoding="utf-8"?>
<ds:datastoreItem xmlns:ds="http://schemas.openxmlformats.org/officeDocument/2006/customXml" ds:itemID="{B3A88702-355E-43D5-93D3-2A871B397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8eb95e-0487-43f6-b021-c543e1c0be87"/>
    <ds:schemaRef ds:uri="2d868c06-d131-488e-93d1-087529b96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945752-BD82-4BA1-8B7B-F64CBAADCC8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2.1. pielikums</vt:lpstr>
      <vt:lpstr>2.2.a pielikums</vt:lpstr>
      <vt:lpstr>2.2.b pielikums</vt:lpstr>
      <vt:lpstr>2.3. pielikums</vt:lpstr>
      <vt:lpstr>2.4. pielikums</vt:lpstr>
      <vt:lpstr>2.5. pielikums</vt:lpstr>
      <vt:lpstr>2.6. pielikums</vt:lpstr>
      <vt:lpstr>'2.2.a pielikums'!Print_Titles</vt:lpstr>
      <vt:lpstr>'2.2.b pielikums'!Print_Titles</vt:lpstr>
    </vt:vector>
  </TitlesOfParts>
  <Manager/>
  <Company>LRLM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Vjačeslavs Makarovs</dc:creator>
  <cp:keywords/>
  <dc:description/>
  <cp:lastModifiedBy>Vjačeslavs Makarovs</cp:lastModifiedBy>
  <cp:revision/>
  <dcterms:created xsi:type="dcterms:W3CDTF">2012-09-03T07:32:21Z</dcterms:created>
  <dcterms:modified xsi:type="dcterms:W3CDTF">2022-09-27T07:32:23Z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0x010100EE3C3F43D7910B4C90A18CD222E4576E</vt:lpwstr>
  </property>
</Properties>
</file>