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Grozījumi Nr. 3\"/>
    </mc:Choice>
  </mc:AlternateContent>
  <xr:revisionPtr revIDLastSave="0" documentId="13_ncr:1_{16111D20-9F6E-45C3-A76D-D996A451FE22}" xr6:coauthVersionLast="37" xr6:coauthVersionMax="37" xr10:uidLastSave="{00000000-0000-0000-0000-000000000000}"/>
  <bookViews>
    <workbookView xWindow="0" yWindow="0" windowWidth="28800" windowHeight="11610" xr2:uid="{00000000-000D-0000-FFFF-FFFF00000000}"/>
  </bookViews>
  <sheets>
    <sheet name="2.1. pielikums" sheetId="12" r:id="rId1"/>
    <sheet name="2.2.a pielikums" sheetId="2" r:id="rId2"/>
    <sheet name="2.2.b pielikums" sheetId="7" r:id="rId3"/>
    <sheet name="2.3. pielikums" sheetId="8" r:id="rId4"/>
    <sheet name="2.4. pielikums" sheetId="11" r:id="rId5"/>
    <sheet name="2.5. pielikums" sheetId="13" r:id="rId6"/>
    <sheet name="2.6. pielikums" sheetId="10" r:id="rId7"/>
  </sheets>
  <definedNames>
    <definedName name="_xlnm.Print_Titles" localSheetId="1">'2.2.a pielikums'!$3:$4</definedName>
    <definedName name="_xlnm.Print_Titles" localSheetId="2">'2.2.b pielikums'!$3:$4</definedName>
  </definedNames>
  <calcPr calcId="162913"/>
  <fileRecoveryPr autoRecover="0"/>
</workbook>
</file>

<file path=xl/calcChain.xml><?xml version="1.0" encoding="utf-8"?>
<calcChain xmlns="http://schemas.openxmlformats.org/spreadsheetml/2006/main">
  <c r="G24" i="7" l="1"/>
  <c r="A21" i="2" l="1"/>
  <c r="A17" i="2"/>
  <c r="D10" i="2"/>
  <c r="D14" i="8"/>
  <c r="E14" i="8" s="1"/>
  <c r="F14" i="8" s="1"/>
  <c r="D12" i="8"/>
  <c r="B18" i="8"/>
  <c r="B10" i="8"/>
  <c r="D7" i="8"/>
  <c r="E7" i="8"/>
  <c r="F7" i="8" s="1"/>
  <c r="C17" i="8"/>
  <c r="D17" i="8" s="1"/>
  <c r="E17" i="8" s="1"/>
  <c r="F17" i="8" s="1"/>
  <c r="C16" i="8"/>
  <c r="D16" i="8" s="1"/>
  <c r="E16" i="8" s="1"/>
  <c r="F16" i="8" s="1"/>
  <c r="C15" i="8"/>
  <c r="D15" i="8" s="1"/>
  <c r="E15" i="8" s="1"/>
  <c r="F15" i="8" s="1"/>
  <c r="C14" i="8"/>
  <c r="C13" i="8"/>
  <c r="C18" i="8" s="1"/>
  <c r="C12" i="8"/>
  <c r="C9" i="8"/>
  <c r="D9" i="8" s="1"/>
  <c r="E9" i="8" s="1"/>
  <c r="F9" i="8" s="1"/>
  <c r="C8" i="8"/>
  <c r="D8" i="8" s="1"/>
  <c r="E8" i="8" s="1"/>
  <c r="F8" i="8" s="1"/>
  <c r="C7" i="8"/>
  <c r="C6" i="8"/>
  <c r="C10" i="8" s="1"/>
  <c r="B5" i="2"/>
  <c r="B5" i="7"/>
  <c r="A13" i="7"/>
  <c r="A12" i="2"/>
  <c r="E11" i="13"/>
  <c r="E9" i="13"/>
  <c r="G9" i="13" s="1"/>
  <c r="D24" i="7" s="1"/>
  <c r="D7" i="13"/>
  <c r="D6" i="13"/>
  <c r="E6" i="13"/>
  <c r="G6" i="13"/>
  <c r="D23" i="2" s="1"/>
  <c r="D11" i="13"/>
  <c r="D10" i="13"/>
  <c r="D9" i="13"/>
  <c r="A22" i="7"/>
  <c r="A21" i="7"/>
  <c r="A20" i="7"/>
  <c r="A19" i="7"/>
  <c r="A18" i="7"/>
  <c r="A17" i="7"/>
  <c r="A16" i="7"/>
  <c r="A14" i="2"/>
  <c r="A13" i="2"/>
  <c r="A22" i="2"/>
  <c r="A20" i="2"/>
  <c r="A19" i="2"/>
  <c r="A18" i="2"/>
  <c r="A16" i="2"/>
  <c r="A15" i="2"/>
  <c r="U23" i="11"/>
  <c r="U43" i="11"/>
  <c r="U37" i="11"/>
  <c r="U48" i="11"/>
  <c r="U47" i="11"/>
  <c r="U46" i="11"/>
  <c r="U45" i="11"/>
  <c r="U44" i="11"/>
  <c r="U42" i="11"/>
  <c r="U41" i="11"/>
  <c r="U40" i="11"/>
  <c r="U39" i="11"/>
  <c r="U38" i="11"/>
  <c r="A24" i="7"/>
  <c r="D6" i="2"/>
  <c r="D10" i="7"/>
  <c r="U32" i="11"/>
  <c r="U16" i="11"/>
  <c r="V48" i="11" s="1"/>
  <c r="U31" i="11"/>
  <c r="U15" i="11"/>
  <c r="U30" i="11"/>
  <c r="U14" i="11"/>
  <c r="U29" i="11"/>
  <c r="U13" i="11"/>
  <c r="U28" i="11"/>
  <c r="U12" i="11"/>
  <c r="U27" i="11"/>
  <c r="U11" i="11"/>
  <c r="U26" i="11"/>
  <c r="U10" i="11"/>
  <c r="V42" i="11" s="1"/>
  <c r="U25" i="11"/>
  <c r="U9" i="11"/>
  <c r="V41" i="11" s="1"/>
  <c r="U24" i="11"/>
  <c r="U8" i="11"/>
  <c r="V40" i="11" s="1"/>
  <c r="U7" i="11"/>
  <c r="U22" i="11"/>
  <c r="U6" i="11"/>
  <c r="U21" i="11"/>
  <c r="V37" i="11" s="1"/>
  <c r="U5" i="11"/>
  <c r="D7" i="2"/>
  <c r="D11" i="7"/>
  <c r="D9" i="2"/>
  <c r="C5" i="2"/>
  <c r="D9" i="7"/>
  <c r="C5" i="7"/>
  <c r="D6" i="7"/>
  <c r="D5" i="7" s="1"/>
  <c r="D7" i="7"/>
  <c r="D8" i="2"/>
  <c r="D8" i="7"/>
  <c r="V43" i="11"/>
  <c r="D17" i="7" s="1"/>
  <c r="D5" i="2"/>
  <c r="V45" i="11" l="1"/>
  <c r="D18" i="2"/>
  <c r="C18" i="2" s="1"/>
  <c r="D20" i="7"/>
  <c r="C20" i="7" s="1"/>
  <c r="V44" i="11"/>
  <c r="D17" i="2" s="1"/>
  <c r="V46" i="11"/>
  <c r="D19" i="2" s="1"/>
  <c r="V38" i="11"/>
  <c r="D20" i="2" s="1"/>
  <c r="V39" i="11"/>
  <c r="V47" i="11"/>
  <c r="D22" i="7" s="1"/>
  <c r="D13" i="2"/>
  <c r="D14" i="7"/>
  <c r="D13" i="7"/>
  <c r="D12" i="2"/>
  <c r="D15" i="7"/>
  <c r="D14" i="2"/>
  <c r="C17" i="7"/>
  <c r="D16" i="7"/>
  <c r="D15" i="2"/>
  <c r="C23" i="2"/>
  <c r="C24" i="7"/>
  <c r="D18" i="8"/>
  <c r="D13" i="8"/>
  <c r="E13" i="8" s="1"/>
  <c r="F13" i="8" s="1"/>
  <c r="E12" i="8"/>
  <c r="D6" i="8"/>
  <c r="D16" i="2"/>
  <c r="D18" i="7" l="1"/>
  <c r="D21" i="2"/>
  <c r="D21" i="7"/>
  <c r="C21" i="7" s="1"/>
  <c r="D19" i="7"/>
  <c r="C19" i="7" s="1"/>
  <c r="C18" i="7"/>
  <c r="C21" i="2"/>
  <c r="C14" i="2"/>
  <c r="C17" i="2"/>
  <c r="C15" i="7"/>
  <c r="C14" i="7"/>
  <c r="C16" i="2"/>
  <c r="C19" i="2"/>
  <c r="C15" i="2"/>
  <c r="C13" i="2"/>
  <c r="D10" i="8"/>
  <c r="E6" i="8"/>
  <c r="C16" i="7"/>
  <c r="C22" i="7"/>
  <c r="C20" i="2"/>
  <c r="C12" i="2"/>
  <c r="F12" i="8"/>
  <c r="F18" i="8" s="1"/>
  <c r="D23" i="7" s="1"/>
  <c r="E18" i="8"/>
  <c r="C13" i="7"/>
  <c r="C23" i="7" l="1"/>
  <c r="C12" i="7" s="1"/>
  <c r="C25" i="7" s="1"/>
  <c r="D12" i="7"/>
  <c r="E10" i="8"/>
  <c r="F6" i="8"/>
  <c r="F10" i="8" s="1"/>
  <c r="D22" i="2" s="1"/>
  <c r="C22" i="2" l="1"/>
  <c r="C11" i="2" s="1"/>
  <c r="C24" i="2" s="1"/>
  <c r="D11" i="2"/>
  <c r="D25" i="7"/>
  <c r="E11" i="7" l="1"/>
  <c r="E10" i="7"/>
  <c r="E8" i="7"/>
  <c r="E7" i="7"/>
  <c r="E25" i="7"/>
  <c r="E9" i="7"/>
  <c r="E17" i="7"/>
  <c r="E5" i="7"/>
  <c r="E20" i="7"/>
  <c r="E24" i="7"/>
  <c r="E6" i="7"/>
  <c r="E18" i="7"/>
  <c r="E19" i="7"/>
  <c r="E22" i="7"/>
  <c r="E15" i="7"/>
  <c r="E14" i="7"/>
  <c r="E16" i="7"/>
  <c r="E13" i="7"/>
  <c r="E21" i="7"/>
  <c r="E23" i="7"/>
  <c r="D24" i="2"/>
  <c r="E11" i="2"/>
  <c r="E12" i="7"/>
  <c r="E24" i="2" l="1"/>
  <c r="E8" i="2"/>
  <c r="E7" i="2"/>
  <c r="E9" i="2"/>
  <c r="E10" i="2"/>
  <c r="E18" i="2"/>
  <c r="E23" i="2"/>
  <c r="E5" i="2"/>
  <c r="E6" i="2"/>
  <c r="E15" i="2"/>
  <c r="E13" i="2"/>
  <c r="E17" i="2"/>
  <c r="E14" i="2"/>
  <c r="E16" i="2"/>
  <c r="E19" i="2"/>
  <c r="E20" i="2"/>
  <c r="E12" i="2"/>
  <c r="E21" i="2"/>
  <c r="E22" i="2"/>
</calcChain>
</file>

<file path=xl/sharedStrings.xml><?xml version="1.0" encoding="utf-8"?>
<sst xmlns="http://schemas.openxmlformats.org/spreadsheetml/2006/main" count="282" uniqueCount="184">
  <si>
    <t>%</t>
  </si>
  <si>
    <t>Aprēķins</t>
  </si>
  <si>
    <t>Paskaidrojums</t>
  </si>
  <si>
    <t xml:space="preserve">Sociālais darbinieks uz 20 klientiem 40 stundas nedēļā (8 stundas darba dienā) </t>
  </si>
  <si>
    <t>Pakalpojumi/speciālisti</t>
  </si>
  <si>
    <t>sociālais rehabilitētājs</t>
  </si>
  <si>
    <t>sociālais darbinieks</t>
  </si>
  <si>
    <t>aprūpētājs</t>
  </si>
  <si>
    <t>Mācību materiāli un līdzekļi</t>
  </si>
  <si>
    <t>Saimniecības un higiēnas preces</t>
  </si>
  <si>
    <t>Atlīdzības izmaksas kopā</t>
  </si>
  <si>
    <t>DAC vadītājs</t>
  </si>
  <si>
    <t>DAC grāmatvedis</t>
  </si>
  <si>
    <t>sociālais aprūpētājs</t>
  </si>
  <si>
    <t xml:space="preserve">Speciālistu (slodžu) skaits </t>
  </si>
  <si>
    <t>Sakaru pakalpojumi (telefons, internets, pasts)</t>
  </si>
  <si>
    <t>grāmatvedis</t>
  </si>
  <si>
    <t>Apraksts</t>
  </si>
  <si>
    <t xml:space="preserve"> Slodze</t>
  </si>
  <si>
    <t>DAC1</t>
  </si>
  <si>
    <t>DAC2</t>
  </si>
  <si>
    <t>DAC3</t>
  </si>
  <si>
    <t>DAC4</t>
  </si>
  <si>
    <t>DAC5</t>
  </si>
  <si>
    <t>DAC6</t>
  </si>
  <si>
    <t>DAC7</t>
  </si>
  <si>
    <t>DAC8</t>
  </si>
  <si>
    <t>DAC9</t>
  </si>
  <si>
    <t>DAC10</t>
  </si>
  <si>
    <t>DAC11</t>
  </si>
  <si>
    <t>DAC12</t>
  </si>
  <si>
    <t>DAC13</t>
  </si>
  <si>
    <t>DAC14</t>
  </si>
  <si>
    <t>DAC15</t>
  </si>
  <si>
    <t>DAC16</t>
  </si>
  <si>
    <t>DAC17</t>
  </si>
  <si>
    <t>DAC18</t>
  </si>
  <si>
    <t>Ar pakalpojuma  administrēšanu, prasību nodrošināšanu un klientu uzturēšanu saistītās izmaksas  kopā</t>
  </si>
  <si>
    <t>DAC ar aprūpi atrodas klienti, kuriem ir nepieciešama aprūpe. DAC ar aprūpi ir nepieciešami 5 darbinieki (5 slodzes) (neskaitot sociālo darbinieku), kas nodrošinās darbu tieši ar klientu (vidēji 4 klienti uz 1 slodzi).</t>
  </si>
  <si>
    <t>Pakalpojuma mērķis</t>
  </si>
  <si>
    <t>Informācija par sociālo pakalpojumu sniedzējiem, kuru sniegtā informācija tika analizēta veidojot pakalpojuma "Dienas aprūpes centri personām ar garīga rakstura traucējumiem" izmaksas</t>
  </si>
  <si>
    <t>Nr.</t>
  </si>
  <si>
    <t>Izdevumu pozīcija</t>
  </si>
  <si>
    <t xml:space="preserve">Kopējās vidējās izmaksas </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</si>
  <si>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</si>
  <si>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</si>
  <si>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</si>
  <si>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</si>
  <si>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</si>
  <si>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Telpu īres izmaksas, komunālie pakalpojumi (apkure, ūdens un kanalizācija, elektrība, gāze, atkritumu izvešana) un uzturēšanas pakalpojumi (apdrošināšana, signalizācijas sistēmu uzstādīšana, remontdarbu pakalpojumi)</t>
  </si>
  <si>
    <t>Telpu īres izmaksas, komunālie pakalpojumi (apkure, ūdens un kanalizācija, elektrība, gāze, atkritumu izvešana) un uzturēšanas pakalpojumi (apdrošināšana, signalizācijas sistēmu uzstādīšana, remontdarbu pakalpojumi).</t>
  </si>
  <si>
    <t>Mācību materiāli un līdzekļi, lai nodrošinātu nodarbības klientiem</t>
  </si>
  <si>
    <t>Kancelejas un biroja preces</t>
  </si>
  <si>
    <t>euro</t>
  </si>
  <si>
    <t>4=3*213.43 euro</t>
  </si>
  <si>
    <t>5=4/2</t>
  </si>
  <si>
    <t>Veselības apdrošināšanas izmaksas gadā, euro*</t>
  </si>
  <si>
    <t xml:space="preserve">Darba devēja apmaksātie veselības apdrošināšanas izdevumi </t>
  </si>
  <si>
    <t>Pienākumi: Vadīt struktūrvienības darbu, pārraudzīt citu darbinieku darbu, iesaistīties sarežģītu problēmu risināšanā.</t>
  </si>
  <si>
    <t xml:space="preserve">Aprūpētājs uz 20 klientiem 40 stundas nedēļā (8 stundas darba dienā) </t>
  </si>
  <si>
    <t xml:space="preserve">Sociālais aprūpētājs uz 20 klientiem 40 stundas nedēļā (8 stundas darba dienā) </t>
  </si>
  <si>
    <t>Speciālists tiek piesaistīti atbilstoši iespējām un konkrētajiem pieejamajiem cilvcēkresursiem pašvaldībā, kurā tiek izveidots DAC. Ja pašvaldībā nav pieejams sociālais rehabilitētājs, tad var piesaistīt citu sociāla darba speciālistu, piemēram, sociālo darbinieku.  
Pienākumi: (1) ievākt informāciju par klienta vajadzībām un novērtēt viņa sociālās iemaņas; (2) palīdzēt personām ar funkcionāliem traucējumiem uzlabot viņu sociālās funkcionēšanas spējas;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sociālās prasmes.</t>
  </si>
  <si>
    <t xml:space="preserve">Minētās slodzes var sadalīt starp vairākiem speciālistiem DAC, piesaistot citus speciālistus nodarbību vadīšanai (nodarbību vadītāju (mūzikas, mākslas u.c.) ergoterapeitu, rehabilitologu u.c.), lai nodrošinātu daudzveidīgas nodarbības, atbilstoši klientu vajadzībām un interesēm (produktivitātes un patstāvīgas dzīves prasmju apgūšana, radošās darbnīcas, dažādu terapiju nodarbības,brīvā laika organizēšana utt) un pašvaldības iespējām.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prasmes. </t>
  </si>
  <si>
    <t>Pienākumi: (1) vadīt struktūrvienības darbu; (2) pārraudzīt citu darbinieku darbu; (3) iesaistīties sarežģītu problēmu risināšanā.</t>
  </si>
  <si>
    <t>Pienākumi: (1) gatavot pārskatus grāmatvedības jomā, veikt tiem nepieciešamos aprēķinus; (2) piedalīties gada un ceturkšņa pārskatu sastādīšanā; (3) veikt pilnu grāmatvedības uzskaiti iestādē/struktūrvienībā.</t>
  </si>
  <si>
    <t>Izmaksas 1 klientam dienā</t>
  </si>
  <si>
    <t>Speciālisti tiek piesaistīti atbilstoši iespējām un konkrētajiem pieejamajiem cilvēkresursiem pašvaldībā, kurā tiek izveidots DAC, un, ja pašvaldībā nav pieejams sociālais rehabilitētājs, tad var piesaistīt citu sociāla darba speciālistu, piemēram, sociālo darbinieku.
Sociālajam rehabilitētājam ir jābūt nodrošinātai vismaz 0.5 slodzei, ar atlikušo slodžu sadali DAC var variēt, piesaistot citus speciālistus nodarbību vadīšanai, lai nodrošinātu daudzveidīgas nodarbības, atbilstoši klientu vajadzībām un interesēm (pašaprūpes prasmju apgūšana, produktivitātes attīstīšana, radošās darbnīcas, dažādu terapiju nodarbības,brīvā laika organizēšana utt).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palīdzēt sociālajam darbiniekam sadarbībā ar citiem speciālistiem izstrādāt un īstenot klientu individuālos sociālās rehabilitācijas plānus; (5) palīdzēt klientam atrast risinājuma variantus sociālo problēmu gadījumos; (6) palīdzēt klientam atrast un piekļūt dažāda veida resursiem; (7) palīdzēt klientam uzlabot esošās un apgūt jaunas prasmes; (8) skaidrot informāciju un palīdzēt izmantot alternatīvās komunikācijas līdzekļus un tehniskos palīglīdzekļus.</t>
  </si>
  <si>
    <t>Pienākumi: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</si>
  <si>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</si>
  <si>
    <t>Pienākumi:  (1) gatavot pārskatus grāmatvedības jomā, veikt tiem nepieciešamos aprēķinus; (2) piedalīties gada un ceturkšņa pārskatu sastādīšanā; (3) veikt pilnu grāmatvedības uzskaiti iestādē/struktūrvienībā.</t>
  </si>
  <si>
    <t>Veselības apdrošināšanas izmaksu aprēķins DAC strādājošajiem</t>
  </si>
  <si>
    <t>Dienas aprūpes centrs (turpmāk –  DAC) personām ar garīga rakstura traucējumiem dienas laikā nodrošina sociālās aprūpes un sociālās rehabilitācijas pakalpojumus, sociālo prasmju attīstību, izglītošanu un brīvā laika pavadīšanas iespējas.</t>
  </si>
  <si>
    <t>Mācību materiāli un līdzekļi, lai nodrošinātu nodarbības klientiem.</t>
  </si>
  <si>
    <t xml:space="preserve">Sociālais rehabilitētājs vai cits speciālists –   nodarbību vadītājs uz 20 klientiem  40 stundas nedēļā (8 stundas darba dienā) </t>
  </si>
  <si>
    <t xml:space="preserve">Pienākumi: (1) psihosociālais darbs; (2) sociālā gadījuma vadīšana –  vadīt klienta sociālo problēmu risināšanu, piesaistot nepieciešamos speciālistus; (3) strādāt ar klientu individuāli vai grupā, lai  identificētu sociālo problēmu un noteiktu atbalsta veidus; (4) analizēt klienta sociālo problēmu un palīdzēt rast problēmu risinājuma iespējas; (5) nodrošināt klienta sociālā atbalsta tīkla veidošanu; (6) strādāt ar grupu, lai palīdzētu klientam attīstīt nepieciešamās prasmes; (7) aizstāvēt  klientu intereses; (8) veidot sadarbību ar citām institūcijām.
</t>
  </si>
  <si>
    <t xml:space="preserve">Sociālais rehabilitētājs vai cits speciālists – nodarbību vadītājs  uz 20 klientiem  40 stundas nedēļā (8 stundas darba dienā)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</si>
  <si>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</si>
  <si>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6= 5/252 darba dienas gadā</t>
  </si>
  <si>
    <t>Vidējās izmaksas 2015. gadā, euro</t>
  </si>
  <si>
    <t>Vidējās izmaksas 2014. gadā, euro</t>
  </si>
  <si>
    <t xml:space="preserve">DAC bez aprūpes atrodas klienti, kuriem nav nepieciešama aprūpe. DAC bez aprūpes ir nepieciešami 3 darbinieki (3 slodzes) (neskaitot sociālo darbinieku), kas nodrošinās darbu tieši ar klientu (vidēji 6 – 7 klienti uz 1 slodzi). </t>
  </si>
  <si>
    <t>Supervīzija</t>
  </si>
  <si>
    <t>Speciālists</t>
  </si>
  <si>
    <t>Supervīzijas cena vienam darbiniekam, euro/gadā*</t>
  </si>
  <si>
    <t>4=2/3</t>
  </si>
  <si>
    <t>Institūcijas un struktūrvienības vadītājs</t>
  </si>
  <si>
    <t>Pārējie darbinieki</t>
  </si>
  <si>
    <t>Supervīzijas izmaksas par darba stundu (viens darbinieks)</t>
  </si>
  <si>
    <t>Vidējās supervīzijas izmaksas par darba stundu (viens darbinieks)</t>
  </si>
  <si>
    <t>Pakalpojuma "Dienas aprūpes centri personām ar garīga rakstura traucējumiem" sniedzēju izmaksu apkopojums un vidējo izmaksu aprēķins</t>
  </si>
  <si>
    <t xml:space="preserve">Darba laiks gadā** </t>
  </si>
  <si>
    <t>5=4 (vidējais)</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</si>
  <si>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</si>
  <si>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Supervīzijas izmaksu aprēķins pakalpojumam "Dienas aprūpes centri personām ar garīga rakstura traucējumiem"</t>
  </si>
  <si>
    <t>Vidējās izmaksas 2016. gadā, euro</t>
  </si>
  <si>
    <t>1) 991.19 euro * 1 slodze = 991.19 euro (mēnesī);
2) 991.19 / 20 klienti = 49.56 euro (mēnesī par 1 klientu);
3) 49.56 euro / 21 darba dienu = 2.36 euro (dienā par 1 klientu).</t>
  </si>
  <si>
    <t>Pakalpojuma  saturs</t>
  </si>
  <si>
    <t>Pakalpojuma apjoms un īpašie nosacījumi</t>
  </si>
  <si>
    <t>DAC pakalpojuma izmaksas par vienu klientu ir aprēķinātas, pieņemot, ka vienā centrā pakalpojumu saņem 20 klienti. DAC saņem aprēķināto vienas dienas izmaksu summu atbilstoši klientu skaitam un darba dienu skaitam.</t>
  </si>
  <si>
    <t>Pakalpojuma "Dienas aprūpes centri personām ar garīga rakstura traucējumiem, kurām ir pašaprūpes iemaņas (bez aprūpes)"  vienas vienības izmaksu standarta likmes aprēķins</t>
  </si>
  <si>
    <t>Kancelejas preces un biroja preces</t>
  </si>
  <si>
    <t>Izmaksas mēnesī               par 20 klientiem</t>
  </si>
  <si>
    <t>Izmaksas                         par 1 klientu                dienā</t>
  </si>
  <si>
    <t>Pakalpojuma "Dienas aprūpes centri personām ar garīga rakstura traucējumiem, kurām nepieciešams atbalsts aprūpē" vienas vienības izmaksu standarta likmes āprēķins</t>
  </si>
  <si>
    <t>Veselības apdrošināšanas izmaksas par 1 klientu dienā, euro</t>
  </si>
  <si>
    <t>Veselības apdrošināšanas izmaksas par 1 klientu gadā, euro</t>
  </si>
  <si>
    <t xml:space="preserve">Klientu skaits, kam plānots sniegt pakalpojumu </t>
  </si>
  <si>
    <t>Pakalpojuma "Dienas aprūpes centri personām ar garīga rakstura traucējumiem" aprēķini (vieglie 1 un 2 līmenis bez aprūpes)</t>
  </si>
  <si>
    <t>Pakalpojuma "Dienas aprūpes centri personām ar garīga rakstura traucējumiem" aprēķini (smagie 3 un 4 līmenis ar aprūpi)</t>
  </si>
  <si>
    <t>Izmaksas par vienu klientu dienā 2016. gadā, euro</t>
  </si>
  <si>
    <t>Izmaksas par vienu klientu dienā 2015. gadā, euro</t>
  </si>
  <si>
    <t>Izmaksas par vienu klientu dienā 2014. gadā, euro</t>
  </si>
  <si>
    <t>Atlīdzība*</t>
  </si>
  <si>
    <t>Kopā:</t>
  </si>
  <si>
    <t>Klientam saskaņā ar Ministru kabineta 2017. gada 13. jūnija noteikumiem Nr. 338 "Prasības sociālo pakalpojumu sniedzējiem" (turpmāk – MK noteikumi Nr. 338) 137. punktu nodrošina:
- uzraudzību un individuālu atbalstu;
- palīdzību pašaprūpē atbilstoši nepieciešamībai;
- sociālā darba speciālista konsultācijas atbilstoši nepieciešamībai;
- kognitīvo spēju uzturēšanu vai attīstīšanu;
- nodarbinātību veicinošo prasmju attīstīšanas nodarbības (piemēram, aušana, kokapstrāde, šūšana, keramika) un pastāvīgās funkcionēšanas spēju (piemēram, mājturības darbi, kulinārijas nodarbības, informācijas tehnoloģiju apguve) attīstīšanu vai sīkās motorikas (piemēram, rokdarbi, veidošana, motoriku attīstošās spēles), pašaprūpes un patstāvīgās funkcionēšanas (ēdiena pagatavošana, galda klāšana, mājturības darbi, informācijas un komunikācijas tehnoloģiju lietošana) un citu prasmju attīstību veicinošas nodarbības atbilstoši klienta vecumam un funkcionālajam stāvoklim;
- mākslas un mākslinieciskās pašdarbības spēju attīstīšanas nodarbības (piemēram, zīmēšana, mūzika, dažādu mākslas terapiju pielietošana, teātra uzvedumu veidošana, grāmatu lasīšana, audioierakstu klausīšanās, kino)
- fiziskās aktivitātes;
- brīvā laika aktivitātes un relaksējošās nodarbības, atbilstoši dienas ritmam;
- klientu informēšanas un izglītošanas pasākumus, atbilstoši nepieciešamībai; 
- speciālistu konsultācijas (piemēram, ergoterapeits, fizioterapeits, psihologs) pēc nepieciešamības un iespējām;
- pastaigas svaigā gaisā. 
Saskaņā ar MK noteikumu Nr. 338 139. punktu DAC pakalpojuma sniedzējs klientam organizē ēdināšanu vai nodrošina iespēju ēst līdzi paņemto ēdienu.</t>
  </si>
  <si>
    <t>Klientam nepieciešamais pakalpojuma apjoms tiek pielāgots individuāli atbilstoši katra klienta vajadzībām.
DAC strādā pilnu darba dienu – ir atvērts 8 stundas katru darba dienu, pirmssvētku dienās centra darba diena ir par vienu stundu īsāka.</t>
  </si>
  <si>
    <t>Sociālais aprūpētājs saskaņā ar MK 30.11.2010. noteikumiem Nr. 1075 klasificējas 39.saimē, IIB līmenī.
MK 29.01.2013. noteikumu Nr. 66 2. pielikums – 5 mēnešalgu grupa 3 maksimālā kateogorija. Sociālajam aprūpētājam atalgojums mēnesī:
802 euro + 23.59 % (DD soc. nod.) = 802 euro + 189.19 euro = 991.19 euro/mēn.</t>
  </si>
  <si>
    <t>Sociālā darba speciālisti ****</t>
  </si>
  <si>
    <t>DAC bez aprūpes</t>
  </si>
  <si>
    <t>DAC ar aprūpi</t>
  </si>
  <si>
    <t>*** Vidējās supervīzijas izmaksas darba stundā aprēķinātas DAC (bez aprūpes) pieciem darbiniekiem un DAC ar aprūpi septiņiem darbiniekiem, ņemot vērā, ka vienas vienības izmaksu standarta likmes aprēķinā pieņemts, ka pakalpojumu nodrošina visi darbinieki, izņemot grāmatvedi (grāmatvedis neveic tiešu darbu ar klientu).</t>
  </si>
  <si>
    <t>Vidējās supervīzijas izmaksas par darba stundu (visiem darbiniekiem)***</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</si>
  <si>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</si>
  <si>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Darbinieku skaits</t>
  </si>
  <si>
    <t>7=5*6</t>
  </si>
  <si>
    <t>**** Sociālā darba speciālisti - sociālais darbinieks, sociālais rehabilitētājs un  sociālais aprūpētājs.</t>
  </si>
  <si>
    <r>
      <t>Pakalpojuma "Dienas aprūpes centri personām ar garīga rakstura traucējumiem" apraksts</t>
    </r>
    <r>
      <rPr>
        <sz val="12"/>
        <color indexed="8"/>
        <rFont val="Arial"/>
        <family val="1"/>
        <charset val="186"/>
      </rPr>
      <t/>
    </r>
  </si>
  <si>
    <t>Tiek nodrošināta ēdināšana 1 rezi dienā – pusdienas. Ēdināšanas izmaksas visiem pakalpojumiem tiek nodrošinātas vienādā apmērā. Pārtika, samaksa par izdevumiem ēdināšanas nodrošināšanai, kā arī ēdināšanas pakalpojumi.</t>
  </si>
  <si>
    <t>Ēdināšanas izdevumi</t>
  </si>
  <si>
    <t>Tiek nodrošināta ēdināšana 1 rezi dienā – pusdienas. Ēdināšanas izmaksas visiem pakalpojumiem tiek nodrošinātas vienādā apmērā. Pārtika, samaksa par izdevumiem ēdināšanas nodrošināšanai, kā arī ēdināšanas pakalpojumi</t>
  </si>
  <si>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</si>
  <si>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 xml:space="preserve">Sociālais rehabilitētājs saskaņā ar MK 30.11.2010. noteikumiem Nr. 1075 klasificējas 39.saimē, IIB līmenī. 
Sociālā rehabilitētājam saskaņā ar MK 29.01.2013. noteikumu Nr. 66 2. pielikumu piemērojama – 5. mēnešalgu grupa 3. maksimālā kateogorija. 
Sociālā rehabilitētāja atalgojums:
802 euro + 24.09 % (DD soc. nod.) = 802 euro + 193.20 euro = 995.20 euro/mēn. </t>
  </si>
  <si>
    <t>1) 995.20 euro * 2 slodzes = 1990.40 euro (mēnesī);
2) 1990.40 euro / 20 klienti = 99.52 euro/mēn. (par 1 klientu);
3) 99.52 / 21 darba diena = 4.74 euro/dienā (par 1 klientu).</t>
  </si>
  <si>
    <t xml:space="preserve">Sociālais rehabilitētājs uz 20 klientiem 40 stundas nedēļā (8 stundas darba dienā) </t>
  </si>
  <si>
    <t>1) 995.20 euro * 1 slodze = 995.20 euro/mēn.;
2) 995.20 euro / 20 klienti = 49.76 euro/mēn. (par 1 klinetu);
3) 49.76 euro / 21 darba diena = 2.37 euro/dienā (par 1 klientu).</t>
  </si>
  <si>
    <t xml:space="preserve">Sociālais rehabilitētājs saskaņā ar MK 30.11.2010. noteikumiem Nr. 1075 klasificējas 39.saimē, IIB līmenī. Sociālā rehabilitētājam saskaņā ar MK 29.01.2013. noteikumu Nr. 66 2. pielikumu piemērojama – 5. mēnešalgu grupa 3. maksimālā kateogorija. 
Sociālā rehabilitētāja atalgojums:
802 euro + 24.09 % (DD soc. nod.) = 802 euro + 193.20 euro = 995.20 euro/mēn. </t>
  </si>
  <si>
    <t>Sociālais darbinieks saskaņā ar MK 30.11.2010. noteikumiem Nr. 1075 klasificējas 39.saimē, IIIA līmenī.
Sociālajam darbiniekam saskaņā ar MK 29.01.2013. noteikumu Nr. 66 2. pielikumu piemērojama – 8. mēnešalgu grupa 3. maksimālā kateogorija. 
Sociālajam darbiniekam atalgojums mēnesī:
1093 euro + 24.09 % (DD soc. nod.) = 1093 euro +  263.30 euro = 1356.30 euro/mēn.</t>
  </si>
  <si>
    <t>1) 1356.30 euro * 1 slodze = 1356.30 euro/mēn.;
2) 1356.30 euro / 20 klienti  = 67.82 euro/mēn. (par 1 klientu);
3) 67.82 / 21 darba diena = 3.23 euro/dienā (par 1 klientu).</t>
  </si>
  <si>
    <t>1) 1597.04 euro * 0.5 slodzes = 798.52 euro/mēn.;
2) 798.52 euro / 20 klienti = 39.93 euro/mēn. (par 1 klinetu);
3) 39.93 / 21 darba diena = 1.90 euro/dienā (par 1 klientu).</t>
  </si>
  <si>
    <t>DAC vadītājs saskaņā ar MK 30.11.2010. noteikumiem Nr. 1075 klasificējas 23.saimē, IV līmenī.
DAC vadītājam saskaņā ar MK 29.01.2013. noteikumu Nr. 66 2. pielikumu attiecināma – 10. mēnešalgu grupa 3. maksimālā kateogorija. 
DAC vadītāja atalgojums:
1) 1287 euro + 24.09 % (DD soc. nod.) = 1287 euro +  310.04 euro = 1597.04 euro/mēn. 
DAC vadītājs strādā mēnesī 0.5 slodzes:
2) 1597.04 euro * 0.5 slodzes = 798.52 euro/mēn.</t>
  </si>
  <si>
    <t xml:space="preserve">Vecākais grāmatvedis saskaņā ar MK 30.11.2010. noteikumiem Nr. 1075 klasificējas 14. saimē, IIIA līmenī.
Vecākajam grāmtvedim saskaņā ar MK 29.01.2013. noteikumu Nr. 66 2. pielikumu attiecināma – 9. mēnešalgu grupa 3. maksimālā kateogorija. 
Vecākā grāmatveža atalgojums:
1) 1190 euro +  24.09 % (DD soc. nod.) = 1190 euro +  286.67 euro = 1476.67  euro/mēn. 
Grāmatvedis strādā mēnesī 0.2 slodzes:
2) 1476.67 euro * 0.2 slodzes = 295.33 euro/mēn. </t>
  </si>
  <si>
    <t>1) 1476.67 euro * 0.2 slodzes = 295.33 euro/mēn.;
2) 295.33 euro / 20 klienti = 14.77 euro/mēn. (par 1 klientu);
3) 14.77 euro / 21 darba diena = 0.70 euro/dienā (par 1 klientu).</t>
  </si>
  <si>
    <t>0.24 euro/dienā * 21 diena * 20 klienti = 100.80 euro/mēn. (par 20 klientiem)</t>
  </si>
  <si>
    <t>0.48 euro/dienā * 21 diena * 20 klienti = 201.60 euro/mēn. (par 20 klientiem)</t>
  </si>
  <si>
    <t>2.28 euro/dienā * 21 diena * 20 klienti = 957.60 euro/mēn. (par 20 klientiem)</t>
  </si>
  <si>
    <t>0.22 euro/dienā * 21 diena * 20 klienti = 92.40 euro/mēn. (par 20 klientiem)</t>
  </si>
  <si>
    <t>0.08 euro/dienā * 21 diena * 20 klienti = 33.90 euro/mēn. (par 20 klientiem)</t>
  </si>
  <si>
    <t>0.20 euro/dienā * 21 diena * 20 klienti = 84.00 euro/mēn. (par 20 klientiem)</t>
  </si>
  <si>
    <t>0.18 euro/dienā * 21 diena * 20 klienti = 75.60 euro/mēn. (par 20 klientiem)</t>
  </si>
  <si>
    <t>0.50 euro/dienā * 21 diena * 20 klienti = 210 euro/mēn. (par 20 klientiem).</t>
  </si>
  <si>
    <t>0.20 euro/dienā * 21 diena * 20 klienti = 84.00 euro/mēn. (par 20 klientiem).</t>
  </si>
  <si>
    <t>0.18 euro/dienā * 21 diena * 20 klienti = 75.60 euro/mēn. (par 20 klientiem).</t>
  </si>
  <si>
    <t>0.08 euro/dienā * 21 diena * 20 klienti = 33.90 euro/mēn. (par 20 klientiem).</t>
  </si>
  <si>
    <t>0.22 euro/dienā * 21 diena * 20 klienti = 92.40 euro/mēn. (par 20 klientiem).</t>
  </si>
  <si>
    <t>2.28 euro/dienā * 21 diena * 20 klienti = 957.60 euro/mēn. (par 20 klientiem).</t>
  </si>
  <si>
    <t>0.48 euro/dienā * 21 diena * 20 klienti = 201.60 euro/mēn. (par 20 klientiem).</t>
  </si>
  <si>
    <t>0.15 euro/dienā * 21 diena * 20 klienti = 63.00 euro/mēn. (par 20 klientiem).</t>
  </si>
  <si>
    <t>0.10 euro/dienā * 21 diena * 20 klienti = 42.00 euro/mēn. (par 20 klientiem).</t>
  </si>
  <si>
    <t>0.24 euro/dienā * 21 diena * 20 klienti = 100.80 euro/mēn. (par 20 klientiem).</t>
  </si>
  <si>
    <t>1.60 euro/dienā * 21 diena * 20 klienti = 676 euro/mēn. (par 20 klientiem).</t>
  </si>
  <si>
    <t xml:space="preserve">1) 754.47 euro * 2 slodzes = 1508.94 euro/mēn.;
2) 1508.94 euro / 20 klienti = 75.45 euro/mēn. (par 1 klientu);
3) 75.45 euro / 21 darba diena = 3.59 euro/dienā (par 1 klientu). </t>
  </si>
  <si>
    <t>Aprūpētājs saskaņā ar MK 30.11.2010. noteikumiem Nr. 1075 klasificējas 39.saimē, I līmenī. 
Aprūpētājam saskaņā ar MK 29.01.2013. noteikumu Nr. 66 2.pielikumu attiecināma – 3. mēnešalgu grupa 3. maksimālā kateogorija. 
Aprūpētāja atalgojums:
608 euro + 24.09 % (DD soc. nod.) = 608 euro 146.47 euro = 754.47 euro/mēn.</t>
  </si>
  <si>
    <t>Izmaksas mēnesī (par 20 klientiem)</t>
  </si>
  <si>
    <t>1.60 euro/dienā * 21 diena * 20 klienti = 676 euro/mēn. ((par 20 klientiem))</t>
  </si>
  <si>
    <t>0.10 euro/dienā * 21 diena * 20 klienti = 42 euro/mēn. (par 20 klientiem)</t>
  </si>
  <si>
    <t>0.15 euro/dienā * 21 diena * 20 klienti = 63 euro/mēn. (par 20 klientiem)</t>
  </si>
  <si>
    <t>0.27 euro/dienā * 21 diena * 20 klienti = 113.40 euro/mēn. (par 20 klientiem)</t>
  </si>
  <si>
    <t>0.64 euro/dienā * 21 diena * 20 klienti = 268.80 euro/mēn. (par 20 klientiem)</t>
  </si>
  <si>
    <t>Mēnesī vidēji  21 darba diena, t.sk.  168 darba stundas. Atlīdzība (darba samaksa + VSAOI (DD soc. nod.)): darba alga speciālistiem un apkalpojošajam personālam, kas nodrošina pakalpojuma sniegšanu, ieskaitot VSAOI, sociālās garantijas un atvaļinājums.</t>
  </si>
  <si>
    <t>Saimnieciskie pamatlīdzekļi, inventārs, inventāra remonts (materiāli un pakalpojums)</t>
  </si>
  <si>
    <t>Sociālais darbinieks saskaņā ar MK 30.11.2010. noteikumiem Nr. 1075 klasificējas 39.saimē, IIIA līmenī.
Sociālajam darbiniekam saskaņā ar MK 29.01.2013. noteikumu Nr. 66 2. pielikumu piemērojama – 8. mēnešalgu grupa 3. maksimālā kategorija. 
Sociālajam darbiniekam atalgojums mēnesī:
1093 euro + 24.09 % (DD soc. nod.) = 1093 euro +  263.30 euro = 1356.30 euro/mēn.</t>
  </si>
  <si>
    <t>Izmantotā izlasē tika pārstāvēti pakalpojumu sniedzēji no trīs plānošanas reģioniem (t.i., Rīgas, Zemgales un Kurzmes plānošanas reģions).
Sākotnēji informācija par dienas aprūpes centra paklapojumu sniegšanas izmaksām tika pieprasīta no Sociālo pakalpojumu sniedzēju reģistrā reģistrētiem dienas aprūpes centra pakalpojuma sniedzējiem, kuriem ir reģistrēta klientu grupa - personas ar garīga rakstura traucējumiem un pilngadīgas personas vai visu vecumu personas. Informācija tika pieprasīta elektroniski un pa telefonu. Vienas vienības standarta likmes aprēķinā izmantoti dati no dienas aprūpes centra pakalpojumu sniedzējiem, kuri atsaucās aicinājumam sniegt pieprasīto informāciju.
Informācija iegūta no pašvaldībām un pašvaldību pakalpojumu sniedzējiem (18 pakalpojumu sniedzējiem, kas veido 45% no Sociālo pakalpojumu sniedzēju reģistrā reģistrētajiem dienas aprūpes centriem pilngadīgām personām ar garīga rakstura traucējumiem (kopā uz atlases brīdi bija reģistrēti 43 dienas aprūpes centra pakalpojumu sniedzēji, no kuriem 3 netika pieprasīta informācija, jo tie reāli nesniedza pakalpojumus)), t.sk.:
1) Rīgas plānošanas reģions – biedrības "Rīgas pilsētas Rūpju bērns" 5 DAC Rīgā, nodibinājuma "Fonds KOPĀ" 1 DAC Rīgā, biedrības "Svētā Jāņa palīdzība" 1 DAC Rīgā, biedrības "Latvijas kustība par neatkarīgu dzīvi" 1 DAC Rīgā, SIA "Bērnu Oāze" 1 DAC Rīgā, SIA "Saule" 1 DAC Rīgā, biedrības "Gaismas stars" 1 DAC Rīgā, bērnu un jauniešu biedrības "Cerību spārni" 1 DAC Siguldā, pašvaldības aģentūras "Jūrmalas sociālās aprūpes centrs" 1 DAC Jūrmalā;
2) Zemgales plānošanas reģions – pašvaldību iestādes "Jelgavas sociālo lietu pārvalde" 2 DAC Jelgavā, Dobeles novada Sociālā dienesta Sociālo pakalpojumu centrs 1 DAC Dobelē; 
3) Kurzemes plānošanas reģions – biedrības "Latvijas Sarkanais krusts" Kurzemes komitejas Ventspils nodaļas 1 DAC Ventspilī, Liepājas pilsētas domes Sociālā dienesta 1 DAC Liepājā).</t>
  </si>
  <si>
    <t>2.1. pielikums</t>
  </si>
  <si>
    <t>2.2.a pielikums</t>
  </si>
  <si>
    <t>Vidējās izmaksas aprēķinātas saskaņā ar 18 DAC iesniegtajām izmaksu tāmēm par 2014., 2015. un 2016. gadu. Aprēķinu skat. 2.4. pielikumā.</t>
  </si>
  <si>
    <t>Aprēķinu skat. 2.3. pielikumā.</t>
  </si>
  <si>
    <t>Aprēķinu skat. 2.5. pielikumā.
Obligātās supervīzijas prasības sociālo pakalpojumu sniedzējiem noteiktas Ministru kabineta 2017. gada 13. jūnija noteikumu Nr. 338 9.2. apakšpunktā un 186. punktā.</t>
  </si>
  <si>
    <t>2.2.b pielikums</t>
  </si>
  <si>
    <t>Aprēķinu skat. 2.3.pielikumā.</t>
  </si>
  <si>
    <t>2.3. pielikums</t>
  </si>
  <si>
    <t>2.4. pielikums</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</si>
  <si>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2.2.a pielikumu un 2.2.b pielikumu).</t>
  </si>
  <si>
    <t>2.5. pielikums</t>
  </si>
  <si>
    <t>2.6.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</si>
</sst>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186"/>
    </font>
    <font>
      <sz val="10"/>
      <name val="Arial"/>
      <family val="2"/>
      <charset val="186"/>
    </font>
    <font>
      <sz val="11"/>
      <name val="Times New Roman"/>
      <family val="1"/>
      <charset val="186"/>
    </font>
    <font>
      <b/>
      <sz val="11"/>
      <name val="Times New Roman"/>
      <family val="1"/>
      <charset val="186"/>
    </font>
    <font>
      <sz val="11"/>
      <name val="Arial"/>
      <family val="2"/>
      <charset val="186"/>
    </font>
    <font>
      <sz val="11"/>
      <name val="Times New Roman"/>
      <family val="1"/>
      <charset val="186"/>
    </font>
    <font>
      <b/>
      <sz val="11"/>
      <name val="Times New Roman"/>
      <family val="1"/>
      <charset val="186"/>
    </font>
    <font>
      <b/>
      <i/>
      <sz val="11"/>
      <name val="Times New Roman"/>
      <family val="1"/>
      <charset val="186"/>
    </font>
    <font>
      <sz val="12"/>
      <color indexed="8"/>
      <name val="Arial"/>
      <family val="1"/>
      <charset val="186"/>
    </font>
    <font>
      <sz val="11"/>
      <name val="Times New Roman"/>
      <family val="1"/>
      <charset val="186"/>
    </font>
    <font>
      <b/>
      <sz val="11"/>
      <name val="Times New Roman"/>
      <family val="1"/>
      <charset val="186"/>
    </font>
    <font>
      <b/>
      <i/>
      <sz val="11"/>
      <name val="Times New Roman"/>
      <family val="1"/>
      <charset val="186"/>
    </font>
    <font>
      <i/>
      <sz val="11"/>
      <name val="Times New Roman"/>
      <family val="1"/>
      <charset val="186"/>
    </font>
    <font>
      <i/>
      <sz val="12"/>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1"/>
      <color rgb="FFFF0000"/>
      <name val="Arial"/>
      <family val="2"/>
      <charset val="186"/>
    </font>
    <font>
      <sz val="11"/>
      <color rgb="FF000000"/>
      <name val="Times New Roman"/>
      <family val="1"/>
      <charset val="186"/>
    </font>
    <font>
      <sz val="11"/>
      <color rgb="FFFF0000"/>
      <name val="Times New Roman"/>
      <family val="1"/>
      <charset val="186"/>
    </font>
    <font>
      <sz val="12"/>
      <color theme="1"/>
      <name val="Times New Roman"/>
      <family val="1"/>
      <charset val="186"/>
    </font>
    <font>
      <i/>
      <sz val="11"/>
      <color theme="1"/>
      <name val="Times New Roman"/>
      <family val="1"/>
      <charset val="186"/>
    </font>
    <font>
      <b/>
      <sz val="12"/>
      <color theme="1"/>
      <name val="Times New Roman"/>
      <family val="1"/>
      <charset val="186"/>
    </font>
    <font>
      <sz val="10"/>
      <color theme="1"/>
      <name val="Arial"/>
      <family val="2"/>
      <charset val="186"/>
    </font>
    <font>
      <strike/>
      <sz val="11"/>
      <name val="Times New Roman"/>
      <family val="1"/>
      <charset val="186"/>
    </font>
    <font>
      <b/>
      <strike/>
      <sz val="11"/>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5">
    <xf numFmtId="0" fontId="0" fillId="0" borderId="0" xfId="0"/>
    <xf numFmtId="0" fontId="2" fillId="0" borderId="0" xfId="0" applyFont="1"/>
    <xf numFmtId="0" fontId="16" fillId="2" borderId="1" xfId="0" applyFont="1" applyFill="1" applyBorder="1" applyAlignment="1">
      <alignment horizontal="center" vertical="center" wrapText="1"/>
    </xf>
    <xf numFmtId="1" fontId="2" fillId="3" borderId="1" xfId="0" applyNumberFormat="1" applyFont="1" applyFill="1" applyBorder="1" applyAlignment="1">
      <alignment horizontal="center"/>
    </xf>
    <xf numFmtId="1" fontId="2" fillId="3" borderId="1" xfId="0" applyNumberFormat="1" applyFont="1" applyFill="1" applyBorder="1" applyAlignment="1">
      <alignment horizontal="center" wrapText="1"/>
    </xf>
    <xf numFmtId="0" fontId="2" fillId="0" borderId="2" xfId="0" applyFont="1" applyBorder="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3" fontId="16" fillId="3" borderId="1" xfId="0" applyNumberFormat="1" applyFont="1" applyFill="1" applyBorder="1" applyAlignment="1">
      <alignment horizontal="center"/>
    </xf>
    <xf numFmtId="0" fontId="16" fillId="0" borderId="1" xfId="0" applyFont="1" applyBorder="1" applyAlignment="1">
      <alignment horizontal="center"/>
    </xf>
    <xf numFmtId="4" fontId="16" fillId="0" borderId="1" xfId="0" applyNumberFormat="1" applyFont="1" applyBorder="1" applyAlignment="1">
      <alignment horizontal="center"/>
    </xf>
    <xf numFmtId="2" fontId="16" fillId="0" borderId="1" xfId="0" applyNumberFormat="1" applyFont="1" applyBorder="1" applyAlignment="1">
      <alignment horizontal="center"/>
    </xf>
    <xf numFmtId="3" fontId="17" fillId="0" borderId="1" xfId="0" applyNumberFormat="1" applyFont="1" applyBorder="1" applyAlignment="1">
      <alignment horizontal="center"/>
    </xf>
    <xf numFmtId="4" fontId="17" fillId="0" borderId="1" xfId="0" applyNumberFormat="1" applyFont="1" applyBorder="1" applyAlignment="1">
      <alignment horizontal="center"/>
    </xf>
    <xf numFmtId="4" fontId="2" fillId="3"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4" fillId="0" borderId="0" xfId="0" applyFont="1"/>
    <xf numFmtId="0" fontId="2" fillId="3" borderId="1" xfId="0" applyFont="1" applyFill="1" applyBorder="1" applyAlignment="1">
      <alignment horizontal="center" vertical="center" wrapText="1"/>
    </xf>
    <xf numFmtId="4" fontId="2" fillId="4" borderId="1" xfId="0" applyNumberFormat="1" applyFont="1" applyFill="1" applyBorder="1" applyAlignment="1">
      <alignment horizontal="center" vertical="center"/>
    </xf>
    <xf numFmtId="0" fontId="18" fillId="0" borderId="0" xfId="0" applyFont="1"/>
    <xf numFmtId="0" fontId="16" fillId="0" borderId="0" xfId="0" applyFont="1"/>
    <xf numFmtId="0" fontId="16" fillId="0" borderId="0" xfId="0" applyFont="1" applyAlignment="1">
      <alignment wrapText="1"/>
    </xf>
    <xf numFmtId="2" fontId="16" fillId="0" borderId="0" xfId="0" applyNumberFormat="1" applyFont="1"/>
    <xf numFmtId="0" fontId="16" fillId="2" borderId="1" xfId="0" applyFont="1" applyFill="1" applyBorder="1" applyAlignment="1">
      <alignment horizontal="center" vertical="center" wrapText="1"/>
    </xf>
    <xf numFmtId="0" fontId="16" fillId="0" borderId="0" xfId="0" applyFont="1" applyBorder="1"/>
    <xf numFmtId="0" fontId="16" fillId="0" borderId="0" xfId="0" applyFont="1" applyBorder="1" applyAlignment="1">
      <alignment horizontal="center" vertical="center"/>
    </xf>
    <xf numFmtId="3" fontId="16" fillId="0" borderId="0" xfId="0" applyNumberFormat="1" applyFont="1" applyBorder="1" applyAlignment="1">
      <alignment horizontal="center" vertical="center"/>
    </xf>
    <xf numFmtId="4" fontId="16" fillId="0" borderId="0" xfId="0" applyNumberFormat="1" applyFont="1" applyBorder="1" applyAlignment="1">
      <alignment horizontal="center" vertical="center"/>
    </xf>
    <xf numFmtId="2" fontId="17" fillId="0" borderId="0" xfId="0" applyNumberFormat="1" applyFont="1" applyBorder="1" applyAlignment="1">
      <alignment horizontal="center" vertical="center"/>
    </xf>
    <xf numFmtId="0" fontId="5" fillId="0" borderId="0" xfId="0" applyFont="1"/>
    <xf numFmtId="0" fontId="17"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xf>
    <xf numFmtId="9" fontId="17"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10" fontId="16" fillId="0" borderId="1" xfId="1" applyNumberFormat="1" applyFont="1" applyBorder="1" applyAlignment="1">
      <alignment horizontal="center" vertical="center"/>
    </xf>
    <xf numFmtId="0" fontId="16"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wrapText="1"/>
    </xf>
    <xf numFmtId="0" fontId="16" fillId="3" borderId="1" xfId="0" applyFont="1" applyFill="1" applyBorder="1" applyAlignment="1">
      <alignment horizontal="center" vertical="center" wrapText="1"/>
    </xf>
    <xf numFmtId="2" fontId="5" fillId="0" borderId="0" xfId="0" applyNumberFormat="1" applyFont="1"/>
    <xf numFmtId="0" fontId="16" fillId="3" borderId="1" xfId="0" applyFont="1" applyFill="1" applyBorder="1" applyAlignment="1">
      <alignment horizontal="center" vertical="center"/>
    </xf>
    <xf numFmtId="2" fontId="16" fillId="3"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xf numFmtId="0" fontId="5" fillId="0" borderId="1" xfId="0" applyFont="1" applyBorder="1"/>
    <xf numFmtId="10" fontId="5" fillId="0" borderId="1" xfId="1" applyNumberFormat="1"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vertical="center" wrapText="1"/>
    </xf>
    <xf numFmtId="0" fontId="19" fillId="0" borderId="1" xfId="0" applyFont="1" applyBorder="1" applyAlignment="1">
      <alignment wrapText="1"/>
    </xf>
    <xf numFmtId="0" fontId="20" fillId="0" borderId="1" xfId="0" applyFont="1" applyBorder="1"/>
    <xf numFmtId="0" fontId="17" fillId="2" borderId="1" xfId="0" applyFont="1" applyFill="1" applyBorder="1" applyAlignment="1">
      <alignment horizontal="right" wrapText="1"/>
    </xf>
    <xf numFmtId="0" fontId="17" fillId="2" borderId="1" xfId="0" applyFont="1" applyFill="1" applyBorder="1"/>
    <xf numFmtId="9" fontId="17" fillId="2" borderId="1" xfId="1" applyNumberFormat="1" applyFont="1" applyFill="1" applyBorder="1" applyAlignment="1">
      <alignment horizontal="center" vertical="center"/>
    </xf>
    <xf numFmtId="0" fontId="2" fillId="0" borderId="1" xfId="0" applyFont="1" applyBorder="1" applyAlignment="1">
      <alignment vertical="center" wrapText="1"/>
    </xf>
    <xf numFmtId="0" fontId="16" fillId="0" borderId="1" xfId="0" applyFont="1" applyFill="1" applyBorder="1"/>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16" fillId="0" borderId="1" xfId="0" applyFont="1" applyFill="1" applyBorder="1" applyAlignment="1">
      <alignment horizontal="center"/>
    </xf>
    <xf numFmtId="2" fontId="21" fillId="0" borderId="1" xfId="0"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NumberFormat="1" applyFont="1" applyFill="1" applyBorder="1" applyAlignment="1">
      <alignment horizontal="center" vertical="center"/>
    </xf>
    <xf numFmtId="0" fontId="9" fillId="0" borderId="0" xfId="0" applyFont="1"/>
    <xf numFmtId="0" fontId="10"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xf>
    <xf numFmtId="9" fontId="10"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10" fontId="16" fillId="0" borderId="1" xfId="1" applyNumberFormat="1" applyFont="1" applyBorder="1" applyAlignment="1">
      <alignment horizontal="center" vertical="center"/>
    </xf>
    <xf numFmtId="0" fontId="16" fillId="3" borderId="1" xfId="0" applyFont="1" applyFill="1" applyBorder="1" applyAlignment="1">
      <alignment horizontal="left" vertical="center" wrapText="1"/>
    </xf>
    <xf numFmtId="0" fontId="16" fillId="0" borderId="1" xfId="0" applyFont="1" applyBorder="1" applyAlignment="1">
      <alignment vertical="center" wrapText="1"/>
    </xf>
    <xf numFmtId="0" fontId="9" fillId="0" borderId="1" xfId="0" applyFont="1" applyBorder="1" applyAlignment="1">
      <alignment vertical="center" wrapText="1"/>
    </xf>
    <xf numFmtId="2"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3" borderId="1" xfId="0" applyFont="1" applyFill="1" applyBorder="1" applyAlignment="1">
      <alignment horizontal="center" vertical="center"/>
    </xf>
    <xf numFmtId="2" fontId="16" fillId="3" borderId="1" xfId="0" applyNumberFormat="1" applyFont="1" applyFill="1" applyBorder="1" applyAlignment="1">
      <alignment horizontal="center" vertical="center"/>
    </xf>
    <xf numFmtId="0" fontId="16" fillId="3" borderId="1" xfId="0" applyFont="1" applyFill="1" applyBorder="1" applyAlignment="1">
      <alignmen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9" fontId="17" fillId="2" borderId="1" xfId="1"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xf numFmtId="10" fontId="16" fillId="3" borderId="1" xfId="1" applyNumberFormat="1" applyFont="1" applyFill="1" applyBorder="1" applyAlignment="1">
      <alignment horizontal="center" vertical="center"/>
    </xf>
    <xf numFmtId="0" fontId="19" fillId="0" borderId="1" xfId="0" applyFont="1" applyBorder="1" applyAlignment="1">
      <alignment vertical="center"/>
    </xf>
    <xf numFmtId="0" fontId="9" fillId="0" borderId="1" xfId="0" applyFont="1" applyBorder="1" applyAlignment="1">
      <alignment vertical="center"/>
    </xf>
    <xf numFmtId="0" fontId="19" fillId="0" borderId="1" xfId="0" applyFont="1" applyBorder="1" applyAlignment="1">
      <alignment vertical="center" wrapText="1"/>
    </xf>
    <xf numFmtId="0" fontId="9" fillId="3" borderId="1" xfId="0" applyFont="1" applyFill="1" applyBorder="1"/>
    <xf numFmtId="2" fontId="16" fillId="0" borderId="1" xfId="0" applyNumberFormat="1" applyFont="1" applyFill="1" applyBorder="1" applyAlignment="1">
      <alignment horizontal="center" vertical="center"/>
    </xf>
    <xf numFmtId="10" fontId="16" fillId="0" borderId="1" xfId="1" applyNumberFormat="1" applyFont="1" applyFill="1" applyBorder="1" applyAlignment="1">
      <alignment horizontal="center" vertical="center"/>
    </xf>
    <xf numFmtId="0" fontId="16" fillId="0" borderId="1" xfId="0" applyFont="1" applyFill="1" applyBorder="1" applyAlignment="1">
      <alignment vertical="center" wrapText="1"/>
    </xf>
    <xf numFmtId="0" fontId="17" fillId="2" borderId="1" xfId="0" applyFont="1" applyFill="1" applyBorder="1" applyAlignment="1">
      <alignment horizontal="right" wrapText="1"/>
    </xf>
    <xf numFmtId="0" fontId="16" fillId="2" borderId="1" xfId="0" applyFont="1" applyFill="1" applyBorder="1"/>
    <xf numFmtId="0" fontId="16" fillId="0" borderId="5" xfId="0" applyFont="1" applyFill="1" applyBorder="1"/>
    <xf numFmtId="0" fontId="16" fillId="0" borderId="2" xfId="0" applyFont="1" applyFill="1" applyBorder="1"/>
    <xf numFmtId="0" fontId="16" fillId="0" borderId="5" xfId="0" applyFont="1" applyFill="1" applyBorder="1"/>
    <xf numFmtId="0" fontId="16" fillId="0" borderId="2" xfId="0" applyFont="1" applyFill="1" applyBorder="1"/>
    <xf numFmtId="0" fontId="3"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17" fillId="0" borderId="1" xfId="0" applyNumberFormat="1" applyFont="1" applyBorder="1" applyAlignment="1">
      <alignment horizontal="center"/>
    </xf>
    <xf numFmtId="2" fontId="17" fillId="0" borderId="1" xfId="0" applyNumberFormat="1" applyFont="1" applyBorder="1" applyAlignment="1">
      <alignment horizontal="center"/>
    </xf>
    <xf numFmtId="0" fontId="16" fillId="0" borderId="0" xfId="0" applyFont="1" applyFill="1" applyBorder="1" applyAlignment="1"/>
    <xf numFmtId="0" fontId="17" fillId="0" borderId="0" xfId="0" applyFont="1" applyFill="1" applyBorder="1" applyAlignment="1">
      <alignment horizontal="right"/>
    </xf>
    <xf numFmtId="4" fontId="3" fillId="0" borderId="0" xfId="0" applyNumberFormat="1" applyFont="1" applyFill="1" applyBorder="1" applyAlignment="1">
      <alignment horizontal="center" vertical="center"/>
    </xf>
    <xf numFmtId="0" fontId="2" fillId="0" borderId="0" xfId="0" applyFont="1" applyFill="1"/>
    <xf numFmtId="0" fontId="2" fillId="0" borderId="0" xfId="0" applyFont="1" applyFill="1" applyBorder="1"/>
    <xf numFmtId="0" fontId="4" fillId="0" borderId="0" xfId="0" applyFont="1" applyFill="1"/>
    <xf numFmtId="0" fontId="16" fillId="5" borderId="1" xfId="0" applyFont="1" applyFill="1" applyBorder="1" applyAlignment="1">
      <alignment horizontal="center" vertical="center" wrapText="1"/>
    </xf>
    <xf numFmtId="0" fontId="16" fillId="5" borderId="1" xfId="0" applyFont="1" applyFill="1" applyBorder="1" applyAlignment="1">
      <alignment horizontal="center" wrapText="1"/>
    </xf>
    <xf numFmtId="0" fontId="16"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15" fillId="0" borderId="0" xfId="0" applyFont="1"/>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5" fillId="3"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26"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17" fillId="0" borderId="0" xfId="0" applyFont="1" applyAlignment="1">
      <alignment horizontal="center" wrapText="1"/>
    </xf>
    <xf numFmtId="0" fontId="16" fillId="0" borderId="1" xfId="0" applyFont="1" applyBorder="1" applyAlignment="1">
      <alignment horizontal="center" vertical="center" wrapText="1"/>
    </xf>
    <xf numFmtId="0" fontId="12" fillId="0" borderId="0" xfId="0" applyFont="1" applyAlignment="1">
      <alignment horizontal="right"/>
    </xf>
    <xf numFmtId="0" fontId="14" fillId="0" borderId="0" xfId="0" applyFont="1" applyAlignment="1">
      <alignment horizontal="right"/>
    </xf>
    <xf numFmtId="0" fontId="16" fillId="3" borderId="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9" fillId="5" borderId="9" xfId="0" applyFont="1" applyFill="1" applyBorder="1" applyAlignment="1">
      <alignment horizontal="center" vertical="center"/>
    </xf>
    <xf numFmtId="0" fontId="17" fillId="0" borderId="0" xfId="0" applyFont="1" applyAlignment="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5" borderId="1" xfId="0" applyFont="1" applyFill="1" applyBorder="1" applyAlignment="1">
      <alignment horizontal="center" vertical="center"/>
    </xf>
    <xf numFmtId="0" fontId="5" fillId="5" borderId="9" xfId="0" applyFont="1" applyFill="1" applyBorder="1" applyAlignment="1">
      <alignment horizontal="center" vertical="center"/>
    </xf>
    <xf numFmtId="0" fontId="6" fillId="5" borderId="1" xfId="0" applyFont="1" applyFill="1" applyBorder="1" applyAlignment="1">
      <alignment horizontal="center" vertical="center" wrapText="1"/>
    </xf>
    <xf numFmtId="0" fontId="17" fillId="0" borderId="10" xfId="0" applyFont="1" applyBorder="1" applyAlignment="1">
      <alignment horizontal="center" vertical="center" wrapText="1"/>
    </xf>
    <xf numFmtId="0" fontId="2" fillId="0" borderId="0" xfId="0" applyFont="1" applyBorder="1" applyAlignment="1">
      <alignment horizontal="left" vertical="center" wrapText="1"/>
    </xf>
    <xf numFmtId="0" fontId="3" fillId="0" borderId="10" xfId="0" applyFont="1" applyBorder="1" applyAlignment="1">
      <alignment horizontal="center" vertical="center"/>
    </xf>
    <xf numFmtId="0" fontId="17" fillId="2" borderId="3"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0" xfId="0" applyFont="1" applyAlignment="1">
      <alignment horizontal="left" vertical="center" wrapText="1"/>
    </xf>
    <xf numFmtId="0" fontId="12" fillId="0" borderId="0" xfId="0" applyFont="1" applyAlignment="1">
      <alignment horizontal="right" vertical="center"/>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3" borderId="1" xfId="0" applyFont="1" applyFill="1" applyBorder="1" applyAlignment="1">
      <alignment horizontal="center"/>
    </xf>
    <xf numFmtId="0" fontId="3" fillId="0" borderId="0" xfId="0" applyFont="1" applyAlignment="1">
      <alignment horizontal="center" vertical="center" wrapText="1"/>
    </xf>
    <xf numFmtId="0" fontId="16" fillId="0" borderId="0" xfId="0" applyFont="1" applyFill="1" applyAlignment="1">
      <alignment horizontal="left" vertical="center" wrapText="1"/>
    </xf>
    <xf numFmtId="3" fontId="16" fillId="0" borderId="1" xfId="0" applyNumberFormat="1" applyFont="1" applyFill="1" applyBorder="1" applyAlignment="1">
      <alignment horizontal="center" vertical="center"/>
    </xf>
    <xf numFmtId="2" fontId="17" fillId="0" borderId="1"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xf>
    <xf numFmtId="0" fontId="17" fillId="0" borderId="3" xfId="0" applyFont="1" applyFill="1" applyBorder="1" applyAlignment="1">
      <alignment horizontal="left"/>
    </xf>
    <xf numFmtId="0" fontId="17" fillId="0" borderId="11" xfId="0" applyFont="1" applyFill="1" applyBorder="1" applyAlignment="1">
      <alignment horizontal="left"/>
    </xf>
    <xf numFmtId="0" fontId="17" fillId="0" borderId="6" xfId="0" applyFont="1" applyFill="1" applyBorder="1" applyAlignment="1">
      <alignment horizontal="left"/>
    </xf>
    <xf numFmtId="0" fontId="16" fillId="0" borderId="1" xfId="0" applyNumberFormat="1" applyFont="1" applyFill="1" applyBorder="1" applyAlignment="1">
      <alignment horizontal="center" vertical="center"/>
    </xf>
    <xf numFmtId="0" fontId="22" fillId="0" borderId="0" xfId="0" applyFont="1" applyAlignment="1">
      <alignment horizontal="right"/>
    </xf>
    <xf numFmtId="4" fontId="16" fillId="0" borderId="1" xfId="0" applyNumberFormat="1" applyFont="1" applyFill="1" applyBorder="1" applyAlignment="1">
      <alignment horizontal="center" vertical="center"/>
    </xf>
    <xf numFmtId="0" fontId="17" fillId="3" borderId="3"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23" fillId="0" borderId="0" xfId="0" applyFont="1" applyAlignment="1">
      <alignment horizontal="center" vertical="center" wrapText="1"/>
    </xf>
    <xf numFmtId="0" fontId="21" fillId="0" borderId="3" xfId="0" applyFont="1" applyBorder="1" applyAlignment="1">
      <alignment horizontal="justify" vertical="center" wrapText="1"/>
    </xf>
    <xf numFmtId="0" fontId="24" fillId="0" borderId="6" xfId="0" applyFont="1" applyBorder="1" applyAlignment="1">
      <alignment vertical="center" wrapText="1"/>
    </xf>
    <xf numFmtId="0" fontId="13" fillId="0" borderId="0" xfId="0" applyFont="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Normal="100" workbookViewId="0">
      <selection sqref="A1:B1"/>
    </sheetView>
  </sheetViews>
  <sheetFormatPr defaultRowHeight="15" x14ac:dyDescent="0.25"/>
  <cols>
    <col min="1" max="1" width="17.5703125" style="125" customWidth="1"/>
    <col min="2" max="2" width="113.7109375" style="125" customWidth="1"/>
    <col min="3" max="16384" width="9.140625" style="125"/>
  </cols>
  <sheetData>
    <row r="1" spans="1:2" x14ac:dyDescent="0.25">
      <c r="A1" s="138" t="s">
        <v>172</v>
      </c>
      <c r="B1" s="139"/>
    </row>
    <row r="2" spans="1:2" x14ac:dyDescent="0.25">
      <c r="A2" s="136" t="s">
        <v>126</v>
      </c>
      <c r="B2" s="136"/>
    </row>
    <row r="3" spans="1:2" ht="39.75" customHeight="1" x14ac:dyDescent="0.25">
      <c r="A3" s="126" t="s">
        <v>39</v>
      </c>
      <c r="B3" s="127" t="s">
        <v>71</v>
      </c>
    </row>
    <row r="4" spans="1:2" ht="315" x14ac:dyDescent="0.25">
      <c r="A4" s="126" t="s">
        <v>96</v>
      </c>
      <c r="B4" s="127" t="s">
        <v>114</v>
      </c>
    </row>
    <row r="5" spans="1:2" ht="45" x14ac:dyDescent="0.25">
      <c r="A5" s="137" t="s">
        <v>97</v>
      </c>
      <c r="B5" s="127" t="s">
        <v>115</v>
      </c>
    </row>
    <row r="6" spans="1:2" ht="30" x14ac:dyDescent="0.25">
      <c r="A6" s="137"/>
      <c r="B6" s="127" t="s">
        <v>98</v>
      </c>
    </row>
  </sheetData>
  <mergeCells count="3">
    <mergeCell ref="A2:B2"/>
    <mergeCell ref="A5:A6"/>
    <mergeCell ref="A1:B1"/>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zoomScaleNormal="100" workbookViewId="0">
      <selection sqref="A1:H1"/>
    </sheetView>
  </sheetViews>
  <sheetFormatPr defaultRowHeight="15" x14ac:dyDescent="0.25"/>
  <cols>
    <col min="1" max="1" width="37.85546875" style="66" customWidth="1"/>
    <col min="2" max="2" width="9.140625" style="66"/>
    <col min="3" max="3" width="11.42578125" style="66" customWidth="1"/>
    <col min="4" max="5" width="9.140625" style="66"/>
    <col min="6" max="6" width="36.85546875" style="66" customWidth="1"/>
    <col min="7" max="7" width="50.85546875" style="66" customWidth="1"/>
    <col min="8" max="8" width="88.7109375" style="66" customWidth="1"/>
    <col min="9" max="9" width="9.5703125" style="66" bestFit="1" customWidth="1"/>
    <col min="10" max="16384" width="9.140625" style="66"/>
  </cols>
  <sheetData>
    <row r="1" spans="1:11" x14ac:dyDescent="0.25">
      <c r="A1" s="138" t="s">
        <v>173</v>
      </c>
      <c r="B1" s="138"/>
      <c r="C1" s="138"/>
      <c r="D1" s="138"/>
      <c r="E1" s="138"/>
      <c r="F1" s="138"/>
      <c r="G1" s="138"/>
      <c r="H1" s="138"/>
    </row>
    <row r="2" spans="1:11" x14ac:dyDescent="0.25">
      <c r="A2" s="144" t="s">
        <v>99</v>
      </c>
      <c r="B2" s="144"/>
      <c r="C2" s="144"/>
      <c r="D2" s="144"/>
      <c r="E2" s="144"/>
      <c r="F2" s="144"/>
      <c r="G2" s="144"/>
      <c r="H2" s="144"/>
    </row>
    <row r="3" spans="1:11" ht="57" x14ac:dyDescent="0.25">
      <c r="A3" s="143"/>
      <c r="B3" s="146" t="s">
        <v>18</v>
      </c>
      <c r="C3" s="120" t="s">
        <v>101</v>
      </c>
      <c r="D3" s="146" t="s">
        <v>102</v>
      </c>
      <c r="E3" s="146"/>
      <c r="F3" s="146" t="s">
        <v>1</v>
      </c>
      <c r="G3" s="145" t="s">
        <v>2</v>
      </c>
      <c r="H3" s="145" t="s">
        <v>17</v>
      </c>
    </row>
    <row r="4" spans="1:11" x14ac:dyDescent="0.25">
      <c r="A4" s="143"/>
      <c r="B4" s="146"/>
      <c r="C4" s="121" t="s">
        <v>53</v>
      </c>
      <c r="D4" s="121" t="s">
        <v>53</v>
      </c>
      <c r="E4" s="122" t="s">
        <v>0</v>
      </c>
      <c r="F4" s="146"/>
      <c r="G4" s="145"/>
      <c r="H4" s="145"/>
    </row>
    <row r="5" spans="1:11" ht="75" x14ac:dyDescent="0.25">
      <c r="A5" s="67" t="s">
        <v>10</v>
      </c>
      <c r="B5" s="67">
        <f>SUM(B6:B10)</f>
        <v>4.7</v>
      </c>
      <c r="C5" s="68">
        <f>SUM(C6:C10)</f>
        <v>5435.75</v>
      </c>
      <c r="D5" s="68">
        <f>SUM(D6:D10)</f>
        <v>12.94</v>
      </c>
      <c r="E5" s="69">
        <f t="shared" ref="E5:E12" si="0">D5/D$24</f>
        <v>0.67501304121022432</v>
      </c>
      <c r="F5" s="67"/>
      <c r="G5" s="70" t="s">
        <v>168</v>
      </c>
      <c r="H5" s="71" t="s">
        <v>80</v>
      </c>
    </row>
    <row r="6" spans="1:11" ht="180" x14ac:dyDescent="0.25">
      <c r="A6" s="72" t="s">
        <v>73</v>
      </c>
      <c r="B6" s="73">
        <v>2</v>
      </c>
      <c r="C6" s="74">
        <v>1990.4</v>
      </c>
      <c r="D6" s="74">
        <f>ROUND(C6/21/20,2)</f>
        <v>4.74</v>
      </c>
      <c r="E6" s="75">
        <f t="shared" si="0"/>
        <v>0.24726134585289519</v>
      </c>
      <c r="F6" s="76" t="s">
        <v>132</v>
      </c>
      <c r="G6" s="77" t="s">
        <v>131</v>
      </c>
      <c r="H6" s="56" t="s">
        <v>62</v>
      </c>
      <c r="I6" s="79"/>
      <c r="J6" s="79"/>
      <c r="K6" s="79"/>
    </row>
    <row r="7" spans="1:11" ht="150" x14ac:dyDescent="0.25">
      <c r="A7" s="129" t="s">
        <v>133</v>
      </c>
      <c r="B7" s="80">
        <v>1</v>
      </c>
      <c r="C7" s="73">
        <v>995.2</v>
      </c>
      <c r="D7" s="74">
        <f>ROUND(C7/21/20,2)</f>
        <v>2.37</v>
      </c>
      <c r="E7" s="75">
        <f t="shared" si="0"/>
        <v>0.1236306729264476</v>
      </c>
      <c r="F7" s="76" t="s">
        <v>134</v>
      </c>
      <c r="G7" s="128" t="s">
        <v>135</v>
      </c>
      <c r="H7" s="56" t="s">
        <v>61</v>
      </c>
      <c r="I7" s="79"/>
      <c r="J7" s="79"/>
    </row>
    <row r="8" spans="1:11" ht="120" x14ac:dyDescent="0.25">
      <c r="A8" s="82" t="s">
        <v>3</v>
      </c>
      <c r="B8" s="80">
        <v>1</v>
      </c>
      <c r="C8" s="73">
        <v>1356.3</v>
      </c>
      <c r="D8" s="74">
        <f>ROUND(C8/21/20,2)</f>
        <v>3.23</v>
      </c>
      <c r="E8" s="75">
        <f t="shared" si="0"/>
        <v>0.16849243609806991</v>
      </c>
      <c r="F8" s="76" t="s">
        <v>137</v>
      </c>
      <c r="G8" s="128" t="s">
        <v>170</v>
      </c>
      <c r="H8" s="81" t="s">
        <v>74</v>
      </c>
      <c r="I8" s="79"/>
    </row>
    <row r="9" spans="1:11" ht="152.25" customHeight="1" x14ac:dyDescent="0.25">
      <c r="A9" s="82" t="s">
        <v>11</v>
      </c>
      <c r="B9" s="83">
        <v>0.5</v>
      </c>
      <c r="C9" s="84">
        <v>798.52</v>
      </c>
      <c r="D9" s="85">
        <f>ROUND(C9/21/20,2)</f>
        <v>1.9</v>
      </c>
      <c r="E9" s="75">
        <f t="shared" si="0"/>
        <v>9.9113197704747011E-2</v>
      </c>
      <c r="F9" s="86" t="s">
        <v>138</v>
      </c>
      <c r="G9" s="56" t="s">
        <v>139</v>
      </c>
      <c r="H9" s="78" t="s">
        <v>63</v>
      </c>
      <c r="I9" s="79"/>
      <c r="J9" s="79"/>
    </row>
    <row r="10" spans="1:11" ht="150" x14ac:dyDescent="0.25">
      <c r="A10" s="82" t="s">
        <v>12</v>
      </c>
      <c r="B10" s="83">
        <v>0.2</v>
      </c>
      <c r="C10" s="85">
        <v>295.33</v>
      </c>
      <c r="D10" s="85">
        <f>ROUND(C10/21/20,2)</f>
        <v>0.7</v>
      </c>
      <c r="E10" s="75">
        <f t="shared" si="0"/>
        <v>3.6515388628064686E-2</v>
      </c>
      <c r="F10" s="86" t="s">
        <v>141</v>
      </c>
      <c r="G10" s="56" t="s">
        <v>140</v>
      </c>
      <c r="H10" s="78" t="s">
        <v>64</v>
      </c>
      <c r="I10" s="79"/>
      <c r="J10" s="79"/>
      <c r="K10" s="79"/>
    </row>
    <row r="11" spans="1:11" ht="42.75" x14ac:dyDescent="0.25">
      <c r="A11" s="87" t="s">
        <v>37</v>
      </c>
      <c r="B11" s="88"/>
      <c r="C11" s="68">
        <f>SUM(C12:C23)</f>
        <v>2616.5999999999995</v>
      </c>
      <c r="D11" s="68">
        <f>SUM(D12:D23)</f>
        <v>6.2299999999999995</v>
      </c>
      <c r="E11" s="89">
        <f t="shared" si="0"/>
        <v>0.32498695878977568</v>
      </c>
      <c r="F11" s="90"/>
      <c r="G11" s="90"/>
      <c r="H11" s="90"/>
    </row>
    <row r="12" spans="1:11" ht="45" x14ac:dyDescent="0.25">
      <c r="A12" s="86" t="str">
        <f>'2.4. pielikums'!B39</f>
        <v>Ēdināšanas izdevumi</v>
      </c>
      <c r="B12" s="91"/>
      <c r="C12" s="85">
        <f>21*20*D12</f>
        <v>672</v>
      </c>
      <c r="D12" s="85">
        <f>'2.4. pielikums'!V39</f>
        <v>1.6</v>
      </c>
      <c r="E12" s="92">
        <f t="shared" si="0"/>
        <v>8.3463745435576428E-2</v>
      </c>
      <c r="F12" s="86" t="s">
        <v>159</v>
      </c>
      <c r="G12" s="140" t="s">
        <v>174</v>
      </c>
      <c r="H12" s="78" t="s">
        <v>127</v>
      </c>
    </row>
    <row r="13" spans="1:11" ht="30" customHeight="1" x14ac:dyDescent="0.25">
      <c r="A13" s="86" t="str">
        <f>'2.4. pielikums'!B25</f>
        <v>Mācību materiāli un līdzekļi</v>
      </c>
      <c r="B13" s="91"/>
      <c r="C13" s="85">
        <f>21*20*D13</f>
        <v>100.8</v>
      </c>
      <c r="D13" s="85">
        <f>'2.4. pielikums'!V41</f>
        <v>0.24</v>
      </c>
      <c r="E13" s="92">
        <f t="shared" ref="E13:E24" si="1">D13/D$24</f>
        <v>1.2519561815336464E-2</v>
      </c>
      <c r="F13" s="86" t="s">
        <v>158</v>
      </c>
      <c r="G13" s="141"/>
      <c r="H13" s="93" t="s">
        <v>72</v>
      </c>
    </row>
    <row r="14" spans="1:11" ht="30" x14ac:dyDescent="0.25">
      <c r="A14" s="86" t="str">
        <f>'2.4. pielikums'!B26</f>
        <v>Kancelejas preces un biroja preces</v>
      </c>
      <c r="B14" s="91"/>
      <c r="C14" s="85">
        <f>21*20*D14</f>
        <v>42</v>
      </c>
      <c r="D14" s="85">
        <f>'2.4. pielikums'!V42</f>
        <v>0.1</v>
      </c>
      <c r="E14" s="92">
        <f t="shared" si="1"/>
        <v>5.2164840897235268E-3</v>
      </c>
      <c r="F14" s="86" t="s">
        <v>157</v>
      </c>
      <c r="G14" s="141"/>
      <c r="H14" s="94"/>
    </row>
    <row r="15" spans="1:11" ht="30" x14ac:dyDescent="0.25">
      <c r="A15" s="86" t="str">
        <f>'2.4. pielikums'!B40</f>
        <v>Saimniecības un higiēnas preces</v>
      </c>
      <c r="B15" s="91"/>
      <c r="C15" s="85">
        <f>D15*21*20</f>
        <v>63</v>
      </c>
      <c r="D15" s="85">
        <f>'2.4. pielikums'!V40</f>
        <v>0.15</v>
      </c>
      <c r="E15" s="92">
        <f t="shared" si="1"/>
        <v>7.8247261345852897E-3</v>
      </c>
      <c r="F15" s="86" t="s">
        <v>156</v>
      </c>
      <c r="G15" s="141"/>
      <c r="H15" s="94"/>
    </row>
    <row r="16" spans="1:11" ht="30" x14ac:dyDescent="0.25">
      <c r="A16" s="86" t="str">
        <f>'2.4. pielikums'!B43</f>
        <v>Transports (degviela, īre, apkope, adrošināšana u.c.)</v>
      </c>
      <c r="B16" s="91"/>
      <c r="C16" s="85">
        <f t="shared" ref="C16:C22" si="2">D16*21*20</f>
        <v>201.6</v>
      </c>
      <c r="D16" s="85">
        <f>'2.4. pielikums'!V43</f>
        <v>0.48</v>
      </c>
      <c r="E16" s="92">
        <f t="shared" si="1"/>
        <v>2.5039123630672927E-2</v>
      </c>
      <c r="F16" s="86" t="s">
        <v>155</v>
      </c>
      <c r="G16" s="141"/>
      <c r="H16" s="94"/>
    </row>
    <row r="17" spans="1:8" ht="45" x14ac:dyDescent="0.25">
      <c r="A17" s="86" t="str">
        <f>'2.4. pielikums'!B44</f>
        <v>Telpas (īre, komunālie maksājumi, uzturēšanas pasākumi)</v>
      </c>
      <c r="B17" s="91"/>
      <c r="C17" s="85">
        <f t="shared" si="2"/>
        <v>957.59999999999991</v>
      </c>
      <c r="D17" s="85">
        <f>'2.4. pielikums'!V44</f>
        <v>2.2799999999999998</v>
      </c>
      <c r="E17" s="92">
        <f t="shared" si="1"/>
        <v>0.1189358372456964</v>
      </c>
      <c r="F17" s="86" t="s">
        <v>154</v>
      </c>
      <c r="G17" s="141"/>
      <c r="H17" s="95" t="s">
        <v>50</v>
      </c>
    </row>
    <row r="18" spans="1:8" ht="45" x14ac:dyDescent="0.25">
      <c r="A18" s="86" t="str">
        <f>'2.4. pielikums'!B48</f>
        <v>Saimnieciskie pamatlīdzekļi, inventārs, inventāra remonts (materiāli un pakalpojums)</v>
      </c>
      <c r="B18" s="91"/>
      <c r="C18" s="85">
        <f t="shared" si="2"/>
        <v>92.4</v>
      </c>
      <c r="D18" s="85">
        <f>'2.4. pielikums'!V48</f>
        <v>0.22</v>
      </c>
      <c r="E18" s="92">
        <f t="shared" si="1"/>
        <v>1.1476264997391759E-2</v>
      </c>
      <c r="F18" s="86" t="s">
        <v>153</v>
      </c>
      <c r="G18" s="141"/>
      <c r="H18" s="94"/>
    </row>
    <row r="19" spans="1:8" ht="30" x14ac:dyDescent="0.25">
      <c r="A19" s="86" t="str">
        <f>'2.4. pielikums'!B46</f>
        <v>Darbinieku izglītības izdevumi</v>
      </c>
      <c r="B19" s="91"/>
      <c r="C19" s="85">
        <f>D19*21*20</f>
        <v>33.6</v>
      </c>
      <c r="D19" s="85">
        <f>'2.4. pielikums'!V46</f>
        <v>0.08</v>
      </c>
      <c r="E19" s="92">
        <f t="shared" si="1"/>
        <v>4.1731872717788217E-3</v>
      </c>
      <c r="F19" s="86" t="s">
        <v>152</v>
      </c>
      <c r="G19" s="141"/>
      <c r="H19" s="94"/>
    </row>
    <row r="20" spans="1:8" ht="30" x14ac:dyDescent="0.25">
      <c r="A20" s="86" t="str">
        <f>'2.4. pielikums'!B38</f>
        <v>Sakaru pakalpojumi (telefons, internets, pasts)</v>
      </c>
      <c r="B20" s="91"/>
      <c r="C20" s="85">
        <f t="shared" si="2"/>
        <v>84</v>
      </c>
      <c r="D20" s="85">
        <f>'2.4. pielikums'!V38</f>
        <v>0.2</v>
      </c>
      <c r="E20" s="92">
        <f t="shared" si="1"/>
        <v>1.0432968179447054E-2</v>
      </c>
      <c r="F20" s="86" t="s">
        <v>150</v>
      </c>
      <c r="G20" s="141"/>
      <c r="H20" s="94"/>
    </row>
    <row r="21" spans="1:8" ht="45" x14ac:dyDescent="0.25">
      <c r="A21" s="86" t="str">
        <f>'2.4. pielikums'!B47</f>
        <v>Ar admin.darbību saistītie izdevumi (darba aizsardz.sist.uzturēš.pak., bankas konta apkalp. u.c.)</v>
      </c>
      <c r="B21" s="91"/>
      <c r="C21" s="85">
        <f t="shared" si="2"/>
        <v>75.599999999999994</v>
      </c>
      <c r="D21" s="85">
        <f>'2.4. pielikums'!V47</f>
        <v>0.18</v>
      </c>
      <c r="E21" s="92">
        <f t="shared" si="1"/>
        <v>9.3896713615023476E-3</v>
      </c>
      <c r="F21" s="86" t="s">
        <v>151</v>
      </c>
      <c r="G21" s="142"/>
      <c r="H21" s="94"/>
    </row>
    <row r="22" spans="1:8" ht="54.75" customHeight="1" x14ac:dyDescent="0.25">
      <c r="A22" s="86" t="str">
        <f>'2.4. pielikums'!B45</f>
        <v>Darba devēja apmaksātie veselības izdevumi</v>
      </c>
      <c r="B22" s="96"/>
      <c r="C22" s="85">
        <f t="shared" si="2"/>
        <v>84</v>
      </c>
      <c r="D22" s="97">
        <f>'2.3. pielikums'!F10</f>
        <v>0.2</v>
      </c>
      <c r="E22" s="98">
        <f t="shared" si="1"/>
        <v>1.0432968179447054E-2</v>
      </c>
      <c r="F22" s="99" t="s">
        <v>150</v>
      </c>
      <c r="G22" s="86" t="s">
        <v>175</v>
      </c>
      <c r="H22" s="94"/>
    </row>
    <row r="23" spans="1:8" ht="75" x14ac:dyDescent="0.25">
      <c r="A23" s="86" t="s">
        <v>81</v>
      </c>
      <c r="B23" s="96"/>
      <c r="C23" s="97">
        <f>D23*21*20</f>
        <v>210</v>
      </c>
      <c r="D23" s="97">
        <f>'2.5. pielikums'!G6</f>
        <v>0.5</v>
      </c>
      <c r="E23" s="98">
        <f t="shared" si="1"/>
        <v>2.6082420448617635E-2</v>
      </c>
      <c r="F23" s="99" t="s">
        <v>149</v>
      </c>
      <c r="G23" s="86" t="s">
        <v>176</v>
      </c>
      <c r="H23" s="94"/>
    </row>
    <row r="24" spans="1:8" x14ac:dyDescent="0.25">
      <c r="A24" s="100" t="s">
        <v>113</v>
      </c>
      <c r="B24" s="101"/>
      <c r="C24" s="68">
        <f>C11+C5</f>
        <v>8052.3499999999995</v>
      </c>
      <c r="D24" s="68">
        <f>D11+D5</f>
        <v>19.169999999999998</v>
      </c>
      <c r="E24" s="32">
        <f t="shared" si="1"/>
        <v>1</v>
      </c>
      <c r="F24" s="102"/>
      <c r="G24" s="103"/>
      <c r="H24" s="103"/>
    </row>
    <row r="25" spans="1:8" x14ac:dyDescent="0.25">
      <c r="D25" s="79"/>
      <c r="F25" s="79"/>
    </row>
    <row r="26" spans="1:8" x14ac:dyDescent="0.25">
      <c r="D26" s="79"/>
    </row>
  </sheetData>
  <mergeCells count="9">
    <mergeCell ref="G12:G21"/>
    <mergeCell ref="A3:A4"/>
    <mergeCell ref="A2:H2"/>
    <mergeCell ref="A1:H1"/>
    <mergeCell ref="H3:H4"/>
    <mergeCell ref="G3:G4"/>
    <mergeCell ref="B3:B4"/>
    <mergeCell ref="D3:E3"/>
    <mergeCell ref="F3:F4"/>
  </mergeCells>
  <pageMargins left="0.70866141732283472" right="0.70866141732283472" top="0.74803149606299213" bottom="0.74803149606299213" header="0.31496062992125984" footer="0.31496062992125984"/>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7"/>
  <sheetViews>
    <sheetView zoomScaleNormal="100" workbookViewId="0">
      <selection sqref="A1:H1"/>
    </sheetView>
  </sheetViews>
  <sheetFormatPr defaultRowHeight="15" x14ac:dyDescent="0.25"/>
  <cols>
    <col min="1" max="1" width="34" style="29" customWidth="1"/>
    <col min="2" max="2" width="9.140625" style="29"/>
    <col min="3" max="3" width="11.42578125" style="29" customWidth="1"/>
    <col min="4" max="4" width="9.140625" style="29"/>
    <col min="5" max="5" width="10.28515625" style="29" bestFit="1" customWidth="1"/>
    <col min="6" max="6" width="36.85546875" style="29" customWidth="1"/>
    <col min="7" max="7" width="46.42578125" style="29" customWidth="1"/>
    <col min="8" max="8" width="89.140625" style="29" bestFit="1" customWidth="1"/>
    <col min="9" max="16384" width="9.140625" style="29"/>
  </cols>
  <sheetData>
    <row r="1" spans="1:9" x14ac:dyDescent="0.25">
      <c r="A1" s="138" t="s">
        <v>177</v>
      </c>
      <c r="B1" s="138"/>
      <c r="C1" s="138"/>
      <c r="D1" s="138"/>
      <c r="E1" s="138"/>
      <c r="F1" s="138"/>
      <c r="G1" s="138"/>
      <c r="H1" s="138"/>
    </row>
    <row r="2" spans="1:9" x14ac:dyDescent="0.25">
      <c r="A2" s="153" t="s">
        <v>103</v>
      </c>
      <c r="B2" s="153"/>
      <c r="C2" s="153"/>
      <c r="D2" s="153"/>
      <c r="E2" s="153"/>
      <c r="F2" s="153"/>
      <c r="G2" s="153"/>
      <c r="H2" s="153"/>
    </row>
    <row r="3" spans="1:9" ht="57" x14ac:dyDescent="0.25">
      <c r="A3" s="151"/>
      <c r="B3" s="152" t="s">
        <v>18</v>
      </c>
      <c r="C3" s="108" t="s">
        <v>162</v>
      </c>
      <c r="D3" s="152" t="s">
        <v>65</v>
      </c>
      <c r="E3" s="152"/>
      <c r="F3" s="152" t="s">
        <v>1</v>
      </c>
      <c r="G3" s="150" t="s">
        <v>2</v>
      </c>
      <c r="H3" s="150" t="s">
        <v>17</v>
      </c>
    </row>
    <row r="4" spans="1:9" x14ac:dyDescent="0.25">
      <c r="A4" s="151"/>
      <c r="B4" s="152"/>
      <c r="C4" s="123" t="s">
        <v>53</v>
      </c>
      <c r="D4" s="123" t="s">
        <v>53</v>
      </c>
      <c r="E4" s="124" t="s">
        <v>0</v>
      </c>
      <c r="F4" s="152"/>
      <c r="G4" s="150"/>
      <c r="H4" s="150"/>
    </row>
    <row r="5" spans="1:9" ht="90" x14ac:dyDescent="0.25">
      <c r="A5" s="30" t="s">
        <v>10</v>
      </c>
      <c r="B5" s="30">
        <f>SUM(B6:B11)</f>
        <v>6.7</v>
      </c>
      <c r="C5" s="31">
        <f>SUM(C6:C11)</f>
        <v>6940.68</v>
      </c>
      <c r="D5" s="31">
        <f>SUM(D6:D11)</f>
        <v>16.52</v>
      </c>
      <c r="E5" s="32">
        <f>D5/D$25</f>
        <v>0.7195121951219513</v>
      </c>
      <c r="F5" s="30"/>
      <c r="G5" s="33" t="s">
        <v>168</v>
      </c>
      <c r="H5" s="33" t="s">
        <v>38</v>
      </c>
    </row>
    <row r="6" spans="1:9" ht="225" x14ac:dyDescent="0.25">
      <c r="A6" s="34" t="s">
        <v>75</v>
      </c>
      <c r="B6" s="35">
        <v>2</v>
      </c>
      <c r="C6" s="74">
        <v>1990.4</v>
      </c>
      <c r="D6" s="36">
        <f t="shared" ref="D6:D11" si="0">ROUND(C6/21/20,2)</f>
        <v>4.74</v>
      </c>
      <c r="E6" s="37">
        <f>D6/D$25</f>
        <v>0.20644599303135891</v>
      </c>
      <c r="F6" s="38" t="s">
        <v>132</v>
      </c>
      <c r="G6" s="39" t="s">
        <v>131</v>
      </c>
      <c r="H6" s="40" t="s">
        <v>66</v>
      </c>
    </row>
    <row r="7" spans="1:9" ht="135" x14ac:dyDescent="0.25">
      <c r="A7" s="41" t="s">
        <v>3</v>
      </c>
      <c r="B7" s="35">
        <v>1</v>
      </c>
      <c r="C7" s="74">
        <v>1356.3</v>
      </c>
      <c r="D7" s="36">
        <f t="shared" si="0"/>
        <v>3.23</v>
      </c>
      <c r="E7" s="37">
        <f t="shared" ref="E7:E13" si="1">D7/D$25</f>
        <v>0.14067944250871081</v>
      </c>
      <c r="F7" s="38" t="s">
        <v>137</v>
      </c>
      <c r="G7" s="39" t="s">
        <v>136</v>
      </c>
      <c r="H7" s="39" t="s">
        <v>76</v>
      </c>
    </row>
    <row r="8" spans="1:9" ht="120" x14ac:dyDescent="0.25">
      <c r="A8" s="41" t="s">
        <v>60</v>
      </c>
      <c r="B8" s="35">
        <v>1</v>
      </c>
      <c r="C8" s="35">
        <v>991.19</v>
      </c>
      <c r="D8" s="36">
        <f t="shared" si="0"/>
        <v>2.36</v>
      </c>
      <c r="E8" s="37">
        <f t="shared" si="1"/>
        <v>0.10278745644599303</v>
      </c>
      <c r="F8" s="38" t="s">
        <v>95</v>
      </c>
      <c r="G8" s="39" t="s">
        <v>116</v>
      </c>
      <c r="H8" s="39" t="s">
        <v>67</v>
      </c>
    </row>
    <row r="9" spans="1:9" ht="120" x14ac:dyDescent="0.25">
      <c r="A9" s="41" t="s">
        <v>59</v>
      </c>
      <c r="B9" s="35">
        <v>2</v>
      </c>
      <c r="C9" s="35">
        <v>1508.94</v>
      </c>
      <c r="D9" s="36">
        <f t="shared" si="0"/>
        <v>3.59</v>
      </c>
      <c r="E9" s="37">
        <f t="shared" si="1"/>
        <v>0.15635888501742162</v>
      </c>
      <c r="F9" s="38" t="s">
        <v>160</v>
      </c>
      <c r="G9" s="39" t="s">
        <v>161</v>
      </c>
      <c r="H9" s="39" t="s">
        <v>68</v>
      </c>
      <c r="I9" s="42"/>
    </row>
    <row r="10" spans="1:9" ht="165" x14ac:dyDescent="0.25">
      <c r="A10" s="41" t="s">
        <v>11</v>
      </c>
      <c r="B10" s="43">
        <v>0.5</v>
      </c>
      <c r="C10" s="43">
        <v>798.52</v>
      </c>
      <c r="D10" s="44">
        <f>ROUND(C10/20/21,2)</f>
        <v>1.9</v>
      </c>
      <c r="E10" s="37">
        <f t="shared" si="1"/>
        <v>8.2752613240418119E-2</v>
      </c>
      <c r="F10" s="38" t="s">
        <v>138</v>
      </c>
      <c r="G10" s="39" t="s">
        <v>139</v>
      </c>
      <c r="H10" s="39" t="s">
        <v>58</v>
      </c>
      <c r="I10" s="42"/>
    </row>
    <row r="11" spans="1:9" ht="165" x14ac:dyDescent="0.25">
      <c r="A11" s="41" t="s">
        <v>12</v>
      </c>
      <c r="B11" s="43">
        <v>0.2</v>
      </c>
      <c r="C11" s="44">
        <v>295.33</v>
      </c>
      <c r="D11" s="44">
        <f t="shared" si="0"/>
        <v>0.7</v>
      </c>
      <c r="E11" s="37">
        <f t="shared" si="1"/>
        <v>3.0487804878048783E-2</v>
      </c>
      <c r="F11" s="38" t="s">
        <v>141</v>
      </c>
      <c r="G11" s="39" t="s">
        <v>140</v>
      </c>
      <c r="H11" s="39" t="s">
        <v>69</v>
      </c>
      <c r="I11" s="42"/>
    </row>
    <row r="12" spans="1:9" ht="57" x14ac:dyDescent="0.25">
      <c r="A12" s="30" t="s">
        <v>37</v>
      </c>
      <c r="B12" s="45"/>
      <c r="C12" s="31">
        <f>SUM(C13:C24)</f>
        <v>2704.8</v>
      </c>
      <c r="D12" s="31">
        <f>SUM(D13:D24)</f>
        <v>6.4399999999999986</v>
      </c>
      <c r="E12" s="32">
        <f t="shared" si="1"/>
        <v>0.28048780487804875</v>
      </c>
      <c r="F12" s="46"/>
      <c r="G12" s="46"/>
      <c r="H12" s="46"/>
    </row>
    <row r="13" spans="1:9" ht="45" x14ac:dyDescent="0.25">
      <c r="A13" s="39" t="str">
        <f>'2.4. pielikums'!B39</f>
        <v>Ēdināšanas izdevumi</v>
      </c>
      <c r="B13" s="47"/>
      <c r="C13" s="44">
        <f>21*20*D13</f>
        <v>672</v>
      </c>
      <c r="D13" s="44">
        <f>'2.4. pielikums'!V39</f>
        <v>1.6</v>
      </c>
      <c r="E13" s="48">
        <f t="shared" si="1"/>
        <v>6.9686411149825794E-2</v>
      </c>
      <c r="F13" s="38" t="s">
        <v>163</v>
      </c>
      <c r="G13" s="147" t="s">
        <v>174</v>
      </c>
      <c r="H13" s="56" t="s">
        <v>129</v>
      </c>
    </row>
    <row r="14" spans="1:9" ht="30" customHeight="1" x14ac:dyDescent="0.25">
      <c r="A14" s="39" t="s">
        <v>8</v>
      </c>
      <c r="B14" s="47"/>
      <c r="C14" s="44">
        <f>21*20*D14</f>
        <v>100.8</v>
      </c>
      <c r="D14" s="44">
        <f>'2.4. pielikums'!V41</f>
        <v>0.24</v>
      </c>
      <c r="E14" s="48">
        <f t="shared" ref="E14:E25" si="2">D14/D$25</f>
        <v>1.0452961672473868E-2</v>
      </c>
      <c r="F14" s="38" t="s">
        <v>142</v>
      </c>
      <c r="G14" s="148"/>
      <c r="H14" s="49" t="s">
        <v>51</v>
      </c>
    </row>
    <row r="15" spans="1:9" ht="30" x14ac:dyDescent="0.25">
      <c r="A15" s="39" t="s">
        <v>52</v>
      </c>
      <c r="B15" s="47"/>
      <c r="C15" s="44">
        <f>21*20*D15</f>
        <v>42</v>
      </c>
      <c r="D15" s="44">
        <f>'2.4. pielikums'!V42</f>
        <v>0.1</v>
      </c>
      <c r="E15" s="48">
        <f t="shared" si="2"/>
        <v>4.3554006968641121E-3</v>
      </c>
      <c r="F15" s="38" t="s">
        <v>164</v>
      </c>
      <c r="G15" s="148"/>
      <c r="H15" s="47"/>
    </row>
    <row r="16" spans="1:9" ht="30" x14ac:dyDescent="0.25">
      <c r="A16" s="39" t="str">
        <f>'2.4. pielikums'!B40</f>
        <v>Saimniecības un higiēnas preces</v>
      </c>
      <c r="B16" s="47"/>
      <c r="C16" s="44">
        <f>D16*21*20</f>
        <v>63</v>
      </c>
      <c r="D16" s="44">
        <f>'2.4. pielikums'!V40</f>
        <v>0.15</v>
      </c>
      <c r="E16" s="48">
        <f t="shared" si="2"/>
        <v>6.5331010452961674E-3</v>
      </c>
      <c r="F16" s="38" t="s">
        <v>165</v>
      </c>
      <c r="G16" s="148"/>
      <c r="H16" s="47"/>
    </row>
    <row r="17" spans="1:8" ht="30" x14ac:dyDescent="0.25">
      <c r="A17" s="39" t="str">
        <f>'2.4. pielikums'!B43</f>
        <v>Transports (degviela, īre, apkope, adrošināšana u.c.)</v>
      </c>
      <c r="B17" s="47"/>
      <c r="C17" s="44">
        <f t="shared" ref="C17:C23" si="3">D17*21*20</f>
        <v>201.6</v>
      </c>
      <c r="D17" s="44">
        <f>'2.4. pielikums'!V43</f>
        <v>0.48</v>
      </c>
      <c r="E17" s="48">
        <f t="shared" si="2"/>
        <v>2.0905923344947737E-2</v>
      </c>
      <c r="F17" s="38" t="s">
        <v>143</v>
      </c>
      <c r="G17" s="148"/>
      <c r="H17" s="47"/>
    </row>
    <row r="18" spans="1:8" ht="45" x14ac:dyDescent="0.25">
      <c r="A18" s="39" t="str">
        <f>'2.4. pielikums'!B44</f>
        <v>Telpas (īre, komunālie maksājumi, uzturēšanas pasākumi)</v>
      </c>
      <c r="B18" s="47"/>
      <c r="C18" s="44">
        <f t="shared" si="3"/>
        <v>957.59999999999991</v>
      </c>
      <c r="D18" s="44">
        <f>'2.4. pielikums'!V44</f>
        <v>2.2799999999999998</v>
      </c>
      <c r="E18" s="48">
        <f t="shared" si="2"/>
        <v>9.9303135888501745E-2</v>
      </c>
      <c r="F18" s="38" t="s">
        <v>144</v>
      </c>
      <c r="G18" s="148"/>
      <c r="H18" s="50" t="s">
        <v>49</v>
      </c>
    </row>
    <row r="19" spans="1:8" ht="30" x14ac:dyDescent="0.25">
      <c r="A19" s="39" t="str">
        <f>'2.4. pielikums'!B46</f>
        <v>Darbinieku izglītības izdevumi</v>
      </c>
      <c r="B19" s="47"/>
      <c r="C19" s="44">
        <f>D19*21*20</f>
        <v>33.6</v>
      </c>
      <c r="D19" s="44">
        <f>'2.4. pielikums'!V46</f>
        <v>0.08</v>
      </c>
      <c r="E19" s="48">
        <f t="shared" si="2"/>
        <v>3.4843205574912896E-3</v>
      </c>
      <c r="F19" s="38" t="s">
        <v>146</v>
      </c>
      <c r="G19" s="148"/>
      <c r="H19" s="51"/>
    </row>
    <row r="20" spans="1:8" ht="45" x14ac:dyDescent="0.25">
      <c r="A20" s="39" t="str">
        <f>'2.4. pielikums'!B48</f>
        <v>Saimnieciskie pamatlīdzekļi, inventārs, inventāra remonts (materiāli un pakalpojums)</v>
      </c>
      <c r="B20" s="47"/>
      <c r="C20" s="44">
        <f t="shared" si="3"/>
        <v>92.4</v>
      </c>
      <c r="D20" s="44">
        <f>'2.4. pielikums'!V48</f>
        <v>0.22</v>
      </c>
      <c r="E20" s="48">
        <f t="shared" si="2"/>
        <v>9.5818815331010464E-3</v>
      </c>
      <c r="F20" s="38" t="s">
        <v>145</v>
      </c>
      <c r="G20" s="148"/>
      <c r="H20" s="47"/>
    </row>
    <row r="21" spans="1:8" ht="30" x14ac:dyDescent="0.25">
      <c r="A21" s="39" t="str">
        <f>'2.4. pielikums'!B38</f>
        <v>Sakaru pakalpojumi (telefons, internets, pasts)</v>
      </c>
      <c r="B21" s="47"/>
      <c r="C21" s="44">
        <f t="shared" si="3"/>
        <v>84</v>
      </c>
      <c r="D21" s="44">
        <f>'2.4. pielikums'!V38</f>
        <v>0.2</v>
      </c>
      <c r="E21" s="48">
        <f t="shared" si="2"/>
        <v>8.7108013937282243E-3</v>
      </c>
      <c r="F21" s="38" t="s">
        <v>147</v>
      </c>
      <c r="G21" s="148"/>
      <c r="H21" s="47"/>
    </row>
    <row r="22" spans="1:8" ht="45" x14ac:dyDescent="0.25">
      <c r="A22" s="39" t="str">
        <f>'2.4. pielikums'!B47</f>
        <v>Ar admin.darbību saistītie izdevumi (darba aizsardz.sist.uzturēš.pak., bankas konta apkalp. u.c.)</v>
      </c>
      <c r="B22" s="47"/>
      <c r="C22" s="44">
        <f t="shared" si="3"/>
        <v>75.599999999999994</v>
      </c>
      <c r="D22" s="44">
        <f>'2.4. pielikums'!V47</f>
        <v>0.18</v>
      </c>
      <c r="E22" s="48">
        <f t="shared" si="2"/>
        <v>7.8397212543554005E-3</v>
      </c>
      <c r="F22" s="38" t="s">
        <v>148</v>
      </c>
      <c r="G22" s="149"/>
      <c r="H22" s="47"/>
    </row>
    <row r="23" spans="1:8" ht="30" x14ac:dyDescent="0.25">
      <c r="A23" s="39" t="s">
        <v>57</v>
      </c>
      <c r="B23" s="47"/>
      <c r="C23" s="44">
        <f t="shared" si="3"/>
        <v>113.4</v>
      </c>
      <c r="D23" s="44">
        <f>'2.3. pielikums'!F18</f>
        <v>0.27</v>
      </c>
      <c r="E23" s="48">
        <f t="shared" si="2"/>
        <v>1.1759581881533103E-2</v>
      </c>
      <c r="F23" s="38" t="s">
        <v>166</v>
      </c>
      <c r="G23" s="38" t="s">
        <v>178</v>
      </c>
      <c r="H23" s="47"/>
    </row>
    <row r="24" spans="1:8" ht="75" x14ac:dyDescent="0.25">
      <c r="A24" s="39" t="str">
        <f>'2.2.a pielikums'!A23</f>
        <v>Supervīzija</v>
      </c>
      <c r="B24" s="52"/>
      <c r="C24" s="62">
        <f>D24*21*20</f>
        <v>268.8</v>
      </c>
      <c r="D24" s="62">
        <f>'2.5. pielikums'!G9</f>
        <v>0.64</v>
      </c>
      <c r="E24" s="63">
        <f t="shared" si="2"/>
        <v>2.7874564459930317E-2</v>
      </c>
      <c r="F24" s="64" t="s">
        <v>167</v>
      </c>
      <c r="G24" s="38" t="str">
        <f>'2.2.a pielikums'!G23</f>
        <v>Aprēķinu skat. 2.5. pielikumā.
Obligātās supervīzijas prasības sociālo pakalpojumu sniedzējiem noteiktas Ministru kabineta 2017. gada 13. jūnija noteikumu Nr. 338 9.2. apakšpunktā un 186. punktā.</v>
      </c>
      <c r="H24" s="47"/>
    </row>
    <row r="25" spans="1:8" x14ac:dyDescent="0.25">
      <c r="A25" s="53" t="s">
        <v>113</v>
      </c>
      <c r="B25" s="54"/>
      <c r="C25" s="31">
        <f>C12+C5</f>
        <v>9645.48</v>
      </c>
      <c r="D25" s="31">
        <f>D12+D5</f>
        <v>22.959999999999997</v>
      </c>
      <c r="E25" s="55">
        <f t="shared" si="2"/>
        <v>1</v>
      </c>
      <c r="F25" s="104"/>
      <c r="G25" s="105"/>
      <c r="H25" s="105"/>
    </row>
    <row r="26" spans="1:8" x14ac:dyDescent="0.25">
      <c r="D26" s="42"/>
    </row>
    <row r="27" spans="1:8" x14ac:dyDescent="0.25">
      <c r="D27" s="42"/>
    </row>
  </sheetData>
  <mergeCells count="9">
    <mergeCell ref="G13:G22"/>
    <mergeCell ref="A1:H1"/>
    <mergeCell ref="H3:H4"/>
    <mergeCell ref="A3:A4"/>
    <mergeCell ref="B3:B4"/>
    <mergeCell ref="D3:E3"/>
    <mergeCell ref="F3:F4"/>
    <mergeCell ref="G3:G4"/>
    <mergeCell ref="A2:H2"/>
  </mergeCells>
  <pageMargins left="0.70866141732283472" right="0.70866141732283472" top="0.74803149606299213" bottom="0.74803149606299213" header="0.31496062992125984" footer="0.31496062992125984"/>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zoomScaleNormal="100" workbookViewId="0">
      <selection sqref="A1:F1"/>
    </sheetView>
  </sheetViews>
  <sheetFormatPr defaultRowHeight="15" x14ac:dyDescent="0.25"/>
  <cols>
    <col min="1" max="1" width="22.140625" style="1" customWidth="1"/>
    <col min="2" max="2" width="16.42578125" style="1" customWidth="1"/>
    <col min="3" max="3" width="13.85546875" style="1" customWidth="1"/>
    <col min="4" max="4" width="21.140625" style="1" customWidth="1"/>
    <col min="5" max="5" width="20.7109375" style="1" customWidth="1"/>
    <col min="6" max="6" width="24.42578125" style="1" customWidth="1"/>
    <col min="7" max="16384" width="9.140625" style="1"/>
  </cols>
  <sheetData>
    <row r="1" spans="1:6" x14ac:dyDescent="0.25">
      <c r="A1" s="138" t="s">
        <v>179</v>
      </c>
      <c r="B1" s="138"/>
      <c r="C1" s="138"/>
      <c r="D1" s="138"/>
      <c r="E1" s="138"/>
      <c r="F1" s="138"/>
    </row>
    <row r="2" spans="1:6" x14ac:dyDescent="0.25">
      <c r="A2" s="155" t="s">
        <v>70</v>
      </c>
      <c r="B2" s="155"/>
      <c r="C2" s="155"/>
      <c r="D2" s="155"/>
      <c r="E2" s="155"/>
      <c r="F2" s="155"/>
    </row>
    <row r="3" spans="1:6" ht="57" x14ac:dyDescent="0.25">
      <c r="A3" s="106" t="s">
        <v>4</v>
      </c>
      <c r="B3" s="107" t="s">
        <v>106</v>
      </c>
      <c r="C3" s="107" t="s">
        <v>14</v>
      </c>
      <c r="D3" s="107" t="s">
        <v>56</v>
      </c>
      <c r="E3" s="108" t="s">
        <v>105</v>
      </c>
      <c r="F3" s="108" t="s">
        <v>104</v>
      </c>
    </row>
    <row r="4" spans="1:6" x14ac:dyDescent="0.25">
      <c r="A4" s="3">
        <v>1</v>
      </c>
      <c r="B4" s="3">
        <v>2</v>
      </c>
      <c r="C4" s="3">
        <v>3</v>
      </c>
      <c r="D4" s="4" t="s">
        <v>54</v>
      </c>
      <c r="E4" s="3" t="s">
        <v>55</v>
      </c>
      <c r="F4" s="4" t="s">
        <v>77</v>
      </c>
    </row>
    <row r="5" spans="1:6" x14ac:dyDescent="0.25">
      <c r="A5" s="156" t="s">
        <v>107</v>
      </c>
      <c r="B5" s="157"/>
      <c r="C5" s="157"/>
      <c r="D5" s="157"/>
      <c r="E5" s="157"/>
      <c r="F5" s="158"/>
    </row>
    <row r="6" spans="1:6" x14ac:dyDescent="0.25">
      <c r="A6" s="6" t="s">
        <v>5</v>
      </c>
      <c r="B6" s="8">
        <v>20</v>
      </c>
      <c r="C6" s="61">
        <f>'2.2.a pielikums'!B6+'2.2.a pielikums'!B7</f>
        <v>3</v>
      </c>
      <c r="D6" s="10">
        <f>ROUND(C6*213.43,2)</f>
        <v>640.29</v>
      </c>
      <c r="E6" s="11">
        <f>ROUND(D6/B6,2)</f>
        <v>32.01</v>
      </c>
      <c r="F6" s="11">
        <f>ROUND(E6/252,2)</f>
        <v>0.13</v>
      </c>
    </row>
    <row r="7" spans="1:6" x14ac:dyDescent="0.25">
      <c r="A7" s="6" t="s">
        <v>6</v>
      </c>
      <c r="B7" s="8">
        <v>20</v>
      </c>
      <c r="C7" s="9">
        <f>'2.2.a pielikums'!B8</f>
        <v>1</v>
      </c>
      <c r="D7" s="10">
        <f>ROUND(C7*213.43,2)</f>
        <v>213.43</v>
      </c>
      <c r="E7" s="11">
        <f>ROUND(D7/B7,2)</f>
        <v>10.67</v>
      </c>
      <c r="F7" s="11">
        <f>ROUND(E7/252,2)</f>
        <v>0.04</v>
      </c>
    </row>
    <row r="8" spans="1:6" x14ac:dyDescent="0.25">
      <c r="A8" s="6" t="s">
        <v>11</v>
      </c>
      <c r="B8" s="8">
        <v>20</v>
      </c>
      <c r="C8" s="9">
        <f>'2.2.a pielikums'!B9</f>
        <v>0.5</v>
      </c>
      <c r="D8" s="10">
        <f>ROUND(C8*213.43,2)</f>
        <v>106.72</v>
      </c>
      <c r="E8" s="11">
        <f>ROUND(D8/B8,2)</f>
        <v>5.34</v>
      </c>
      <c r="F8" s="11">
        <f>ROUND(E8/252,2)</f>
        <v>0.02</v>
      </c>
    </row>
    <row r="9" spans="1:6" x14ac:dyDescent="0.25">
      <c r="A9" s="6" t="s">
        <v>16</v>
      </c>
      <c r="B9" s="8">
        <v>20</v>
      </c>
      <c r="C9" s="9">
        <f>'2.2.a pielikums'!B10</f>
        <v>0.2</v>
      </c>
      <c r="D9" s="10">
        <f>ROUND(C9*213.43,2)</f>
        <v>42.69</v>
      </c>
      <c r="E9" s="11">
        <f>ROUND(D9/B9,2)</f>
        <v>2.13</v>
      </c>
      <c r="F9" s="11">
        <f>ROUND(E9/252,2)</f>
        <v>0.01</v>
      </c>
    </row>
    <row r="10" spans="1:6" x14ac:dyDescent="0.25">
      <c r="A10" s="7" t="s">
        <v>113</v>
      </c>
      <c r="B10" s="12">
        <f>AVERAGE(B6:B9)</f>
        <v>20</v>
      </c>
      <c r="C10" s="109">
        <f>SUM(C6:C9)</f>
        <v>4.7</v>
      </c>
      <c r="D10" s="110">
        <f>ROUND(SUM(D6:D9),2)</f>
        <v>1003.13</v>
      </c>
      <c r="E10" s="110">
        <f>ROUND(SUM(E6:E9),2)</f>
        <v>50.15</v>
      </c>
      <c r="F10" s="110">
        <f>ROUND(SUM(F6:F9),2)</f>
        <v>0.2</v>
      </c>
    </row>
    <row r="11" spans="1:6" x14ac:dyDescent="0.25">
      <c r="A11" s="156" t="s">
        <v>108</v>
      </c>
      <c r="B11" s="157"/>
      <c r="C11" s="157"/>
      <c r="D11" s="157"/>
      <c r="E11" s="157"/>
      <c r="F11" s="158"/>
    </row>
    <row r="12" spans="1:6" x14ac:dyDescent="0.25">
      <c r="A12" s="6" t="s">
        <v>5</v>
      </c>
      <c r="B12" s="8">
        <v>20</v>
      </c>
      <c r="C12" s="9">
        <f>'2.2.b pielikums'!B6</f>
        <v>2</v>
      </c>
      <c r="D12" s="10">
        <f t="shared" ref="D12:D17" si="0">ROUND(C12*213.43,2)</f>
        <v>426.86</v>
      </c>
      <c r="E12" s="10">
        <f t="shared" ref="E12:E17" si="1">ROUND(D12/B12,2)</f>
        <v>21.34</v>
      </c>
      <c r="F12" s="10">
        <f t="shared" ref="F12:F17" si="2">ROUND(E12/252,2)</f>
        <v>0.08</v>
      </c>
    </row>
    <row r="13" spans="1:6" x14ac:dyDescent="0.25">
      <c r="A13" s="6" t="s">
        <v>6</v>
      </c>
      <c r="B13" s="8">
        <v>20</v>
      </c>
      <c r="C13" s="9">
        <f>'2.2.b pielikums'!B7</f>
        <v>1</v>
      </c>
      <c r="D13" s="10">
        <f t="shared" si="0"/>
        <v>213.43</v>
      </c>
      <c r="E13" s="10">
        <f t="shared" si="1"/>
        <v>10.67</v>
      </c>
      <c r="F13" s="10">
        <f t="shared" si="2"/>
        <v>0.04</v>
      </c>
    </row>
    <row r="14" spans="1:6" x14ac:dyDescent="0.25">
      <c r="A14" s="6" t="s">
        <v>13</v>
      </c>
      <c r="B14" s="8">
        <v>20</v>
      </c>
      <c r="C14" s="9">
        <f>'2.2.b pielikums'!B8</f>
        <v>1</v>
      </c>
      <c r="D14" s="10">
        <f t="shared" si="0"/>
        <v>213.43</v>
      </c>
      <c r="E14" s="10">
        <f t="shared" si="1"/>
        <v>10.67</v>
      </c>
      <c r="F14" s="10">
        <f t="shared" si="2"/>
        <v>0.04</v>
      </c>
    </row>
    <row r="15" spans="1:6" x14ac:dyDescent="0.25">
      <c r="A15" s="6" t="s">
        <v>7</v>
      </c>
      <c r="B15" s="8">
        <v>20</v>
      </c>
      <c r="C15" s="9">
        <f>'2.2.b pielikums'!B9</f>
        <v>2</v>
      </c>
      <c r="D15" s="10">
        <f t="shared" si="0"/>
        <v>426.86</v>
      </c>
      <c r="E15" s="10">
        <f t="shared" si="1"/>
        <v>21.34</v>
      </c>
      <c r="F15" s="10">
        <f t="shared" si="2"/>
        <v>0.08</v>
      </c>
    </row>
    <row r="16" spans="1:6" x14ac:dyDescent="0.25">
      <c r="A16" s="6" t="s">
        <v>11</v>
      </c>
      <c r="B16" s="8">
        <v>20</v>
      </c>
      <c r="C16" s="9">
        <f>'2.2.b pielikums'!B10</f>
        <v>0.5</v>
      </c>
      <c r="D16" s="10">
        <f t="shared" si="0"/>
        <v>106.72</v>
      </c>
      <c r="E16" s="10">
        <f t="shared" si="1"/>
        <v>5.34</v>
      </c>
      <c r="F16" s="10">
        <f t="shared" si="2"/>
        <v>0.02</v>
      </c>
    </row>
    <row r="17" spans="1:6" x14ac:dyDescent="0.25">
      <c r="A17" s="6" t="s">
        <v>16</v>
      </c>
      <c r="B17" s="8">
        <v>20</v>
      </c>
      <c r="C17" s="9">
        <f>'2.2.b pielikums'!B11</f>
        <v>0.2</v>
      </c>
      <c r="D17" s="10">
        <f t="shared" si="0"/>
        <v>42.69</v>
      </c>
      <c r="E17" s="10">
        <f t="shared" si="1"/>
        <v>2.13</v>
      </c>
      <c r="F17" s="10">
        <f t="shared" si="2"/>
        <v>0.01</v>
      </c>
    </row>
    <row r="18" spans="1:6" x14ac:dyDescent="0.25">
      <c r="A18" s="7" t="s">
        <v>113</v>
      </c>
      <c r="B18" s="12">
        <f>AVERAGE(B12:B17)</f>
        <v>20</v>
      </c>
      <c r="C18" s="109">
        <f>SUM(C12:C17)</f>
        <v>6.7</v>
      </c>
      <c r="D18" s="13">
        <f>ROUND(SUM(D12:D17),2)</f>
        <v>1429.99</v>
      </c>
      <c r="E18" s="13">
        <f>ROUND(SUM(E12:E17),2)</f>
        <v>71.489999999999995</v>
      </c>
      <c r="F18" s="13">
        <f>ROUND(SUM(F12:F17),2)</f>
        <v>0.27</v>
      </c>
    </row>
    <row r="19" spans="1:6" x14ac:dyDescent="0.25">
      <c r="A19" s="5"/>
      <c r="B19" s="5"/>
      <c r="C19" s="5"/>
      <c r="D19" s="5"/>
      <c r="E19" s="5"/>
      <c r="F19" s="5"/>
    </row>
    <row r="20" spans="1:6" ht="121.5" customHeight="1" x14ac:dyDescent="0.25">
      <c r="A20" s="154" t="s">
        <v>130</v>
      </c>
      <c r="B20" s="154"/>
      <c r="C20" s="154"/>
      <c r="D20" s="154"/>
      <c r="E20" s="154"/>
      <c r="F20" s="154"/>
    </row>
  </sheetData>
  <mergeCells count="5">
    <mergeCell ref="A20:F20"/>
    <mergeCell ref="A1:F1"/>
    <mergeCell ref="A2:F2"/>
    <mergeCell ref="A5:F5"/>
    <mergeCell ref="A11:F1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0"/>
  <sheetViews>
    <sheetView zoomScaleNormal="100" workbookViewId="0">
      <selection activeCell="B1" sqref="B1:V1"/>
    </sheetView>
  </sheetViews>
  <sheetFormatPr defaultRowHeight="14.25" x14ac:dyDescent="0.2"/>
  <cols>
    <col min="1" max="1" width="4" style="16" customWidth="1"/>
    <col min="2" max="2" width="49.42578125" style="16" customWidth="1"/>
    <col min="3" max="20" width="7.5703125" style="16" customWidth="1"/>
    <col min="21" max="21" width="17" style="16" customWidth="1"/>
    <col min="22" max="22" width="17" style="116" customWidth="1"/>
    <col min="23" max="23" width="8.28515625" style="16" customWidth="1"/>
    <col min="24" max="24" width="8.7109375" style="16" customWidth="1"/>
    <col min="25" max="25" width="7.7109375" style="16" customWidth="1"/>
    <col min="26" max="26" width="8.7109375" style="16" customWidth="1"/>
    <col min="27" max="27" width="7.5703125" style="16" customWidth="1"/>
    <col min="28" max="28" width="8.140625" style="16" customWidth="1"/>
    <col min="29" max="29" width="7.5703125" style="16" customWidth="1"/>
    <col min="30" max="30" width="8.42578125" style="16" customWidth="1"/>
    <col min="31" max="31" width="8.5703125" style="16" customWidth="1"/>
    <col min="32" max="32" width="7.7109375" style="16" customWidth="1"/>
    <col min="33" max="33" width="8.42578125" style="16" customWidth="1"/>
    <col min="34" max="34" width="10.28515625" style="16" customWidth="1"/>
    <col min="35" max="35" width="8.42578125" style="16" customWidth="1"/>
    <col min="36" max="36" width="7.85546875" style="16" customWidth="1"/>
    <col min="37" max="37" width="8.28515625" style="16" customWidth="1"/>
    <col min="38" max="38" width="8.42578125" style="16" customWidth="1"/>
    <col min="39" max="39" width="8.140625" style="16" customWidth="1"/>
    <col min="40" max="40" width="10.85546875" style="16" customWidth="1"/>
    <col min="41" max="41" width="10.7109375" style="16" customWidth="1"/>
    <col min="42" max="16384" width="9.140625" style="16"/>
  </cols>
  <sheetData>
    <row r="1" spans="1:22" ht="15" x14ac:dyDescent="0.25">
      <c r="A1" s="1"/>
      <c r="B1" s="160" t="s">
        <v>180</v>
      </c>
      <c r="C1" s="160"/>
      <c r="D1" s="160"/>
      <c r="E1" s="160"/>
      <c r="F1" s="160"/>
      <c r="G1" s="160"/>
      <c r="H1" s="160"/>
      <c r="I1" s="160"/>
      <c r="J1" s="160"/>
      <c r="K1" s="160"/>
      <c r="L1" s="160"/>
      <c r="M1" s="160"/>
      <c r="N1" s="160"/>
      <c r="O1" s="160"/>
      <c r="P1" s="160"/>
      <c r="Q1" s="160"/>
      <c r="R1" s="160"/>
      <c r="S1" s="160"/>
      <c r="T1" s="160"/>
      <c r="U1" s="160"/>
      <c r="V1" s="160"/>
    </row>
    <row r="2" spans="1:22" x14ac:dyDescent="0.2">
      <c r="A2" s="166" t="s">
        <v>89</v>
      </c>
      <c r="B2" s="166"/>
      <c r="C2" s="166"/>
      <c r="D2" s="166"/>
      <c r="E2" s="166"/>
      <c r="F2" s="166"/>
      <c r="G2" s="166"/>
      <c r="H2" s="166"/>
      <c r="I2" s="166"/>
      <c r="J2" s="166"/>
      <c r="K2" s="166"/>
      <c r="L2" s="166"/>
      <c r="M2" s="166"/>
      <c r="N2" s="166"/>
      <c r="O2" s="166"/>
      <c r="P2" s="166"/>
      <c r="Q2" s="166"/>
      <c r="R2" s="166"/>
      <c r="S2" s="166"/>
      <c r="T2" s="166"/>
      <c r="U2" s="166"/>
      <c r="V2" s="166"/>
    </row>
    <row r="3" spans="1:22" ht="15" x14ac:dyDescent="0.25">
      <c r="A3" s="163" t="s">
        <v>41</v>
      </c>
      <c r="B3" s="163" t="s">
        <v>42</v>
      </c>
      <c r="C3" s="165" t="s">
        <v>111</v>
      </c>
      <c r="D3" s="165"/>
      <c r="E3" s="165"/>
      <c r="F3" s="165"/>
      <c r="G3" s="165"/>
      <c r="H3" s="165"/>
      <c r="I3" s="165"/>
      <c r="J3" s="165"/>
      <c r="K3" s="165"/>
      <c r="L3" s="165"/>
      <c r="M3" s="165"/>
      <c r="N3" s="165"/>
      <c r="O3" s="165"/>
      <c r="P3" s="165"/>
      <c r="Q3" s="165"/>
      <c r="R3" s="165"/>
      <c r="S3" s="165"/>
      <c r="T3" s="165"/>
      <c r="U3" s="165"/>
      <c r="V3" s="114"/>
    </row>
    <row r="4" spans="1:22" ht="30" x14ac:dyDescent="0.25">
      <c r="A4" s="163"/>
      <c r="B4" s="163"/>
      <c r="C4" s="17" t="s">
        <v>19</v>
      </c>
      <c r="D4" s="17" t="s">
        <v>20</v>
      </c>
      <c r="E4" s="17" t="s">
        <v>21</v>
      </c>
      <c r="F4" s="17" t="s">
        <v>22</v>
      </c>
      <c r="G4" s="17" t="s">
        <v>23</v>
      </c>
      <c r="H4" s="17" t="s">
        <v>24</v>
      </c>
      <c r="I4" s="17" t="s">
        <v>25</v>
      </c>
      <c r="J4" s="17" t="s">
        <v>26</v>
      </c>
      <c r="K4" s="17" t="s">
        <v>27</v>
      </c>
      <c r="L4" s="17" t="s">
        <v>28</v>
      </c>
      <c r="M4" s="17" t="s">
        <v>29</v>
      </c>
      <c r="N4" s="17" t="s">
        <v>30</v>
      </c>
      <c r="O4" s="17" t="s">
        <v>31</v>
      </c>
      <c r="P4" s="17" t="s">
        <v>32</v>
      </c>
      <c r="Q4" s="17" t="s">
        <v>33</v>
      </c>
      <c r="R4" s="17" t="s">
        <v>34</v>
      </c>
      <c r="S4" s="17" t="s">
        <v>35</v>
      </c>
      <c r="T4" s="17" t="s">
        <v>36</v>
      </c>
      <c r="U4" s="17" t="s">
        <v>79</v>
      </c>
      <c r="V4" s="114"/>
    </row>
    <row r="5" spans="1:22" ht="15" x14ac:dyDescent="0.25">
      <c r="A5" s="73">
        <v>1</v>
      </c>
      <c r="B5" s="127" t="s">
        <v>112</v>
      </c>
      <c r="C5" s="130">
        <v>9.33</v>
      </c>
      <c r="D5" s="130">
        <v>7.88</v>
      </c>
      <c r="E5" s="130">
        <v>9.0299999999999994</v>
      </c>
      <c r="F5" s="130">
        <v>7.66</v>
      </c>
      <c r="G5" s="130">
        <v>9.92</v>
      </c>
      <c r="H5" s="130">
        <v>9.56</v>
      </c>
      <c r="I5" s="130">
        <v>16.59</v>
      </c>
      <c r="J5" s="130">
        <v>11.98</v>
      </c>
      <c r="K5" s="130">
        <v>9.7200000000000006</v>
      </c>
      <c r="L5" s="130">
        <v>7.16</v>
      </c>
      <c r="M5" s="130">
        <v>11.98</v>
      </c>
      <c r="N5" s="130">
        <v>6.2450000000000001</v>
      </c>
      <c r="O5" s="130">
        <v>14.512</v>
      </c>
      <c r="P5" s="130">
        <v>5.7249999999999996</v>
      </c>
      <c r="Q5" s="130">
        <v>9.7200000000000006</v>
      </c>
      <c r="R5" s="130">
        <v>13.31</v>
      </c>
      <c r="S5" s="130">
        <v>16.54</v>
      </c>
      <c r="T5" s="130">
        <v>20.9</v>
      </c>
      <c r="U5" s="134">
        <f>ROUND(AVERAGE(C5:T5),2)</f>
        <v>10.99</v>
      </c>
      <c r="V5" s="114"/>
    </row>
    <row r="6" spans="1:22" ht="15" x14ac:dyDescent="0.25">
      <c r="A6" s="73">
        <v>2</v>
      </c>
      <c r="B6" s="127" t="s">
        <v>15</v>
      </c>
      <c r="C6" s="14">
        <v>0.11</v>
      </c>
      <c r="D6" s="14">
        <v>0.2</v>
      </c>
      <c r="E6" s="14">
        <v>0.2</v>
      </c>
      <c r="F6" s="14">
        <v>0.2</v>
      </c>
      <c r="G6" s="14">
        <v>0.16</v>
      </c>
      <c r="H6" s="14">
        <v>1.7</v>
      </c>
      <c r="I6" s="14">
        <v>0.12</v>
      </c>
      <c r="J6" s="18"/>
      <c r="K6" s="14">
        <v>0.12</v>
      </c>
      <c r="L6" s="14">
        <v>0.19</v>
      </c>
      <c r="M6" s="18"/>
      <c r="N6" s="14">
        <v>4.7E-2</v>
      </c>
      <c r="O6" s="14">
        <v>4.7E-2</v>
      </c>
      <c r="P6" s="14">
        <v>9.0999999999999998E-2</v>
      </c>
      <c r="Q6" s="14">
        <v>0.12</v>
      </c>
      <c r="R6" s="14">
        <v>0.12</v>
      </c>
      <c r="S6" s="14">
        <v>0.14000000000000001</v>
      </c>
      <c r="T6" s="14">
        <v>0.11</v>
      </c>
      <c r="U6" s="135">
        <f t="shared" ref="U6:U16" si="0">ROUND(AVERAGE(C6:T6),2)</f>
        <v>0.23</v>
      </c>
      <c r="V6" s="114"/>
    </row>
    <row r="7" spans="1:22" ht="15" x14ac:dyDescent="0.25">
      <c r="A7" s="73">
        <v>3</v>
      </c>
      <c r="B7" s="127" t="s">
        <v>128</v>
      </c>
      <c r="C7" s="14">
        <v>1.71</v>
      </c>
      <c r="D7" s="14">
        <v>1.64</v>
      </c>
      <c r="E7" s="14">
        <v>1.71</v>
      </c>
      <c r="F7" s="14">
        <v>1.78</v>
      </c>
      <c r="G7" s="14">
        <v>1.1399999999999999</v>
      </c>
      <c r="H7" s="14">
        <v>1.42</v>
      </c>
      <c r="I7" s="14">
        <v>1.5</v>
      </c>
      <c r="J7" s="14">
        <v>1.78</v>
      </c>
      <c r="K7" s="14">
        <v>1.5</v>
      </c>
      <c r="L7" s="14">
        <v>1.56</v>
      </c>
      <c r="M7" s="14">
        <v>1.78</v>
      </c>
      <c r="N7" s="14">
        <v>1.22</v>
      </c>
      <c r="O7" s="14">
        <v>1.4039999999999999</v>
      </c>
      <c r="P7" s="14">
        <v>0.92200000000000004</v>
      </c>
      <c r="Q7" s="14">
        <v>1.5</v>
      </c>
      <c r="R7" s="14">
        <v>2.1800000000000002</v>
      </c>
      <c r="S7" s="14">
        <v>1.42</v>
      </c>
      <c r="T7" s="14">
        <v>2.6</v>
      </c>
      <c r="U7" s="135">
        <f t="shared" si="0"/>
        <v>1.6</v>
      </c>
      <c r="V7" s="114"/>
    </row>
    <row r="8" spans="1:22" ht="15" x14ac:dyDescent="0.25">
      <c r="A8" s="73">
        <v>4</v>
      </c>
      <c r="B8" s="127" t="s">
        <v>9</v>
      </c>
      <c r="C8" s="14">
        <v>0.12</v>
      </c>
      <c r="D8" s="14">
        <v>0.12</v>
      </c>
      <c r="E8" s="14">
        <v>0.12</v>
      </c>
      <c r="F8" s="14">
        <v>0.16</v>
      </c>
      <c r="G8" s="14">
        <v>0.02</v>
      </c>
      <c r="H8" s="18"/>
      <c r="I8" s="14">
        <v>0.11</v>
      </c>
      <c r="J8" s="14">
        <v>0.2</v>
      </c>
      <c r="K8" s="14">
        <v>0.18</v>
      </c>
      <c r="L8" s="14">
        <v>7.0000000000000007E-2</v>
      </c>
      <c r="M8" s="14">
        <v>0.2</v>
      </c>
      <c r="N8" s="14">
        <v>0.13800000000000001</v>
      </c>
      <c r="O8" s="14">
        <v>0.223</v>
      </c>
      <c r="P8" s="14">
        <v>0.224</v>
      </c>
      <c r="Q8" s="14">
        <v>0.18</v>
      </c>
      <c r="R8" s="14">
        <v>0.09</v>
      </c>
      <c r="S8" s="14">
        <v>0.3</v>
      </c>
      <c r="T8" s="14">
        <v>0.17</v>
      </c>
      <c r="U8" s="135">
        <f t="shared" si="0"/>
        <v>0.15</v>
      </c>
      <c r="V8" s="114"/>
    </row>
    <row r="9" spans="1:22" ht="15" x14ac:dyDescent="0.25">
      <c r="A9" s="73">
        <v>5</v>
      </c>
      <c r="B9" s="127" t="s">
        <v>8</v>
      </c>
      <c r="C9" s="14">
        <v>0.12</v>
      </c>
      <c r="D9" s="14">
        <v>0.1</v>
      </c>
      <c r="E9" s="14">
        <v>0.1</v>
      </c>
      <c r="F9" s="14">
        <v>0.15</v>
      </c>
      <c r="G9" s="14">
        <v>0.04</v>
      </c>
      <c r="H9" s="14">
        <v>0.19</v>
      </c>
      <c r="I9" s="14">
        <v>0.1</v>
      </c>
      <c r="J9" s="14">
        <v>0.28000000000000003</v>
      </c>
      <c r="K9" s="14">
        <v>0.42</v>
      </c>
      <c r="L9" s="14">
        <v>0.06</v>
      </c>
      <c r="M9" s="14">
        <v>0.28000000000000003</v>
      </c>
      <c r="N9" s="14">
        <v>1.2E-2</v>
      </c>
      <c r="O9" s="14">
        <v>1.01</v>
      </c>
      <c r="P9" s="14">
        <v>0.34</v>
      </c>
      <c r="Q9" s="14">
        <v>0.42</v>
      </c>
      <c r="R9" s="14">
        <v>0.06</v>
      </c>
      <c r="S9" s="14">
        <v>0.3</v>
      </c>
      <c r="T9" s="14">
        <v>0.15</v>
      </c>
      <c r="U9" s="135">
        <f t="shared" si="0"/>
        <v>0.23</v>
      </c>
      <c r="V9" s="114"/>
    </row>
    <row r="10" spans="1:22" ht="15" x14ac:dyDescent="0.25">
      <c r="A10" s="73">
        <v>6</v>
      </c>
      <c r="B10" s="127" t="s">
        <v>100</v>
      </c>
      <c r="C10" s="14">
        <v>7.0000000000000007E-2</v>
      </c>
      <c r="D10" s="14">
        <v>0.1</v>
      </c>
      <c r="E10" s="14">
        <v>0.1</v>
      </c>
      <c r="F10" s="14">
        <v>0.14000000000000001</v>
      </c>
      <c r="G10" s="14">
        <v>0.02</v>
      </c>
      <c r="H10" s="14">
        <v>0.06</v>
      </c>
      <c r="I10" s="14">
        <v>0.05</v>
      </c>
      <c r="J10" s="14">
        <v>0.12</v>
      </c>
      <c r="K10" s="14">
        <v>0.24</v>
      </c>
      <c r="L10" s="14">
        <v>0.06</v>
      </c>
      <c r="M10" s="14">
        <v>0.12</v>
      </c>
      <c r="N10" s="14">
        <v>3.6999999999999998E-2</v>
      </c>
      <c r="O10" s="14">
        <v>0.128</v>
      </c>
      <c r="P10" s="14">
        <v>7.9000000000000001E-2</v>
      </c>
      <c r="Q10" s="14">
        <v>0.24</v>
      </c>
      <c r="R10" s="14">
        <v>0.03</v>
      </c>
      <c r="S10" s="14">
        <v>0.3</v>
      </c>
      <c r="T10" s="14">
        <v>0.01</v>
      </c>
      <c r="U10" s="135">
        <f t="shared" si="0"/>
        <v>0.11</v>
      </c>
      <c r="V10" s="114"/>
    </row>
    <row r="11" spans="1:22" ht="15" x14ac:dyDescent="0.25">
      <c r="A11" s="73">
        <v>7</v>
      </c>
      <c r="B11" s="127" t="s">
        <v>44</v>
      </c>
      <c r="C11" s="14">
        <v>0.33</v>
      </c>
      <c r="D11" s="14">
        <v>0.2</v>
      </c>
      <c r="E11" s="14">
        <v>0.27</v>
      </c>
      <c r="F11" s="14">
        <v>0.35</v>
      </c>
      <c r="G11" s="18"/>
      <c r="H11" s="14">
        <v>0.01</v>
      </c>
      <c r="I11" s="18"/>
      <c r="J11" s="14">
        <v>0.69</v>
      </c>
      <c r="K11" s="14">
        <v>0.62</v>
      </c>
      <c r="L11" s="18"/>
      <c r="M11" s="14">
        <v>0.69</v>
      </c>
      <c r="N11" s="14">
        <v>2.3719999999999999</v>
      </c>
      <c r="O11" s="14">
        <v>0.16300000000000001</v>
      </c>
      <c r="P11" s="14">
        <v>8.1000000000000003E-2</v>
      </c>
      <c r="Q11" s="14">
        <v>0.62</v>
      </c>
      <c r="R11" s="14">
        <v>1.06</v>
      </c>
      <c r="S11" s="14">
        <v>0.12</v>
      </c>
      <c r="T11" s="14">
        <v>0.09</v>
      </c>
      <c r="U11" s="135">
        <f t="shared" si="0"/>
        <v>0.51</v>
      </c>
      <c r="V11" s="114"/>
    </row>
    <row r="12" spans="1:22" ht="15" customHeight="1" x14ac:dyDescent="0.25">
      <c r="A12" s="73">
        <v>8</v>
      </c>
      <c r="B12" s="127" t="s">
        <v>45</v>
      </c>
      <c r="C12" s="14">
        <v>2.91</v>
      </c>
      <c r="D12" s="14">
        <v>3.32</v>
      </c>
      <c r="E12" s="14">
        <v>2.88</v>
      </c>
      <c r="F12" s="14">
        <v>3.55</v>
      </c>
      <c r="G12" s="14">
        <v>2.33</v>
      </c>
      <c r="H12" s="14">
        <v>1.66</v>
      </c>
      <c r="I12" s="14">
        <v>3.44</v>
      </c>
      <c r="J12" s="18"/>
      <c r="K12" s="14">
        <v>1.29</v>
      </c>
      <c r="L12" s="14">
        <v>2.42</v>
      </c>
      <c r="M12" s="18"/>
      <c r="N12" s="14">
        <v>2.665</v>
      </c>
      <c r="O12" s="14">
        <v>0.95799999999999996</v>
      </c>
      <c r="P12" s="14">
        <v>1.794</v>
      </c>
      <c r="Q12" s="14">
        <v>1.29</v>
      </c>
      <c r="R12" s="14">
        <v>6.82</v>
      </c>
      <c r="S12" s="14">
        <v>1.37</v>
      </c>
      <c r="T12" s="14">
        <v>2.2200000000000002</v>
      </c>
      <c r="U12" s="135">
        <f t="shared" si="0"/>
        <v>2.56</v>
      </c>
      <c r="V12" s="114"/>
    </row>
    <row r="13" spans="1:22" ht="15" x14ac:dyDescent="0.25">
      <c r="A13" s="73">
        <v>9</v>
      </c>
      <c r="B13" s="127" t="s">
        <v>46</v>
      </c>
      <c r="C13" s="14">
        <v>7.0000000000000007E-2</v>
      </c>
      <c r="D13" s="14">
        <v>0.15</v>
      </c>
      <c r="E13" s="14">
        <v>0.1</v>
      </c>
      <c r="F13" s="14">
        <v>0.16</v>
      </c>
      <c r="G13" s="14">
        <v>0.01</v>
      </c>
      <c r="H13" s="18"/>
      <c r="I13" s="14">
        <v>0.05</v>
      </c>
      <c r="J13" s="18"/>
      <c r="K13" s="14">
        <v>7.0000000000000007E-2</v>
      </c>
      <c r="L13" s="18"/>
      <c r="M13" s="18"/>
      <c r="N13" s="14">
        <v>2.101</v>
      </c>
      <c r="O13" s="14">
        <v>0.04</v>
      </c>
      <c r="P13" s="14">
        <v>1.7000000000000001E-2</v>
      </c>
      <c r="Q13" s="14">
        <v>7.0000000000000007E-2</v>
      </c>
      <c r="R13" s="18"/>
      <c r="S13" s="14">
        <v>0.17</v>
      </c>
      <c r="T13" s="14">
        <v>0.02</v>
      </c>
      <c r="U13" s="135">
        <f t="shared" si="0"/>
        <v>0.23</v>
      </c>
      <c r="V13" s="114"/>
    </row>
    <row r="14" spans="1:22" ht="15" x14ac:dyDescent="0.25">
      <c r="A14" s="73">
        <v>10</v>
      </c>
      <c r="B14" s="127" t="s">
        <v>47</v>
      </c>
      <c r="C14" s="14">
        <v>0.1</v>
      </c>
      <c r="D14" s="14">
        <v>0.15</v>
      </c>
      <c r="E14" s="14">
        <v>0.18</v>
      </c>
      <c r="F14" s="14">
        <v>0.16</v>
      </c>
      <c r="G14" s="14">
        <v>0.02</v>
      </c>
      <c r="H14" s="14">
        <v>0.02</v>
      </c>
      <c r="I14" s="14">
        <v>0.04</v>
      </c>
      <c r="J14" s="18"/>
      <c r="K14" s="14">
        <v>0.04</v>
      </c>
      <c r="L14" s="18"/>
      <c r="M14" s="18"/>
      <c r="N14" s="14">
        <v>1.2999999999999999E-2</v>
      </c>
      <c r="O14" s="14">
        <v>0.14399999999999999</v>
      </c>
      <c r="P14" s="14">
        <v>7.1999999999999995E-2</v>
      </c>
      <c r="Q14" s="14">
        <v>0.04</v>
      </c>
      <c r="R14" s="14">
        <v>0.06</v>
      </c>
      <c r="S14" s="14">
        <v>0.17</v>
      </c>
      <c r="T14" s="14">
        <v>0.01</v>
      </c>
      <c r="U14" s="135">
        <f t="shared" si="0"/>
        <v>0.08</v>
      </c>
      <c r="V14" s="114"/>
    </row>
    <row r="15" spans="1:22" ht="30" x14ac:dyDescent="0.25">
      <c r="A15" s="73">
        <v>11</v>
      </c>
      <c r="B15" s="127" t="s">
        <v>48</v>
      </c>
      <c r="C15" s="14">
        <v>0.1</v>
      </c>
      <c r="D15" s="14">
        <v>0.15</v>
      </c>
      <c r="E15" s="14">
        <v>0.1</v>
      </c>
      <c r="F15" s="14">
        <v>0.14000000000000001</v>
      </c>
      <c r="G15" s="14">
        <v>0.24</v>
      </c>
      <c r="H15" s="14">
        <v>0.1</v>
      </c>
      <c r="I15" s="14">
        <v>0.18</v>
      </c>
      <c r="J15" s="18"/>
      <c r="K15" s="18"/>
      <c r="L15" s="14">
        <v>0.27</v>
      </c>
      <c r="M15" s="18"/>
      <c r="N15" s="14">
        <v>3.4000000000000002E-2</v>
      </c>
      <c r="O15" s="14">
        <v>0.33700000000000002</v>
      </c>
      <c r="P15" s="14">
        <v>0.217</v>
      </c>
      <c r="Q15" s="18"/>
      <c r="R15" s="14">
        <v>0.55000000000000004</v>
      </c>
      <c r="S15" s="14">
        <v>0.14000000000000001</v>
      </c>
      <c r="T15" s="14">
        <v>0.19</v>
      </c>
      <c r="U15" s="135">
        <f t="shared" si="0"/>
        <v>0.2</v>
      </c>
      <c r="V15" s="114"/>
    </row>
    <row r="16" spans="1:22" ht="30" x14ac:dyDescent="0.25">
      <c r="A16" s="73">
        <v>12</v>
      </c>
      <c r="B16" s="127" t="s">
        <v>169</v>
      </c>
      <c r="C16" s="14">
        <v>0.17</v>
      </c>
      <c r="D16" s="14">
        <v>0.2</v>
      </c>
      <c r="E16" s="14">
        <v>0.35</v>
      </c>
      <c r="F16" s="14">
        <v>0.46</v>
      </c>
      <c r="G16" s="14">
        <v>0.04</v>
      </c>
      <c r="H16" s="14">
        <v>7.0000000000000007E-2</v>
      </c>
      <c r="I16" s="14">
        <v>0.11</v>
      </c>
      <c r="J16" s="18"/>
      <c r="K16" s="18"/>
      <c r="L16" s="14">
        <v>0.1</v>
      </c>
      <c r="M16" s="18"/>
      <c r="N16" s="14">
        <v>0.99</v>
      </c>
      <c r="O16" s="14">
        <v>0.39200000000000002</v>
      </c>
      <c r="P16" s="14">
        <v>0.17199999999999999</v>
      </c>
      <c r="Q16" s="18"/>
      <c r="R16" s="14">
        <v>0.18</v>
      </c>
      <c r="S16" s="14">
        <v>0.25</v>
      </c>
      <c r="T16" s="14">
        <v>0.03</v>
      </c>
      <c r="U16" s="135">
        <f t="shared" si="0"/>
        <v>0.25</v>
      </c>
      <c r="V16" s="114"/>
    </row>
    <row r="17" spans="1:22" ht="15" x14ac:dyDescent="0.25">
      <c r="A17" s="1"/>
      <c r="B17" s="1"/>
      <c r="C17" s="1"/>
      <c r="D17" s="1"/>
      <c r="E17" s="1"/>
      <c r="F17" s="1"/>
      <c r="G17" s="1"/>
      <c r="H17" s="1"/>
      <c r="I17" s="1"/>
      <c r="J17" s="1"/>
      <c r="K17" s="1"/>
      <c r="L17" s="1"/>
      <c r="M17" s="1"/>
      <c r="N17" s="1"/>
      <c r="O17" s="1"/>
      <c r="P17" s="1"/>
      <c r="Q17" s="1"/>
      <c r="R17" s="1"/>
      <c r="S17" s="1"/>
      <c r="T17" s="1"/>
      <c r="U17" s="1"/>
      <c r="V17" s="115"/>
    </row>
    <row r="18" spans="1:22" ht="15" x14ac:dyDescent="0.25">
      <c r="A18" s="1"/>
      <c r="B18" s="1"/>
      <c r="C18" s="1"/>
      <c r="D18" s="1"/>
      <c r="E18" s="1"/>
      <c r="F18" s="1"/>
      <c r="G18" s="1"/>
      <c r="H18" s="1"/>
      <c r="I18" s="1"/>
      <c r="J18" s="1"/>
      <c r="K18" s="1"/>
      <c r="L18" s="1"/>
      <c r="M18" s="1"/>
      <c r="N18" s="1"/>
      <c r="O18" s="1"/>
      <c r="P18" s="1"/>
      <c r="Q18" s="1"/>
      <c r="R18" s="1"/>
      <c r="S18" s="1"/>
      <c r="T18" s="1"/>
      <c r="U18" s="1"/>
      <c r="V18" s="115"/>
    </row>
    <row r="19" spans="1:22" ht="15" x14ac:dyDescent="0.25">
      <c r="A19" s="163" t="s">
        <v>41</v>
      </c>
      <c r="B19" s="163" t="s">
        <v>42</v>
      </c>
      <c r="C19" s="165" t="s">
        <v>110</v>
      </c>
      <c r="D19" s="165"/>
      <c r="E19" s="165"/>
      <c r="F19" s="165"/>
      <c r="G19" s="165"/>
      <c r="H19" s="165"/>
      <c r="I19" s="165"/>
      <c r="J19" s="165"/>
      <c r="K19" s="165"/>
      <c r="L19" s="165"/>
      <c r="M19" s="165"/>
      <c r="N19" s="165"/>
      <c r="O19" s="165"/>
      <c r="P19" s="165"/>
      <c r="Q19" s="165"/>
      <c r="R19" s="165"/>
      <c r="S19" s="165"/>
      <c r="T19" s="165"/>
      <c r="U19" s="165"/>
      <c r="V19" s="161"/>
    </row>
    <row r="20" spans="1:22" ht="30" x14ac:dyDescent="0.2">
      <c r="A20" s="163"/>
      <c r="B20" s="163"/>
      <c r="C20" s="17" t="s">
        <v>19</v>
      </c>
      <c r="D20" s="17" t="s">
        <v>20</v>
      </c>
      <c r="E20" s="17" t="s">
        <v>21</v>
      </c>
      <c r="F20" s="17" t="s">
        <v>22</v>
      </c>
      <c r="G20" s="17" t="s">
        <v>23</v>
      </c>
      <c r="H20" s="17" t="s">
        <v>24</v>
      </c>
      <c r="I20" s="17" t="s">
        <v>25</v>
      </c>
      <c r="J20" s="17" t="s">
        <v>26</v>
      </c>
      <c r="K20" s="17" t="s">
        <v>27</v>
      </c>
      <c r="L20" s="17" t="s">
        <v>28</v>
      </c>
      <c r="M20" s="17" t="s">
        <v>29</v>
      </c>
      <c r="N20" s="17" t="s">
        <v>30</v>
      </c>
      <c r="O20" s="17" t="s">
        <v>31</v>
      </c>
      <c r="P20" s="17" t="s">
        <v>32</v>
      </c>
      <c r="Q20" s="17" t="s">
        <v>33</v>
      </c>
      <c r="R20" s="17" t="s">
        <v>34</v>
      </c>
      <c r="S20" s="17" t="s">
        <v>35</v>
      </c>
      <c r="T20" s="17" t="s">
        <v>36</v>
      </c>
      <c r="U20" s="17" t="s">
        <v>78</v>
      </c>
      <c r="V20" s="162"/>
    </row>
    <row r="21" spans="1:22" ht="15" x14ac:dyDescent="0.25">
      <c r="A21" s="73">
        <v>1</v>
      </c>
      <c r="B21" s="40" t="s">
        <v>112</v>
      </c>
      <c r="C21" s="130">
        <v>9.33</v>
      </c>
      <c r="D21" s="130">
        <v>7.88</v>
      </c>
      <c r="E21" s="130">
        <v>9.0299999999999994</v>
      </c>
      <c r="F21" s="130">
        <v>7.66</v>
      </c>
      <c r="G21" s="130">
        <v>9.92</v>
      </c>
      <c r="H21" s="130">
        <v>9.56</v>
      </c>
      <c r="I21" s="130">
        <v>16.59</v>
      </c>
      <c r="J21" s="130">
        <v>11.98</v>
      </c>
      <c r="K21" s="130">
        <v>9.7200000000000006</v>
      </c>
      <c r="L21" s="130">
        <v>7.16</v>
      </c>
      <c r="M21" s="130">
        <v>11.98</v>
      </c>
      <c r="N21" s="130">
        <v>4.7850000000000001</v>
      </c>
      <c r="O21" s="130">
        <v>14.576000000000001</v>
      </c>
      <c r="P21" s="130">
        <v>5.8769999999999998</v>
      </c>
      <c r="Q21" s="130">
        <v>9.7200000000000006</v>
      </c>
      <c r="R21" s="130">
        <v>12.89</v>
      </c>
      <c r="S21" s="130">
        <v>16.54</v>
      </c>
      <c r="T21" s="130">
        <v>22.1</v>
      </c>
      <c r="U21" s="130">
        <f t="shared" ref="U21:U32" si="1">ROUND(AVERAGE(C21:T21),2)</f>
        <v>10.96</v>
      </c>
      <c r="V21" s="113"/>
    </row>
    <row r="22" spans="1:22" ht="15" x14ac:dyDescent="0.25">
      <c r="A22" s="73">
        <v>2</v>
      </c>
      <c r="B22" s="40" t="s">
        <v>15</v>
      </c>
      <c r="C22" s="14">
        <v>0.11</v>
      </c>
      <c r="D22" s="14">
        <v>0.2</v>
      </c>
      <c r="E22" s="14">
        <v>0.2</v>
      </c>
      <c r="F22" s="14">
        <v>0.2</v>
      </c>
      <c r="G22" s="14">
        <v>0.16</v>
      </c>
      <c r="H22" s="14">
        <v>1.7</v>
      </c>
      <c r="I22" s="14">
        <v>0.12</v>
      </c>
      <c r="J22" s="18"/>
      <c r="K22" s="14">
        <v>0.12</v>
      </c>
      <c r="L22" s="14">
        <v>0.19</v>
      </c>
      <c r="M22" s="18"/>
      <c r="N22" s="14">
        <v>4.7E-2</v>
      </c>
      <c r="O22" s="14">
        <v>3.2000000000000001E-2</v>
      </c>
      <c r="P22" s="14">
        <v>0.127</v>
      </c>
      <c r="Q22" s="14">
        <v>0.12</v>
      </c>
      <c r="R22" s="14">
        <v>0.12</v>
      </c>
      <c r="S22" s="14">
        <v>0.14000000000000001</v>
      </c>
      <c r="T22" s="14">
        <v>0.11</v>
      </c>
      <c r="U22" s="14">
        <f>ROUND(AVERAGE(C22:T22),2)</f>
        <v>0.23</v>
      </c>
      <c r="V22" s="113"/>
    </row>
    <row r="23" spans="1:22" ht="15" x14ac:dyDescent="0.25">
      <c r="A23" s="73">
        <v>3</v>
      </c>
      <c r="B23" s="40" t="s">
        <v>128</v>
      </c>
      <c r="C23" s="14">
        <v>1.71</v>
      </c>
      <c r="D23" s="14">
        <v>1.64</v>
      </c>
      <c r="E23" s="14">
        <v>1.71</v>
      </c>
      <c r="F23" s="14">
        <v>1.78</v>
      </c>
      <c r="G23" s="14">
        <v>1.1399999999999999</v>
      </c>
      <c r="H23" s="14">
        <v>1.42</v>
      </c>
      <c r="I23" s="14">
        <v>1.5</v>
      </c>
      <c r="J23" s="14">
        <v>1.78</v>
      </c>
      <c r="K23" s="14">
        <v>1.5</v>
      </c>
      <c r="L23" s="14">
        <v>1.56</v>
      </c>
      <c r="M23" s="14">
        <v>1.78</v>
      </c>
      <c r="N23" s="14">
        <v>1.4530000000000001</v>
      </c>
      <c r="O23" s="14">
        <v>1.4259999999999999</v>
      </c>
      <c r="P23" s="14">
        <v>0.93300000000000005</v>
      </c>
      <c r="Q23" s="14">
        <v>1.5</v>
      </c>
      <c r="R23" s="14">
        <v>2.0699999999999998</v>
      </c>
      <c r="S23" s="14">
        <v>1.42</v>
      </c>
      <c r="T23" s="14">
        <v>2.6</v>
      </c>
      <c r="U23" s="14">
        <f>ROUND(AVERAGE(C23:T23),2)</f>
        <v>1.61</v>
      </c>
      <c r="V23" s="113"/>
    </row>
    <row r="24" spans="1:22" ht="15" x14ac:dyDescent="0.25">
      <c r="A24" s="73">
        <v>4</v>
      </c>
      <c r="B24" s="40" t="s">
        <v>9</v>
      </c>
      <c r="C24" s="14">
        <v>0.12</v>
      </c>
      <c r="D24" s="14">
        <v>0.12</v>
      </c>
      <c r="E24" s="14">
        <v>0.12</v>
      </c>
      <c r="F24" s="14">
        <v>0.16</v>
      </c>
      <c r="G24" s="14">
        <v>0.02</v>
      </c>
      <c r="H24" s="18"/>
      <c r="I24" s="14">
        <v>0.11</v>
      </c>
      <c r="J24" s="14">
        <v>0.2</v>
      </c>
      <c r="K24" s="14">
        <v>0.18</v>
      </c>
      <c r="L24" s="14">
        <v>7.0000000000000007E-2</v>
      </c>
      <c r="M24" s="14">
        <v>0.2</v>
      </c>
      <c r="N24" s="14">
        <v>0.05</v>
      </c>
      <c r="O24" s="14">
        <v>0.23100000000000001</v>
      </c>
      <c r="P24" s="14">
        <v>0.29599999999999999</v>
      </c>
      <c r="Q24" s="14">
        <v>0.18</v>
      </c>
      <c r="R24" s="14">
        <v>0.12</v>
      </c>
      <c r="S24" s="14">
        <v>0.3</v>
      </c>
      <c r="T24" s="14">
        <v>0.17</v>
      </c>
      <c r="U24" s="14">
        <f t="shared" si="1"/>
        <v>0.16</v>
      </c>
      <c r="V24" s="113"/>
    </row>
    <row r="25" spans="1:22" ht="15" x14ac:dyDescent="0.25">
      <c r="A25" s="73">
        <v>5</v>
      </c>
      <c r="B25" s="40" t="s">
        <v>8</v>
      </c>
      <c r="C25" s="14">
        <v>0.12</v>
      </c>
      <c r="D25" s="14">
        <v>0.1</v>
      </c>
      <c r="E25" s="14">
        <v>0.1</v>
      </c>
      <c r="F25" s="14">
        <v>0.15</v>
      </c>
      <c r="G25" s="14">
        <v>0.04</v>
      </c>
      <c r="H25" s="14">
        <v>0.19</v>
      </c>
      <c r="I25" s="14">
        <v>0.1</v>
      </c>
      <c r="J25" s="14">
        <v>0.28000000000000003</v>
      </c>
      <c r="K25" s="14">
        <v>0.42</v>
      </c>
      <c r="L25" s="14">
        <v>0.06</v>
      </c>
      <c r="M25" s="14">
        <v>0.28000000000000003</v>
      </c>
      <c r="N25" s="18"/>
      <c r="O25" s="14">
        <v>0.92400000000000004</v>
      </c>
      <c r="P25" s="14">
        <v>0.43</v>
      </c>
      <c r="Q25" s="14">
        <v>0.42</v>
      </c>
      <c r="R25" s="14">
        <v>7.0000000000000007E-2</v>
      </c>
      <c r="S25" s="14">
        <v>0.3</v>
      </c>
      <c r="T25" s="14">
        <v>0.15</v>
      </c>
      <c r="U25" s="14">
        <f t="shared" si="1"/>
        <v>0.24</v>
      </c>
      <c r="V25" s="113"/>
    </row>
    <row r="26" spans="1:22" ht="15" x14ac:dyDescent="0.25">
      <c r="A26" s="73">
        <v>6</v>
      </c>
      <c r="B26" s="40" t="s">
        <v>100</v>
      </c>
      <c r="C26" s="14">
        <v>7.0000000000000007E-2</v>
      </c>
      <c r="D26" s="14">
        <v>0.1</v>
      </c>
      <c r="E26" s="14">
        <v>0.1</v>
      </c>
      <c r="F26" s="14">
        <v>0.14000000000000001</v>
      </c>
      <c r="G26" s="14">
        <v>0.02</v>
      </c>
      <c r="H26" s="14">
        <v>0.06</v>
      </c>
      <c r="I26" s="14">
        <v>0.05</v>
      </c>
      <c r="J26" s="14">
        <v>0.12</v>
      </c>
      <c r="K26" s="14">
        <v>0.24</v>
      </c>
      <c r="L26" s="14">
        <v>0.06</v>
      </c>
      <c r="M26" s="14">
        <v>0.12</v>
      </c>
      <c r="N26" s="14">
        <v>1.4E-2</v>
      </c>
      <c r="O26" s="14">
        <v>9.5000000000000001E-2</v>
      </c>
      <c r="P26" s="14">
        <v>4.7E-2</v>
      </c>
      <c r="Q26" s="14">
        <v>0.24</v>
      </c>
      <c r="R26" s="14">
        <v>0.02</v>
      </c>
      <c r="S26" s="14">
        <v>0.3</v>
      </c>
      <c r="T26" s="14">
        <v>0.01</v>
      </c>
      <c r="U26" s="14">
        <f t="shared" si="1"/>
        <v>0.1</v>
      </c>
      <c r="V26" s="113"/>
    </row>
    <row r="27" spans="1:22" ht="15" x14ac:dyDescent="0.25">
      <c r="A27" s="73">
        <v>7</v>
      </c>
      <c r="B27" s="40" t="s">
        <v>44</v>
      </c>
      <c r="C27" s="14">
        <v>0.33</v>
      </c>
      <c r="D27" s="14">
        <v>0.2</v>
      </c>
      <c r="E27" s="14">
        <v>0.27</v>
      </c>
      <c r="F27" s="14">
        <v>0.35</v>
      </c>
      <c r="G27" s="18"/>
      <c r="H27" s="14">
        <v>0.01</v>
      </c>
      <c r="I27" s="18"/>
      <c r="J27" s="14">
        <v>0.69</v>
      </c>
      <c r="K27" s="14">
        <v>0.62</v>
      </c>
      <c r="L27" s="18"/>
      <c r="M27" s="14">
        <v>0.69</v>
      </c>
      <c r="N27" s="14">
        <v>1.4590000000000001</v>
      </c>
      <c r="O27" s="14">
        <v>0.29499999999999998</v>
      </c>
      <c r="P27" s="14">
        <v>8.8999999999999996E-2</v>
      </c>
      <c r="Q27" s="14">
        <v>0.62</v>
      </c>
      <c r="R27" s="14">
        <v>0.93</v>
      </c>
      <c r="S27" s="14">
        <v>0.12</v>
      </c>
      <c r="T27" s="14">
        <v>0.09</v>
      </c>
      <c r="U27" s="14">
        <f t="shared" si="1"/>
        <v>0.45</v>
      </c>
      <c r="V27" s="113"/>
    </row>
    <row r="28" spans="1:22" ht="15" customHeight="1" x14ac:dyDescent="0.2">
      <c r="A28" s="73">
        <v>8</v>
      </c>
      <c r="B28" s="6" t="s">
        <v>45</v>
      </c>
      <c r="C28" s="14">
        <v>2.91</v>
      </c>
      <c r="D28" s="14">
        <v>3.32</v>
      </c>
      <c r="E28" s="14">
        <v>2.88</v>
      </c>
      <c r="F28" s="14">
        <v>3.55</v>
      </c>
      <c r="G28" s="14">
        <v>2.33</v>
      </c>
      <c r="H28" s="14">
        <v>1.66</v>
      </c>
      <c r="I28" s="14">
        <v>3.44</v>
      </c>
      <c r="J28" s="18"/>
      <c r="K28" s="14">
        <v>1.29</v>
      </c>
      <c r="L28" s="14">
        <v>2.42</v>
      </c>
      <c r="M28" s="18"/>
      <c r="N28" s="14">
        <v>1.4259999999999999</v>
      </c>
      <c r="O28" s="14">
        <v>0.80200000000000005</v>
      </c>
      <c r="P28" s="14">
        <v>1.508</v>
      </c>
      <c r="Q28" s="14">
        <v>1.29</v>
      </c>
      <c r="R28" s="14">
        <v>1.17</v>
      </c>
      <c r="S28" s="14">
        <v>1.37</v>
      </c>
      <c r="T28" s="14">
        <v>2.2200000000000002</v>
      </c>
      <c r="U28" s="14">
        <f t="shared" si="1"/>
        <v>2.1</v>
      </c>
      <c r="V28" s="113"/>
    </row>
    <row r="29" spans="1:22" ht="15" x14ac:dyDescent="0.25">
      <c r="A29" s="73">
        <v>9</v>
      </c>
      <c r="B29" s="40" t="s">
        <v>46</v>
      </c>
      <c r="C29" s="14">
        <v>7.0000000000000007E-2</v>
      </c>
      <c r="D29" s="14">
        <v>0.15</v>
      </c>
      <c r="E29" s="14">
        <v>0.1</v>
      </c>
      <c r="F29" s="14">
        <v>0.16</v>
      </c>
      <c r="G29" s="14">
        <v>0.01</v>
      </c>
      <c r="H29" s="18"/>
      <c r="I29" s="14">
        <v>0.05</v>
      </c>
      <c r="J29" s="18"/>
      <c r="K29" s="14">
        <v>7.0000000000000007E-2</v>
      </c>
      <c r="L29" s="18"/>
      <c r="M29" s="18"/>
      <c r="N29" s="14">
        <v>1.554</v>
      </c>
      <c r="O29" s="14">
        <v>2.5000000000000001E-2</v>
      </c>
      <c r="P29" s="14">
        <v>0.01</v>
      </c>
      <c r="Q29" s="14">
        <v>7.0000000000000007E-2</v>
      </c>
      <c r="R29" s="18"/>
      <c r="S29" s="14">
        <v>0.17</v>
      </c>
      <c r="T29" s="14">
        <v>0.02</v>
      </c>
      <c r="U29" s="14">
        <f t="shared" si="1"/>
        <v>0.19</v>
      </c>
      <c r="V29" s="113"/>
    </row>
    <row r="30" spans="1:22" ht="15" x14ac:dyDescent="0.25">
      <c r="A30" s="73">
        <v>10</v>
      </c>
      <c r="B30" s="40" t="s">
        <v>47</v>
      </c>
      <c r="C30" s="14">
        <v>0.1</v>
      </c>
      <c r="D30" s="14">
        <v>0.15</v>
      </c>
      <c r="E30" s="14">
        <v>0.18</v>
      </c>
      <c r="F30" s="14">
        <v>0.16</v>
      </c>
      <c r="G30" s="14">
        <v>0.02</v>
      </c>
      <c r="H30" s="14">
        <v>0.02</v>
      </c>
      <c r="I30" s="14">
        <v>0.04</v>
      </c>
      <c r="J30" s="18"/>
      <c r="K30" s="14">
        <v>0.04</v>
      </c>
      <c r="L30" s="18"/>
      <c r="M30" s="18"/>
      <c r="N30" s="14">
        <v>8.9999999999999993E-3</v>
      </c>
      <c r="O30" s="14">
        <v>0.14399999999999999</v>
      </c>
      <c r="P30" s="14">
        <v>7.2999999999999995E-2</v>
      </c>
      <c r="Q30" s="14">
        <v>0.04</v>
      </c>
      <c r="R30" s="14">
        <v>0.09</v>
      </c>
      <c r="S30" s="14">
        <v>0.17</v>
      </c>
      <c r="T30" s="14">
        <v>0.01</v>
      </c>
      <c r="U30" s="14">
        <f t="shared" si="1"/>
        <v>0.08</v>
      </c>
      <c r="V30" s="113"/>
    </row>
    <row r="31" spans="1:22" ht="30" x14ac:dyDescent="0.25">
      <c r="A31" s="73">
        <v>11</v>
      </c>
      <c r="B31" s="40" t="s">
        <v>48</v>
      </c>
      <c r="C31" s="14">
        <v>0.1</v>
      </c>
      <c r="D31" s="14">
        <v>0.15</v>
      </c>
      <c r="E31" s="14">
        <v>0.1</v>
      </c>
      <c r="F31" s="14">
        <v>0.14000000000000001</v>
      </c>
      <c r="G31" s="14">
        <v>0.24</v>
      </c>
      <c r="H31" s="14">
        <v>0.1</v>
      </c>
      <c r="I31" s="14">
        <v>0.18</v>
      </c>
      <c r="J31" s="18"/>
      <c r="K31" s="18"/>
      <c r="L31" s="14">
        <v>0.27</v>
      </c>
      <c r="M31" s="18"/>
      <c r="N31" s="14"/>
      <c r="O31" s="14">
        <v>0.124</v>
      </c>
      <c r="P31" s="14">
        <v>7.3999999999999996E-2</v>
      </c>
      <c r="Q31" s="18"/>
      <c r="R31" s="14">
        <v>0.42</v>
      </c>
      <c r="S31" s="14">
        <v>0.14000000000000001</v>
      </c>
      <c r="T31" s="14">
        <v>0.19</v>
      </c>
      <c r="U31" s="14">
        <f t="shared" si="1"/>
        <v>0.17</v>
      </c>
    </row>
    <row r="32" spans="1:22" ht="30" x14ac:dyDescent="0.25">
      <c r="A32" s="73">
        <v>12</v>
      </c>
      <c r="B32" s="40" t="s">
        <v>169</v>
      </c>
      <c r="C32" s="14">
        <v>0.17</v>
      </c>
      <c r="D32" s="14">
        <v>0.2</v>
      </c>
      <c r="E32" s="14">
        <v>0.35</v>
      </c>
      <c r="F32" s="14">
        <v>0.46</v>
      </c>
      <c r="G32" s="14">
        <v>0.04</v>
      </c>
      <c r="H32" s="14">
        <v>7.0000000000000007E-2</v>
      </c>
      <c r="I32" s="14">
        <v>0.11</v>
      </c>
      <c r="J32" s="18"/>
      <c r="K32" s="18"/>
      <c r="L32" s="14">
        <v>0.1</v>
      </c>
      <c r="M32" s="18"/>
      <c r="N32" s="14">
        <v>0.13</v>
      </c>
      <c r="O32" s="14">
        <v>0.38500000000000001</v>
      </c>
      <c r="P32" s="14">
        <v>0.189</v>
      </c>
      <c r="Q32" s="18"/>
      <c r="R32" s="14">
        <v>0.33</v>
      </c>
      <c r="S32" s="14">
        <v>0.25</v>
      </c>
      <c r="T32" s="14">
        <v>0.03</v>
      </c>
      <c r="U32" s="14">
        <f t="shared" si="1"/>
        <v>0.2</v>
      </c>
      <c r="V32" s="113"/>
    </row>
    <row r="33" spans="1:22" ht="15" x14ac:dyDescent="0.25">
      <c r="A33" s="111"/>
      <c r="B33" s="112"/>
      <c r="C33" s="113"/>
      <c r="D33" s="113"/>
      <c r="E33" s="113"/>
      <c r="F33" s="113"/>
      <c r="G33" s="113"/>
      <c r="H33" s="113"/>
      <c r="I33" s="113"/>
      <c r="J33" s="113"/>
      <c r="K33" s="113"/>
      <c r="L33" s="113"/>
      <c r="M33" s="113"/>
      <c r="N33" s="113"/>
      <c r="O33" s="113"/>
      <c r="P33" s="113"/>
      <c r="Q33" s="113"/>
      <c r="R33" s="113"/>
      <c r="S33" s="113"/>
      <c r="T33" s="113"/>
      <c r="U33" s="113"/>
      <c r="V33" s="113"/>
    </row>
    <row r="34" spans="1:22" ht="15" x14ac:dyDescent="0.25">
      <c r="A34" s="111"/>
      <c r="B34" s="112"/>
      <c r="C34" s="113"/>
      <c r="D34" s="113"/>
      <c r="E34" s="113"/>
      <c r="F34" s="113"/>
      <c r="G34" s="113"/>
      <c r="H34" s="113"/>
      <c r="I34" s="113"/>
      <c r="J34" s="113"/>
      <c r="K34" s="113"/>
      <c r="L34" s="113"/>
      <c r="M34" s="113"/>
      <c r="N34" s="113"/>
      <c r="O34" s="113"/>
      <c r="P34" s="113"/>
      <c r="Q34" s="113"/>
      <c r="R34" s="113"/>
      <c r="S34" s="113"/>
      <c r="T34" s="113"/>
      <c r="U34" s="113"/>
      <c r="V34" s="113"/>
    </row>
    <row r="35" spans="1:22" ht="15" x14ac:dyDescent="0.25">
      <c r="A35" s="163" t="s">
        <v>41</v>
      </c>
      <c r="B35" s="163" t="s">
        <v>42</v>
      </c>
      <c r="C35" s="165" t="s">
        <v>109</v>
      </c>
      <c r="D35" s="165"/>
      <c r="E35" s="165"/>
      <c r="F35" s="165"/>
      <c r="G35" s="165"/>
      <c r="H35" s="165"/>
      <c r="I35" s="165"/>
      <c r="J35" s="165"/>
      <c r="K35" s="165"/>
      <c r="L35" s="165"/>
      <c r="M35" s="165"/>
      <c r="N35" s="165"/>
      <c r="O35" s="165"/>
      <c r="P35" s="165"/>
      <c r="Q35" s="165"/>
      <c r="R35" s="165"/>
      <c r="S35" s="165"/>
      <c r="T35" s="165"/>
      <c r="U35" s="165"/>
      <c r="V35" s="164" t="s">
        <v>43</v>
      </c>
    </row>
    <row r="36" spans="1:22" ht="30" x14ac:dyDescent="0.2">
      <c r="A36" s="163"/>
      <c r="B36" s="163"/>
      <c r="C36" s="17" t="s">
        <v>19</v>
      </c>
      <c r="D36" s="17" t="s">
        <v>20</v>
      </c>
      <c r="E36" s="17" t="s">
        <v>21</v>
      </c>
      <c r="F36" s="17" t="s">
        <v>22</v>
      </c>
      <c r="G36" s="17" t="s">
        <v>23</v>
      </c>
      <c r="H36" s="17" t="s">
        <v>24</v>
      </c>
      <c r="I36" s="17" t="s">
        <v>25</v>
      </c>
      <c r="J36" s="17" t="s">
        <v>26</v>
      </c>
      <c r="K36" s="17" t="s">
        <v>27</v>
      </c>
      <c r="L36" s="17" t="s">
        <v>28</v>
      </c>
      <c r="M36" s="17" t="s">
        <v>29</v>
      </c>
      <c r="N36" s="17" t="s">
        <v>30</v>
      </c>
      <c r="O36" s="17" t="s">
        <v>31</v>
      </c>
      <c r="P36" s="17" t="s">
        <v>32</v>
      </c>
      <c r="Q36" s="17" t="s">
        <v>33</v>
      </c>
      <c r="R36" s="17" t="s">
        <v>34</v>
      </c>
      <c r="S36" s="17" t="s">
        <v>35</v>
      </c>
      <c r="T36" s="17" t="s">
        <v>36</v>
      </c>
      <c r="U36" s="17" t="s">
        <v>94</v>
      </c>
      <c r="V36" s="164"/>
    </row>
    <row r="37" spans="1:22" ht="15" x14ac:dyDescent="0.25">
      <c r="A37" s="73">
        <v>1</v>
      </c>
      <c r="B37" s="40" t="s">
        <v>112</v>
      </c>
      <c r="C37" s="130">
        <v>9.33</v>
      </c>
      <c r="D37" s="130">
        <v>7.88</v>
      </c>
      <c r="E37" s="130">
        <v>9.0299999999999994</v>
      </c>
      <c r="F37" s="130">
        <v>7.66</v>
      </c>
      <c r="G37" s="130">
        <v>9.92</v>
      </c>
      <c r="H37" s="130">
        <v>9.56</v>
      </c>
      <c r="I37" s="130">
        <v>16.59</v>
      </c>
      <c r="J37" s="130">
        <v>11.98</v>
      </c>
      <c r="K37" s="130">
        <v>9.7200000000000006</v>
      </c>
      <c r="L37" s="130">
        <v>7.16</v>
      </c>
      <c r="M37" s="130">
        <v>11.98</v>
      </c>
      <c r="N37" s="130">
        <v>9.26</v>
      </c>
      <c r="O37" s="130">
        <v>13.39</v>
      </c>
      <c r="P37" s="130">
        <v>7.31</v>
      </c>
      <c r="Q37" s="131">
        <v>9.68</v>
      </c>
      <c r="R37" s="130">
        <v>12.61</v>
      </c>
      <c r="S37" s="130">
        <v>16.54</v>
      </c>
      <c r="T37" s="130">
        <v>21.45</v>
      </c>
      <c r="U37" s="130">
        <f>ROUND(AVERAGE(C37:T37),2)</f>
        <v>11.17</v>
      </c>
      <c r="V37" s="132">
        <f t="shared" ref="V37:V48" si="2">ROUND((U5+U37+U21)/3,2)</f>
        <v>11.04</v>
      </c>
    </row>
    <row r="38" spans="1:22" ht="15" x14ac:dyDescent="0.25">
      <c r="A38" s="73">
        <v>2</v>
      </c>
      <c r="B38" s="40" t="s">
        <v>15</v>
      </c>
      <c r="C38" s="14">
        <v>0.11</v>
      </c>
      <c r="D38" s="14">
        <v>0.2</v>
      </c>
      <c r="E38" s="14">
        <v>0.2</v>
      </c>
      <c r="F38" s="14">
        <v>0.2</v>
      </c>
      <c r="G38" s="14">
        <v>0.16</v>
      </c>
      <c r="H38" s="14">
        <v>0.39</v>
      </c>
      <c r="I38" s="14">
        <v>0.12</v>
      </c>
      <c r="J38" s="18"/>
      <c r="K38" s="14">
        <v>0.12</v>
      </c>
      <c r="L38" s="14">
        <v>0.19</v>
      </c>
      <c r="M38" s="18"/>
      <c r="N38" s="14">
        <v>7.0000000000000007E-2</v>
      </c>
      <c r="O38" s="14">
        <v>0.03</v>
      </c>
      <c r="P38" s="14">
        <v>0.11</v>
      </c>
      <c r="Q38" s="15">
        <v>0.12</v>
      </c>
      <c r="R38" s="14">
        <v>0.11</v>
      </c>
      <c r="S38" s="14">
        <v>0.14000000000000001</v>
      </c>
      <c r="T38" s="14">
        <v>0.12</v>
      </c>
      <c r="U38" s="14">
        <f>ROUND(AVERAGE(C38:T38),2)</f>
        <v>0.15</v>
      </c>
      <c r="V38" s="133">
        <f t="shared" si="2"/>
        <v>0.2</v>
      </c>
    </row>
    <row r="39" spans="1:22" ht="15" x14ac:dyDescent="0.25">
      <c r="A39" s="73">
        <v>3</v>
      </c>
      <c r="B39" s="40" t="s">
        <v>128</v>
      </c>
      <c r="C39" s="14">
        <v>1.71</v>
      </c>
      <c r="D39" s="14">
        <v>1.64</v>
      </c>
      <c r="E39" s="14">
        <v>1.71</v>
      </c>
      <c r="F39" s="14">
        <v>1.78</v>
      </c>
      <c r="G39" s="14">
        <v>1.1399999999999999</v>
      </c>
      <c r="H39" s="14">
        <v>1.42</v>
      </c>
      <c r="I39" s="14">
        <v>1.5</v>
      </c>
      <c r="J39" s="14">
        <v>1.78</v>
      </c>
      <c r="K39" s="14">
        <v>1.5</v>
      </c>
      <c r="L39" s="14">
        <v>1.56</v>
      </c>
      <c r="M39" s="14">
        <v>1.78</v>
      </c>
      <c r="N39" s="14">
        <v>1.63</v>
      </c>
      <c r="O39" s="14">
        <v>1.34</v>
      </c>
      <c r="P39" s="14">
        <v>0.87</v>
      </c>
      <c r="Q39" s="15">
        <v>1.5</v>
      </c>
      <c r="R39" s="14">
        <v>1.83</v>
      </c>
      <c r="S39" s="14">
        <v>1.42</v>
      </c>
      <c r="T39" s="14">
        <v>2.6</v>
      </c>
      <c r="U39" s="14">
        <f t="shared" ref="U39:U48" si="3">ROUND(AVERAGE(C39:T39),2)</f>
        <v>1.6</v>
      </c>
      <c r="V39" s="133">
        <f t="shared" si="2"/>
        <v>1.6</v>
      </c>
    </row>
    <row r="40" spans="1:22" ht="15" x14ac:dyDescent="0.25">
      <c r="A40" s="73">
        <v>4</v>
      </c>
      <c r="B40" s="40" t="s">
        <v>9</v>
      </c>
      <c r="C40" s="14">
        <v>0.12</v>
      </c>
      <c r="D40" s="14">
        <v>0.12</v>
      </c>
      <c r="E40" s="14">
        <v>0.12</v>
      </c>
      <c r="F40" s="14">
        <v>0.16</v>
      </c>
      <c r="G40" s="14">
        <v>0.02</v>
      </c>
      <c r="H40" s="18"/>
      <c r="I40" s="14">
        <v>0.11</v>
      </c>
      <c r="J40" s="14">
        <v>0.2</v>
      </c>
      <c r="K40" s="14">
        <v>0.18</v>
      </c>
      <c r="L40" s="14">
        <v>7.0000000000000007E-2</v>
      </c>
      <c r="M40" s="14">
        <v>0.2</v>
      </c>
      <c r="N40" s="14">
        <v>0.03</v>
      </c>
      <c r="O40" s="14">
        <v>0.19</v>
      </c>
      <c r="P40" s="14">
        <v>0.19</v>
      </c>
      <c r="Q40" s="15">
        <v>0.18</v>
      </c>
      <c r="R40" s="14">
        <v>0.1</v>
      </c>
      <c r="S40" s="14">
        <v>0.3</v>
      </c>
      <c r="T40" s="14">
        <v>7.0000000000000007E-2</v>
      </c>
      <c r="U40" s="14">
        <f t="shared" si="3"/>
        <v>0.14000000000000001</v>
      </c>
      <c r="V40" s="133">
        <f t="shared" si="2"/>
        <v>0.15</v>
      </c>
    </row>
    <row r="41" spans="1:22" ht="15" x14ac:dyDescent="0.25">
      <c r="A41" s="73">
        <v>5</v>
      </c>
      <c r="B41" s="40" t="s">
        <v>8</v>
      </c>
      <c r="C41" s="14">
        <v>0.12</v>
      </c>
      <c r="D41" s="14">
        <v>0.1</v>
      </c>
      <c r="E41" s="14">
        <v>0.1</v>
      </c>
      <c r="F41" s="14">
        <v>0.15</v>
      </c>
      <c r="G41" s="14">
        <v>0.04</v>
      </c>
      <c r="H41" s="14">
        <v>0.19</v>
      </c>
      <c r="I41" s="14">
        <v>0.1</v>
      </c>
      <c r="J41" s="14">
        <v>0.28000000000000003</v>
      </c>
      <c r="K41" s="14">
        <v>0.42</v>
      </c>
      <c r="L41" s="14">
        <v>0.06</v>
      </c>
      <c r="M41" s="14">
        <v>0.28000000000000003</v>
      </c>
      <c r="N41" s="18"/>
      <c r="O41" s="14">
        <v>0.91</v>
      </c>
      <c r="P41" s="14">
        <v>0.47</v>
      </c>
      <c r="Q41" s="15">
        <v>0.42</v>
      </c>
      <c r="R41" s="14">
        <v>0.06</v>
      </c>
      <c r="S41" s="14">
        <v>0.3</v>
      </c>
      <c r="T41" s="14">
        <v>0.24</v>
      </c>
      <c r="U41" s="14">
        <f t="shared" si="3"/>
        <v>0.25</v>
      </c>
      <c r="V41" s="133">
        <f t="shared" si="2"/>
        <v>0.24</v>
      </c>
    </row>
    <row r="42" spans="1:22" ht="15" x14ac:dyDescent="0.25">
      <c r="A42" s="73">
        <v>6</v>
      </c>
      <c r="B42" s="40" t="s">
        <v>100</v>
      </c>
      <c r="C42" s="14">
        <v>7.0000000000000007E-2</v>
      </c>
      <c r="D42" s="14">
        <v>0.1</v>
      </c>
      <c r="E42" s="14">
        <v>0.1</v>
      </c>
      <c r="F42" s="14">
        <v>0.14000000000000001</v>
      </c>
      <c r="G42" s="14">
        <v>0.02</v>
      </c>
      <c r="H42" s="14">
        <v>0.06</v>
      </c>
      <c r="I42" s="14">
        <v>0.05</v>
      </c>
      <c r="J42" s="14">
        <v>0.12</v>
      </c>
      <c r="K42" s="14">
        <v>0.24</v>
      </c>
      <c r="L42" s="14">
        <v>0.06</v>
      </c>
      <c r="M42" s="14">
        <v>0.12</v>
      </c>
      <c r="N42" s="14">
        <v>0.02</v>
      </c>
      <c r="O42" s="14">
        <v>0.09</v>
      </c>
      <c r="P42" s="14">
        <v>0.04</v>
      </c>
      <c r="Q42" s="15">
        <v>0.24</v>
      </c>
      <c r="R42" s="14">
        <v>0.02</v>
      </c>
      <c r="S42" s="14">
        <v>0.3</v>
      </c>
      <c r="T42" s="14">
        <v>0.01</v>
      </c>
      <c r="U42" s="14">
        <f t="shared" si="3"/>
        <v>0.1</v>
      </c>
      <c r="V42" s="133">
        <f t="shared" si="2"/>
        <v>0.1</v>
      </c>
    </row>
    <row r="43" spans="1:22" ht="15" x14ac:dyDescent="0.25">
      <c r="A43" s="73">
        <v>7</v>
      </c>
      <c r="B43" s="40" t="s">
        <v>44</v>
      </c>
      <c r="C43" s="14">
        <v>0.33</v>
      </c>
      <c r="D43" s="14">
        <v>0.2</v>
      </c>
      <c r="E43" s="14">
        <v>0.27</v>
      </c>
      <c r="F43" s="14">
        <v>0.35</v>
      </c>
      <c r="G43" s="18"/>
      <c r="H43" s="14">
        <v>0.01</v>
      </c>
      <c r="I43" s="18"/>
      <c r="J43" s="14">
        <v>0.69</v>
      </c>
      <c r="K43" s="14">
        <v>0.62</v>
      </c>
      <c r="L43" s="18"/>
      <c r="M43" s="14">
        <v>0.69</v>
      </c>
      <c r="N43" s="14">
        <v>2.1</v>
      </c>
      <c r="O43" s="14">
        <v>0.28999999999999998</v>
      </c>
      <c r="P43" s="14">
        <v>0.12</v>
      </c>
      <c r="Q43" s="15">
        <v>0.61</v>
      </c>
      <c r="R43" s="14">
        <v>0.64</v>
      </c>
      <c r="S43" s="14">
        <v>0.12</v>
      </c>
      <c r="T43" s="14">
        <v>0.15</v>
      </c>
      <c r="U43" s="14">
        <f>ROUND(AVERAGE(C43:T43),2)</f>
        <v>0.48</v>
      </c>
      <c r="V43" s="133">
        <f t="shared" si="2"/>
        <v>0.48</v>
      </c>
    </row>
    <row r="44" spans="1:22" ht="15" customHeight="1" x14ac:dyDescent="0.2">
      <c r="A44" s="73">
        <v>8</v>
      </c>
      <c r="B44" s="6" t="s">
        <v>45</v>
      </c>
      <c r="C44" s="14">
        <v>2.91</v>
      </c>
      <c r="D44" s="14">
        <v>3.32</v>
      </c>
      <c r="E44" s="14">
        <v>2.88</v>
      </c>
      <c r="F44" s="14">
        <v>3.55</v>
      </c>
      <c r="G44" s="14">
        <v>2.33</v>
      </c>
      <c r="H44" s="14">
        <v>1.29</v>
      </c>
      <c r="I44" s="14">
        <v>3.43</v>
      </c>
      <c r="J44" s="18"/>
      <c r="K44" s="14">
        <v>1.29</v>
      </c>
      <c r="L44" s="14">
        <v>2.42</v>
      </c>
      <c r="M44" s="18"/>
      <c r="N44" s="14">
        <v>1.77</v>
      </c>
      <c r="O44" s="14">
        <v>0.79</v>
      </c>
      <c r="P44" s="14">
        <v>1.48</v>
      </c>
      <c r="Q44" s="15">
        <v>1.29</v>
      </c>
      <c r="R44" s="14">
        <v>3.67</v>
      </c>
      <c r="S44" s="14">
        <v>1.37</v>
      </c>
      <c r="T44" s="14">
        <v>1.07</v>
      </c>
      <c r="U44" s="14">
        <f t="shared" si="3"/>
        <v>2.1800000000000002</v>
      </c>
      <c r="V44" s="133">
        <f t="shared" si="2"/>
        <v>2.2799999999999998</v>
      </c>
    </row>
    <row r="45" spans="1:22" ht="15" x14ac:dyDescent="0.25">
      <c r="A45" s="73">
        <v>9</v>
      </c>
      <c r="B45" s="40" t="s">
        <v>46</v>
      </c>
      <c r="C45" s="14">
        <v>7.0000000000000007E-2</v>
      </c>
      <c r="D45" s="14">
        <v>0.15</v>
      </c>
      <c r="E45" s="14">
        <v>0.1</v>
      </c>
      <c r="F45" s="14">
        <v>0.16</v>
      </c>
      <c r="G45" s="14">
        <v>0.01</v>
      </c>
      <c r="H45" s="18"/>
      <c r="I45" s="14">
        <v>0.05</v>
      </c>
      <c r="J45" s="18"/>
      <c r="K45" s="14">
        <v>7.0000000000000007E-2</v>
      </c>
      <c r="L45" s="18"/>
      <c r="M45" s="18"/>
      <c r="N45" s="14">
        <v>0.23</v>
      </c>
      <c r="O45" s="14">
        <v>0.02</v>
      </c>
      <c r="P45" s="14">
        <v>0.01</v>
      </c>
      <c r="Q45" s="15">
        <v>0.04</v>
      </c>
      <c r="R45" s="15">
        <v>0.22</v>
      </c>
      <c r="S45" s="14">
        <v>0.17</v>
      </c>
      <c r="T45" s="14">
        <v>0.03</v>
      </c>
      <c r="U45" s="14">
        <f t="shared" si="3"/>
        <v>0.1</v>
      </c>
      <c r="V45" s="133">
        <f t="shared" si="2"/>
        <v>0.17</v>
      </c>
    </row>
    <row r="46" spans="1:22" ht="15" x14ac:dyDescent="0.25">
      <c r="A46" s="73">
        <v>10</v>
      </c>
      <c r="B46" s="40" t="s">
        <v>47</v>
      </c>
      <c r="C46" s="14">
        <v>0.1</v>
      </c>
      <c r="D46" s="14">
        <v>0.15</v>
      </c>
      <c r="E46" s="14">
        <v>0.18</v>
      </c>
      <c r="F46" s="14">
        <v>0.16</v>
      </c>
      <c r="G46" s="14">
        <v>0.02</v>
      </c>
      <c r="H46" s="14">
        <v>0.02</v>
      </c>
      <c r="I46" s="14">
        <v>0.04</v>
      </c>
      <c r="J46" s="18"/>
      <c r="K46" s="14">
        <v>0.04</v>
      </c>
      <c r="L46" s="18"/>
      <c r="M46" s="18"/>
      <c r="N46" s="18"/>
      <c r="O46" s="14">
        <v>0.13</v>
      </c>
      <c r="P46" s="14">
        <v>7.0000000000000007E-2</v>
      </c>
      <c r="Q46" s="15">
        <v>7.0000000000000007E-2</v>
      </c>
      <c r="R46" s="14">
        <v>0.05</v>
      </c>
      <c r="S46" s="14">
        <v>0.17</v>
      </c>
      <c r="T46" s="14"/>
      <c r="U46" s="14">
        <f t="shared" si="3"/>
        <v>0.09</v>
      </c>
      <c r="V46" s="133">
        <f t="shared" si="2"/>
        <v>0.08</v>
      </c>
    </row>
    <row r="47" spans="1:22" ht="30" x14ac:dyDescent="0.25">
      <c r="A47" s="73">
        <v>11</v>
      </c>
      <c r="B47" s="40" t="s">
        <v>48</v>
      </c>
      <c r="C47" s="14">
        <v>0.1</v>
      </c>
      <c r="D47" s="14">
        <v>0.15</v>
      </c>
      <c r="E47" s="14">
        <v>0.1</v>
      </c>
      <c r="F47" s="14">
        <v>0.14000000000000001</v>
      </c>
      <c r="G47" s="14">
        <v>0.24</v>
      </c>
      <c r="H47" s="14">
        <v>0.28999999999999998</v>
      </c>
      <c r="I47" s="14">
        <v>0.18</v>
      </c>
      <c r="J47" s="18"/>
      <c r="K47" s="18"/>
      <c r="L47" s="14">
        <v>0.27</v>
      </c>
      <c r="M47" s="18"/>
      <c r="N47" s="18"/>
      <c r="O47" s="14">
        <v>0.15</v>
      </c>
      <c r="P47" s="14">
        <v>0.08</v>
      </c>
      <c r="Q47" s="15">
        <v>0.05</v>
      </c>
      <c r="R47" s="14">
        <v>0.38</v>
      </c>
      <c r="S47" s="14">
        <v>0.14000000000000001</v>
      </c>
      <c r="T47" s="14">
        <v>0.24</v>
      </c>
      <c r="U47" s="14">
        <f t="shared" si="3"/>
        <v>0.18</v>
      </c>
      <c r="V47" s="133">
        <f t="shared" si="2"/>
        <v>0.18</v>
      </c>
    </row>
    <row r="48" spans="1:22" ht="30" x14ac:dyDescent="0.25">
      <c r="A48" s="73">
        <v>12</v>
      </c>
      <c r="B48" s="40" t="s">
        <v>169</v>
      </c>
      <c r="C48" s="14">
        <v>0.17</v>
      </c>
      <c r="D48" s="14">
        <v>0.2</v>
      </c>
      <c r="E48" s="14">
        <v>0.35</v>
      </c>
      <c r="F48" s="14">
        <v>0.46</v>
      </c>
      <c r="G48" s="14">
        <v>0.04</v>
      </c>
      <c r="H48" s="14">
        <v>7.0000000000000007E-2</v>
      </c>
      <c r="I48" s="14">
        <v>0.11</v>
      </c>
      <c r="J48" s="18"/>
      <c r="K48" s="18"/>
      <c r="L48" s="14">
        <v>0.1</v>
      </c>
      <c r="M48" s="18"/>
      <c r="N48" s="14">
        <v>0.02</v>
      </c>
      <c r="O48" s="14">
        <v>0.42</v>
      </c>
      <c r="P48" s="14">
        <v>0.19</v>
      </c>
      <c r="Q48" s="18"/>
      <c r="R48" s="14">
        <v>0.52</v>
      </c>
      <c r="S48" s="14">
        <v>0.25</v>
      </c>
      <c r="T48" s="14">
        <v>0.02</v>
      </c>
      <c r="U48" s="14">
        <f t="shared" si="3"/>
        <v>0.21</v>
      </c>
      <c r="V48" s="133">
        <f t="shared" si="2"/>
        <v>0.22</v>
      </c>
    </row>
    <row r="50" spans="1:22" s="19" customFormat="1" ht="30" customHeight="1" x14ac:dyDescent="0.2">
      <c r="A50" s="159" t="s">
        <v>181</v>
      </c>
      <c r="B50" s="159"/>
      <c r="C50" s="159"/>
      <c r="D50" s="159"/>
      <c r="E50" s="159"/>
      <c r="F50" s="159"/>
      <c r="G50" s="159"/>
      <c r="H50" s="159"/>
      <c r="I50" s="159"/>
      <c r="J50" s="159"/>
      <c r="K50" s="159"/>
      <c r="L50" s="159"/>
      <c r="M50" s="159"/>
      <c r="N50" s="159"/>
      <c r="O50" s="159"/>
      <c r="P50" s="159"/>
      <c r="Q50" s="159"/>
      <c r="R50" s="159"/>
      <c r="S50" s="159"/>
      <c r="T50" s="159"/>
      <c r="U50" s="159"/>
      <c r="V50" s="159"/>
    </row>
  </sheetData>
  <mergeCells count="14">
    <mergeCell ref="A50:V50"/>
    <mergeCell ref="B1:V1"/>
    <mergeCell ref="V19:V20"/>
    <mergeCell ref="A19:A20"/>
    <mergeCell ref="B19:B20"/>
    <mergeCell ref="A3:A4"/>
    <mergeCell ref="V35:V36"/>
    <mergeCell ref="B3:B4"/>
    <mergeCell ref="C3:U3"/>
    <mergeCell ref="C19:U19"/>
    <mergeCell ref="A35:A36"/>
    <mergeCell ref="B35:B36"/>
    <mergeCell ref="C35:U35"/>
    <mergeCell ref="A2:V2"/>
  </mergeCells>
  <pageMargins left="0.70866141732283472" right="0.70866141732283472" top="0.74803149606299213" bottom="0.74803149606299213" header="0.31496062992125984" footer="0.31496062992125984"/>
  <pageSetup paperSize="9" scale="46"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workbookViewId="0">
      <selection sqref="A1:G1"/>
    </sheetView>
  </sheetViews>
  <sheetFormatPr defaultRowHeight="15" x14ac:dyDescent="0.25"/>
  <cols>
    <col min="1" max="1" width="32.7109375" style="20" customWidth="1"/>
    <col min="2" max="2" width="15.28515625" style="20" customWidth="1"/>
    <col min="3" max="3" width="10.7109375" style="20" customWidth="1"/>
    <col min="4" max="4" width="18" style="20" customWidth="1"/>
    <col min="5" max="5" width="21.140625" style="20" customWidth="1"/>
    <col min="6" max="6" width="10.140625" style="20" customWidth="1"/>
    <col min="7" max="7" width="17.85546875" style="20" customWidth="1"/>
    <col min="8" max="16384" width="9.140625" style="20"/>
  </cols>
  <sheetData>
    <row r="1" spans="1:10" x14ac:dyDescent="0.25">
      <c r="A1" s="176" t="s">
        <v>182</v>
      </c>
      <c r="B1" s="176"/>
      <c r="C1" s="176"/>
      <c r="D1" s="176"/>
      <c r="E1" s="176"/>
      <c r="F1" s="176"/>
      <c r="G1" s="176"/>
    </row>
    <row r="2" spans="1:10" s="21" customFormat="1" ht="17.100000000000001" customHeight="1" x14ac:dyDescent="0.25">
      <c r="A2" s="153" t="s">
        <v>93</v>
      </c>
      <c r="B2" s="153"/>
      <c r="C2" s="153"/>
      <c r="D2" s="153"/>
      <c r="E2" s="153"/>
      <c r="F2" s="153"/>
      <c r="G2" s="153"/>
    </row>
    <row r="3" spans="1:10" ht="60" customHeight="1" x14ac:dyDescent="0.25">
      <c r="A3" s="2" t="s">
        <v>82</v>
      </c>
      <c r="B3" s="2" t="s">
        <v>83</v>
      </c>
      <c r="C3" s="2" t="s">
        <v>90</v>
      </c>
      <c r="D3" s="2" t="s">
        <v>87</v>
      </c>
      <c r="E3" s="2" t="s">
        <v>88</v>
      </c>
      <c r="F3" s="23" t="s">
        <v>123</v>
      </c>
      <c r="G3" s="2" t="s">
        <v>121</v>
      </c>
    </row>
    <row r="4" spans="1:10" ht="12.75" customHeight="1" x14ac:dyDescent="0.25">
      <c r="A4" s="117">
        <v>1</v>
      </c>
      <c r="B4" s="117">
        <v>2</v>
      </c>
      <c r="C4" s="118">
        <v>3</v>
      </c>
      <c r="D4" s="117" t="s">
        <v>84</v>
      </c>
      <c r="E4" s="119" t="s">
        <v>91</v>
      </c>
      <c r="F4" s="119">
        <v>6</v>
      </c>
      <c r="G4" s="117" t="s">
        <v>124</v>
      </c>
    </row>
    <row r="5" spans="1:10" ht="12.75" customHeight="1" x14ac:dyDescent="0.25">
      <c r="A5" s="178" t="s">
        <v>118</v>
      </c>
      <c r="B5" s="179"/>
      <c r="C5" s="179"/>
      <c r="D5" s="179"/>
      <c r="E5" s="179"/>
      <c r="F5" s="179"/>
      <c r="G5" s="180"/>
    </row>
    <row r="6" spans="1:10" x14ac:dyDescent="0.25">
      <c r="A6" s="57" t="s">
        <v>117</v>
      </c>
      <c r="B6" s="58">
        <v>176.75</v>
      </c>
      <c r="C6" s="168">
        <v>1720</v>
      </c>
      <c r="D6" s="59">
        <f>ROUND(B6/C6,2)</f>
        <v>0.1</v>
      </c>
      <c r="E6" s="177">
        <f>ROUND(AVERAGE(D6:D7),2)</f>
        <v>0.1</v>
      </c>
      <c r="F6" s="170">
        <v>5</v>
      </c>
      <c r="G6" s="169">
        <f>ROUND(E6*F6,2)</f>
        <v>0.5</v>
      </c>
    </row>
    <row r="7" spans="1:10" x14ac:dyDescent="0.25">
      <c r="A7" s="57" t="s">
        <v>85</v>
      </c>
      <c r="B7" s="58">
        <v>176.75</v>
      </c>
      <c r="C7" s="168"/>
      <c r="D7" s="59">
        <f>B7/C6</f>
        <v>0.10276162790697674</v>
      </c>
      <c r="E7" s="177"/>
      <c r="F7" s="171"/>
      <c r="G7" s="169"/>
      <c r="I7" s="22"/>
      <c r="J7" s="22"/>
    </row>
    <row r="8" spans="1:10" x14ac:dyDescent="0.25">
      <c r="A8" s="172" t="s">
        <v>119</v>
      </c>
      <c r="B8" s="173"/>
      <c r="C8" s="173"/>
      <c r="D8" s="173"/>
      <c r="E8" s="173"/>
      <c r="F8" s="173"/>
      <c r="G8" s="174"/>
      <c r="J8" s="22"/>
    </row>
    <row r="9" spans="1:10" x14ac:dyDescent="0.25">
      <c r="A9" s="57" t="s">
        <v>117</v>
      </c>
      <c r="B9" s="58">
        <v>176.75</v>
      </c>
      <c r="C9" s="168">
        <v>1720</v>
      </c>
      <c r="D9" s="59">
        <f>ROUND(B9/C9,2)</f>
        <v>0.1</v>
      </c>
      <c r="E9" s="177">
        <f>ROUND(AVERAGE(D9:D10),2)</f>
        <v>0.1</v>
      </c>
      <c r="F9" s="175">
        <v>6</v>
      </c>
      <c r="G9" s="169">
        <f>ROUND(E9*F9+E11*F11,2)</f>
        <v>0.64</v>
      </c>
      <c r="J9" s="22"/>
    </row>
    <row r="10" spans="1:10" x14ac:dyDescent="0.25">
      <c r="A10" s="57" t="s">
        <v>85</v>
      </c>
      <c r="B10" s="58">
        <v>176.75</v>
      </c>
      <c r="C10" s="168"/>
      <c r="D10" s="59">
        <f>B10/C9</f>
        <v>0.10276162790697674</v>
      </c>
      <c r="E10" s="177"/>
      <c r="F10" s="175"/>
      <c r="G10" s="169"/>
    </row>
    <row r="11" spans="1:10" x14ac:dyDescent="0.25">
      <c r="A11" s="57" t="s">
        <v>86</v>
      </c>
      <c r="B11" s="58">
        <v>75.75</v>
      </c>
      <c r="C11" s="168"/>
      <c r="D11" s="59">
        <f>ROUND(B11/C9,2)</f>
        <v>0.04</v>
      </c>
      <c r="E11" s="60">
        <f>D11</f>
        <v>0.04</v>
      </c>
      <c r="F11" s="65">
        <v>1</v>
      </c>
      <c r="G11" s="169"/>
    </row>
    <row r="12" spans="1:10" x14ac:dyDescent="0.25">
      <c r="A12" s="24"/>
      <c r="B12" s="25"/>
      <c r="C12" s="26"/>
      <c r="D12" s="27"/>
      <c r="E12" s="27"/>
      <c r="F12" s="27"/>
      <c r="G12" s="28"/>
    </row>
    <row r="13" spans="1:10" ht="30" customHeight="1" x14ac:dyDescent="0.25">
      <c r="A13" s="159" t="s">
        <v>122</v>
      </c>
      <c r="B13" s="159"/>
      <c r="C13" s="159"/>
      <c r="D13" s="159"/>
      <c r="E13" s="159"/>
      <c r="F13" s="159"/>
      <c r="G13" s="159"/>
    </row>
    <row r="14" spans="1:10" ht="60" customHeight="1" x14ac:dyDescent="0.25">
      <c r="A14" s="159" t="s">
        <v>92</v>
      </c>
      <c r="B14" s="159"/>
      <c r="C14" s="159"/>
      <c r="D14" s="159"/>
      <c r="E14" s="159"/>
      <c r="F14" s="159"/>
      <c r="G14" s="159"/>
    </row>
    <row r="15" spans="1:10" ht="47.25" customHeight="1" x14ac:dyDescent="0.25">
      <c r="A15" s="167" t="s">
        <v>120</v>
      </c>
      <c r="B15" s="167"/>
      <c r="C15" s="167"/>
      <c r="D15" s="167"/>
      <c r="E15" s="167"/>
      <c r="F15" s="167"/>
      <c r="G15" s="167"/>
    </row>
    <row r="16" spans="1:10" ht="18.75" customHeight="1" x14ac:dyDescent="0.25">
      <c r="A16" s="167" t="s">
        <v>125</v>
      </c>
      <c r="B16" s="167"/>
      <c r="C16" s="167"/>
      <c r="D16" s="167"/>
      <c r="E16" s="167"/>
      <c r="F16" s="167"/>
      <c r="G16" s="167"/>
    </row>
  </sheetData>
  <mergeCells count="16">
    <mergeCell ref="A1:G1"/>
    <mergeCell ref="E6:E7"/>
    <mergeCell ref="G6:G7"/>
    <mergeCell ref="C6:C7"/>
    <mergeCell ref="A15:G15"/>
    <mergeCell ref="A14:G14"/>
    <mergeCell ref="A13:G13"/>
    <mergeCell ref="A2:G2"/>
    <mergeCell ref="A5:G5"/>
    <mergeCell ref="E9:E10"/>
    <mergeCell ref="A16:G16"/>
    <mergeCell ref="C9:C11"/>
    <mergeCell ref="G9:G11"/>
    <mergeCell ref="F6:F7"/>
    <mergeCell ref="A8:G8"/>
    <mergeCell ref="F9:F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Normal="100" workbookViewId="0">
      <selection activeCell="A3" sqref="A3:B3"/>
    </sheetView>
  </sheetViews>
  <sheetFormatPr defaultRowHeight="12.75" x14ac:dyDescent="0.2"/>
  <cols>
    <col min="1" max="1" width="22.140625" customWidth="1"/>
    <col min="2" max="2" width="110" customWidth="1"/>
  </cols>
  <sheetData>
    <row r="1" spans="1:2" ht="12.75" customHeight="1" x14ac:dyDescent="0.2">
      <c r="A1" s="184" t="s">
        <v>183</v>
      </c>
      <c r="B1" s="184"/>
    </row>
    <row r="2" spans="1:2" ht="36.75" customHeight="1" x14ac:dyDescent="0.2">
      <c r="A2" s="181" t="s">
        <v>40</v>
      </c>
      <c r="B2" s="181"/>
    </row>
    <row r="3" spans="1:2" ht="273" customHeight="1" x14ac:dyDescent="0.2">
      <c r="A3" s="182" t="s">
        <v>171</v>
      </c>
      <c r="B3" s="183"/>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2.1. pielikums</vt:lpstr>
      <vt:lpstr>2.2.a pielikums</vt:lpstr>
      <vt:lpstr>2.2.b pielikums</vt:lpstr>
      <vt:lpstr>2.3. pielikums</vt:lpstr>
      <vt:lpstr>2.4. pielikums</vt:lpstr>
      <vt:lpstr>2.5. pielikums</vt:lpstr>
      <vt:lpstr>2.6. pielikums</vt:lpstr>
      <vt:lpstr>'2.2.a pielikums'!Print_Titles</vt:lpstr>
      <vt:lpstr>'2.2.b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Vjaceslavs Makarovs</cp:lastModifiedBy>
  <cp:lastPrinted>2018-01-11T12:17:09Z</cp:lastPrinted>
  <dcterms:created xsi:type="dcterms:W3CDTF">2012-09-03T07:32:21Z</dcterms:created>
  <dcterms:modified xsi:type="dcterms:W3CDTF">2018-11-15T09:04:52Z</dcterms:modified>
</cp:coreProperties>
</file>