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selibasministrija.sharepoint.com/teams/ESFD/Koplietojamie dokumenti/Dokumenti/02 ESFONDI 2021-2027/03-IEVIESANA/4.1.1.SAM/4.1.1.3. pasakums (ĢĀ)/2.kārta_GA prakses/2_atlase/Atlases nolikums/"/>
    </mc:Choice>
  </mc:AlternateContent>
  <xr:revisionPtr revIDLastSave="0" documentId="8_{B2625AD0-23C8-47ED-AF06-04FEECFEA42A}" xr6:coauthVersionLast="47" xr6:coauthVersionMax="47" xr10:uidLastSave="{00000000-0000-0000-0000-000000000000}"/>
  <bookViews>
    <workbookView xWindow="-110" yWindow="-110" windowWidth="19420" windowHeight="10420" tabRatio="812" activeTab="1" xr2:uid="{00000000-000D-0000-FFFF-FFFF00000000}"/>
  </bookViews>
  <sheets>
    <sheet name="Kopsavilkums" sheetId="16" r:id="rId1"/>
    <sheet name="Ģimenes ārsta prakse" sheetId="40" r:id="rId2"/>
    <sheet name="Atbalsta darbības" sheetId="41" r:id="rId3"/>
    <sheet name="Līguma pielikums" sheetId="36" r:id="rId4"/>
    <sheet name="Finansēšanas plāns" sheetId="43" r:id="rId5"/>
    <sheet name="Pārbaude" sheetId="32" state="hidden" r:id="rId6"/>
  </sheets>
  <definedNames>
    <definedName name="_xlnm.Print_Area" localSheetId="4">'Finansēšanas plāns'!$A$1:$C$7</definedName>
    <definedName name="_xlnm.Print_Area" localSheetId="1">'Ģimenes ārsta prakse'!$A$1:$G$29</definedName>
    <definedName name="_xlnm.Print_Area" localSheetId="0">Kopsavilkums!$A$1:$L$31</definedName>
    <definedName name="_xlnm.Print_Area" localSheetId="3">'Līguma pielikums'!$A$1:$D$4</definedName>
    <definedName name="_xlnm.Print_Titles" localSheetId="0">Kopsavilkums!$2:$2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40" l="1"/>
  <c r="V9" i="40"/>
  <c r="F29" i="16"/>
  <c r="I11" i="16"/>
  <c r="B11" i="41"/>
  <c r="I28" i="16"/>
  <c r="I27" i="16"/>
  <c r="I26" i="16"/>
  <c r="I21" i="16"/>
  <c r="I23" i="16"/>
  <c r="I22" i="16"/>
  <c r="D20" i="16"/>
  <c r="I19" i="16"/>
  <c r="I18" i="16"/>
  <c r="I17" i="16"/>
  <c r="D16" i="16"/>
  <c r="I15" i="16"/>
  <c r="I14" i="16"/>
  <c r="I13" i="16"/>
  <c r="I8" i="16"/>
  <c r="D12" i="16"/>
  <c r="D7" i="16"/>
  <c r="I10" i="16"/>
  <c r="I9" i="16"/>
  <c r="B5" i="16"/>
  <c r="I7" i="16" l="1"/>
  <c r="B16" i="16" l="1"/>
  <c r="B12" i="16"/>
  <c r="I25" i="16" l="1"/>
  <c r="I20" i="16"/>
  <c r="I16" i="16"/>
  <c r="I12" i="16"/>
  <c r="I6" i="16"/>
  <c r="I5" i="16"/>
  <c r="I4" i="16" s="1"/>
  <c r="B20" i="16"/>
  <c r="B25" i="16" l="1"/>
  <c r="B7" i="16"/>
  <c r="B6" i="16"/>
  <c r="V8" i="40" l="1"/>
  <c r="F8" i="40" s="1"/>
  <c r="G5" i="16" s="1"/>
  <c r="H8" i="40"/>
  <c r="W8" i="40" l="1"/>
  <c r="X8" i="40" s="1"/>
  <c r="J30" i="16"/>
  <c r="J29" i="16" s="1"/>
  <c r="G29" i="16"/>
  <c r="I29" i="16"/>
  <c r="D29" i="16"/>
  <c r="E8" i="40" l="1"/>
  <c r="G8" i="40" s="1"/>
  <c r="K30" i="16"/>
  <c r="K29" i="16" s="1"/>
  <c r="D6" i="16" l="1"/>
  <c r="D29" i="40" l="1"/>
  <c r="D5" i="16" l="1"/>
  <c r="D4" i="16" s="1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F10" i="40"/>
  <c r="H10" i="40"/>
  <c r="F9" i="40"/>
  <c r="G6" i="16" s="1"/>
  <c r="H9" i="40"/>
  <c r="E6" i="16" s="1"/>
  <c r="E5" i="16"/>
  <c r="F27" i="40"/>
  <c r="V29" i="40" l="1"/>
  <c r="W9" i="40"/>
  <c r="X9" i="40" s="1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F13" i="40"/>
  <c r="F29" i="40" s="1"/>
  <c r="G20" i="16" l="1"/>
  <c r="G16" i="16"/>
  <c r="G12" i="16"/>
  <c r="G7" i="16"/>
  <c r="G4" i="16" s="1"/>
  <c r="G25" i="16"/>
  <c r="E27" i="16"/>
  <c r="E21" i="16"/>
  <c r="E10" i="16"/>
  <c r="E25" i="16"/>
  <c r="E8" i="16"/>
  <c r="E18" i="16"/>
  <c r="E28" i="16"/>
  <c r="E22" i="16"/>
  <c r="E13" i="16"/>
  <c r="E26" i="16"/>
  <c r="E9" i="16"/>
  <c r="E14" i="16"/>
  <c r="E17" i="16"/>
  <c r="E19" i="16"/>
  <c r="E23" i="16"/>
  <c r="E15" i="16"/>
  <c r="E12" i="16"/>
  <c r="E16" i="16"/>
  <c r="E20" i="16"/>
  <c r="E7" i="16"/>
  <c r="E10" i="40"/>
  <c r="G10" i="40" s="1"/>
  <c r="X10" i="40"/>
  <c r="G11" i="16"/>
  <c r="G22" i="16"/>
  <c r="G17" i="16"/>
  <c r="G15" i="16"/>
  <c r="G8" i="16"/>
  <c r="G14" i="16"/>
  <c r="G26" i="16"/>
  <c r="G21" i="16"/>
  <c r="G19" i="16"/>
  <c r="G18" i="16"/>
  <c r="G10" i="16"/>
  <c r="G9" i="16"/>
  <c r="G28" i="16"/>
  <c r="G23" i="16"/>
  <c r="G13" i="16"/>
  <c r="G27" i="16"/>
  <c r="E17" i="40"/>
  <c r="G17" i="40" s="1"/>
  <c r="E19" i="40"/>
  <c r="G19" i="40" s="1"/>
  <c r="E20" i="40"/>
  <c r="G20" i="40" s="1"/>
  <c r="E9" i="40"/>
  <c r="G9" i="40" s="1"/>
  <c r="C5" i="41" s="1"/>
  <c r="D5" i="41" s="1"/>
  <c r="E5" i="41" s="1"/>
  <c r="E26" i="40"/>
  <c r="G26" i="40" s="1"/>
  <c r="E18" i="40"/>
  <c r="G18" i="40" s="1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E25" i="40"/>
  <c r="G25" i="40" s="1"/>
  <c r="E27" i="40"/>
  <c r="G27" i="40" s="1"/>
  <c r="E11" i="40"/>
  <c r="G11" i="40" s="1"/>
  <c r="X29" i="40" l="1"/>
  <c r="F16" i="16"/>
  <c r="H16" i="16" s="1"/>
  <c r="J16" i="16" s="1"/>
  <c r="K16" i="16" s="1"/>
  <c r="F20" i="16"/>
  <c r="H20" i="16" s="1"/>
  <c r="J20" i="16" s="1"/>
  <c r="K20" i="16" s="1"/>
  <c r="F12" i="16"/>
  <c r="H12" i="16" s="1"/>
  <c r="J12" i="16" s="1"/>
  <c r="F25" i="16"/>
  <c r="F7" i="16"/>
  <c r="H7" i="16" s="1"/>
  <c r="J7" i="16" s="1"/>
  <c r="K7" i="16" s="1"/>
  <c r="C4" i="41"/>
  <c r="E29" i="40"/>
  <c r="G29" i="40" s="1"/>
  <c r="F6" i="16"/>
  <c r="H6" i="16" s="1"/>
  <c r="J6" i="16" s="1"/>
  <c r="F5" i="16"/>
  <c r="I24" i="16"/>
  <c r="D24" i="16"/>
  <c r="C6" i="41" l="1"/>
  <c r="D6" i="41" s="1"/>
  <c r="E6" i="41" s="1"/>
  <c r="C10" i="41"/>
  <c r="K12" i="16"/>
  <c r="K11" i="16" s="1"/>
  <c r="J11" i="16"/>
  <c r="F27" i="16"/>
  <c r="H27" i="16" s="1"/>
  <c r="J27" i="16" s="1"/>
  <c r="K27" i="16" s="1"/>
  <c r="F14" i="16"/>
  <c r="H14" i="16" s="1"/>
  <c r="J14" i="16" s="1"/>
  <c r="K14" i="16" s="1"/>
  <c r="F10" i="16"/>
  <c r="H10" i="16" s="1"/>
  <c r="J10" i="16" s="1"/>
  <c r="K10" i="16" s="1"/>
  <c r="F26" i="16"/>
  <c r="H26" i="16" s="1"/>
  <c r="J26" i="16" s="1"/>
  <c r="K26" i="16" s="1"/>
  <c r="F19" i="16"/>
  <c r="H19" i="16" s="1"/>
  <c r="J19" i="16" s="1"/>
  <c r="K19" i="16" s="1"/>
  <c r="F13" i="16"/>
  <c r="H13" i="16" s="1"/>
  <c r="J13" i="16" s="1"/>
  <c r="K13" i="16" s="1"/>
  <c r="F9" i="16"/>
  <c r="H9" i="16" s="1"/>
  <c r="J9" i="16" s="1"/>
  <c r="K9" i="16" s="1"/>
  <c r="F22" i="16"/>
  <c r="H22" i="16" s="1"/>
  <c r="J22" i="16" s="1"/>
  <c r="K22" i="16" s="1"/>
  <c r="F18" i="16"/>
  <c r="H18" i="16" s="1"/>
  <c r="J18" i="16" s="1"/>
  <c r="K18" i="16" s="1"/>
  <c r="F8" i="16"/>
  <c r="H8" i="16" s="1"/>
  <c r="J8" i="16" s="1"/>
  <c r="K8" i="16" s="1"/>
  <c r="F21" i="16"/>
  <c r="H21" i="16" s="1"/>
  <c r="J21" i="16" s="1"/>
  <c r="K21" i="16" s="1"/>
  <c r="F15" i="16"/>
  <c r="H15" i="16" s="1"/>
  <c r="J15" i="16" s="1"/>
  <c r="K15" i="16" s="1"/>
  <c r="F17" i="16"/>
  <c r="H17" i="16" s="1"/>
  <c r="J17" i="16" s="1"/>
  <c r="K17" i="16" s="1"/>
  <c r="F28" i="16"/>
  <c r="H28" i="16" s="1"/>
  <c r="J28" i="16" s="1"/>
  <c r="K28" i="16" s="1"/>
  <c r="F11" i="16"/>
  <c r="H11" i="16" s="1"/>
  <c r="F23" i="16"/>
  <c r="H23" i="16" s="1"/>
  <c r="J23" i="16" s="1"/>
  <c r="K23" i="16" s="1"/>
  <c r="H5" i="16"/>
  <c r="F4" i="16"/>
  <c r="H4" i="16" s="1"/>
  <c r="K6" i="16"/>
  <c r="C8" i="41" l="1"/>
  <c r="D8" i="41" s="1"/>
  <c r="E8" i="41" s="1"/>
  <c r="C9" i="41"/>
  <c r="D9" i="41" s="1"/>
  <c r="E9" i="41" s="1"/>
  <c r="C7" i="41"/>
  <c r="D7" i="41" s="1"/>
  <c r="E7" i="41" s="1"/>
  <c r="C4" i="32"/>
  <c r="D10" i="41" l="1"/>
  <c r="G24" i="16"/>
  <c r="F24" i="16"/>
  <c r="E10" i="41" l="1"/>
  <c r="H25" i="16"/>
  <c r="J25" i="16" s="1"/>
  <c r="H24" i="16"/>
  <c r="J24" i="16" l="1"/>
  <c r="K25" i="16"/>
  <c r="K24" i="16" s="1"/>
  <c r="J5" i="16" l="1"/>
  <c r="I31" i="16"/>
  <c r="J4" i="16" l="1"/>
  <c r="J31" i="16" s="1"/>
  <c r="B4" i="43" s="1"/>
  <c r="B7" i="43"/>
  <c r="C7" i="43" s="1"/>
  <c r="A4" i="36"/>
  <c r="D4" i="41"/>
  <c r="D11" i="41" s="1"/>
  <c r="K5" i="16"/>
  <c r="B4" i="36" l="1"/>
  <c r="C4" i="36" s="1"/>
  <c r="B2" i="32"/>
  <c r="D2" i="32" s="1"/>
  <c r="K4" i="16"/>
  <c r="K31" i="16" s="1"/>
  <c r="E4" i="41"/>
  <c r="E11" i="41" s="1"/>
  <c r="C4" i="43" l="1"/>
  <c r="B5" i="43"/>
  <c r="C5" i="43" s="1"/>
  <c r="B3" i="32"/>
  <c r="D3" i="32" s="1"/>
  <c r="D4" i="32" s="1"/>
  <c r="B6" i="43"/>
  <c r="C6" i="43" s="1"/>
  <c r="B4" i="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tc={F6CA9119-2C1D-4AE5-A6B4-DB5EC7A6A35B}</author>
  </authors>
  <commentList>
    <comment ref="U2" authorId="0" shapeId="0" xr:uid="{F6CA9119-2C1D-4AE5-A6B4-DB5EC7A6A35B}">
      <text>
        <t>[Threaded comment]
Your version of Excel allows you to read this threaded comment; however, any edits to it will get removed if the file is opened in a newer version of Excel. Learn more: https://go.microsoft.com/fwlink/?linkid=870924
Comment:
    šet nav uztverāmi, kas tieši ir jāsalīdzina ar 8.kolonnu</t>
      </text>
    </comment>
  </commentList>
</comments>
</file>

<file path=xl/sharedStrings.xml><?xml version="1.0" encoding="utf-8"?>
<sst xmlns="http://schemas.openxmlformats.org/spreadsheetml/2006/main" count="558" uniqueCount="119">
  <si>
    <t>Kopsavilkums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</si>
  <si>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</si>
  <si>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</si>
  <si>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Valsts pakalpojumu sniegšanas laiks [stundas]</t>
  </si>
  <si>
    <t>Maksas pakalpojumu sniegšanas laiks [stundas]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</si>
  <si>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</si>
  <si>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</si>
  <si>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</si>
  <si>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</si>
  <si>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</si>
  <si>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7=5/(5+6)*100</t>
  </si>
  <si>
    <t>1</t>
  </si>
  <si>
    <t>Tehnoloģiju un aprīkojuma iegāde</t>
  </si>
  <si>
    <t>1.1</t>
  </si>
  <si>
    <t>2</t>
  </si>
  <si>
    <t xml:space="preserve">
</t>
  </si>
  <si>
    <t>3</t>
  </si>
  <si>
    <t>Komunikācijas un vizuālās identitātes prasību nodrošināšana</t>
  </si>
  <si>
    <t>A3 plakāts</t>
  </si>
  <si>
    <t>KOPĀ:</t>
  </si>
  <si>
    <t>Informācija par ģimenes ārstu praksēm</t>
  </si>
  <si>
    <t>Finansējuma saņēmēja sniegtie dati  par 12 kalendārajiem mēnešiem (pārskata periodam jāsakrīt ar 8.kolonnā norādīto)</t>
  </si>
  <si>
    <t>Nr.</t>
  </si>
  <si>
    <t>Ģimenes ārsts (vārds, uzvārds, prakses nosaukums)</t>
  </si>
  <si>
    <r>
      <t>Platība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</si>
  <si>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</si>
  <si>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</si>
  <si>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</si>
  <si>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</si>
  <si>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</si>
  <si>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</si>
  <si>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</si>
  <si>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</si>
  <si>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Kopā:</t>
  </si>
  <si>
    <t>Mēnesis, gads</t>
  </si>
  <si>
    <t>Ģimenes ārstu prakse I</t>
  </si>
  <si>
    <t>Vārds, uzvārds, prakses nosaukums</t>
  </si>
  <si>
    <t>Ģimenes ārstu prakse II</t>
  </si>
  <si>
    <t>Ģimenes ārstu prakse III</t>
  </si>
  <si>
    <t>Kopējās izmaksas
(EUR)</t>
  </si>
  <si>
    <t>Aprēķinātā publisko izmaksu proporcija
(%)</t>
  </si>
  <si>
    <t>Publisko izmaksu maksimālais apmērs
(EUR)</t>
  </si>
  <si>
    <t>Privāto izmaksu minimālais apmērs
(EUR)</t>
  </si>
  <si>
    <t>6=3-5</t>
  </si>
  <si>
    <t>-</t>
  </si>
  <si>
    <t>Publisko izmaksu maksimālā un privāto izmaksu minimālā apjoma aprēķins (EUR)</t>
  </si>
  <si>
    <t>Kopējais finansējums (EUR)</t>
  </si>
  <si>
    <t>Maksimālais publiskais finansējums 
(EUR)</t>
  </si>
  <si>
    <t>Minimālais privātais finansējums 
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</si>
  <si>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</si>
  <si>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</si>
  <si>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</si>
  <si>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</si>
  <si>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</si>
  <si>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</si>
  <si>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</si>
  <si>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</si>
  <si>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Projekta vadības nodrošināšana</t>
  </si>
  <si>
    <r>
      <t xml:space="preserve">Mēbeļu iegādes izmaksas </t>
    </r>
    <r>
      <rPr>
        <i/>
        <sz val="11"/>
        <color theme="1"/>
        <rFont val="Calibri"/>
        <family val="2"/>
        <scheme val="minor"/>
      </rPr>
      <t>ģimenes ārsta praksei I</t>
    </r>
  </si>
  <si>
    <r>
      <t>Datortehnikas iegādes izmaksas</t>
    </r>
    <r>
      <rPr>
        <i/>
        <sz val="11"/>
        <color theme="1"/>
        <rFont val="Calibri"/>
        <family val="2"/>
        <scheme val="minor"/>
      </rPr>
      <t xml:space="preserve"> ģimenes ārsta praksei II</t>
    </r>
  </si>
  <si>
    <t>Projekta vadības personāla izmaksas</t>
  </si>
  <si>
    <r>
      <t xml:space="preserve">Aprīkojuma iegādes izmaksas </t>
    </r>
    <r>
      <rPr>
        <i/>
        <sz val="11"/>
        <color theme="1"/>
        <rFont val="Calibri"/>
        <family val="2"/>
        <scheme val="minor"/>
      </rPr>
      <t>ģimenes ārsta praksei I, II un III</t>
    </r>
  </si>
  <si>
    <t>Kopējais darba laiks gadā [stundas]</t>
  </si>
  <si>
    <t>Finansēšanas plāns</t>
  </si>
  <si>
    <t>Finansējuma avots</t>
  </si>
  <si>
    <t>Kopā</t>
  </si>
  <si>
    <t>% no attiecināmajām izmaksām</t>
  </si>
  <si>
    <t>Attiecināmais valsts budžeta finansējums</t>
  </si>
  <si>
    <t>Kopējās attiecināmās izmaksas</t>
  </si>
  <si>
    <t>Eiropas Reģionālās attīstības fonda finansējums</t>
  </si>
  <si>
    <t>Piesaistāmais privātais finansējums</t>
  </si>
  <si>
    <t>Ģimenes ārsta prakse</t>
  </si>
  <si>
    <t>Projekta darbība</t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</si>
  <si>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>ģimenes ārsta prakse I, II un III</t>
    </r>
  </si>
  <si>
    <t>Iekšējās renovācijas darbi attīstāmajai infrakstruktūrai, kuru izmanto ģimenes ārsta prakse I, II un III</t>
  </si>
  <si>
    <t>Būvuzraudzība attīstāmajai infrakstruktūrai, kuru izmanto ģimenes ārsta prakse I, II un III</t>
  </si>
  <si>
    <t>4</t>
  </si>
  <si>
    <t>2.1</t>
  </si>
  <si>
    <t>1.2</t>
  </si>
  <si>
    <t>1.3</t>
  </si>
  <si>
    <t>2.2</t>
  </si>
  <si>
    <t>2.3</t>
  </si>
  <si>
    <t>Būvniecība</t>
  </si>
  <si>
    <t>2.1.1</t>
  </si>
  <si>
    <t>2.1.2</t>
  </si>
  <si>
    <t>2.1.3</t>
  </si>
  <si>
    <t>Ģimenes ārsta prakse, uz kuru tiek attiecināta atīstāmā infrastruktūra</t>
  </si>
  <si>
    <t>Ģimenes ārstu prakse I, II un III</t>
  </si>
  <si>
    <t>1.3.1</t>
  </si>
  <si>
    <t>1.3.2</t>
  </si>
  <si>
    <t>1.3.3</t>
  </si>
  <si>
    <t>Aprīkojuma iegādes izmaksu daļa ģimenes ārsta praksei I</t>
  </si>
  <si>
    <t>Aprīkojuma iegādes izmaksu daļa ģimenes ārsta praksei II</t>
  </si>
  <si>
    <t>Aprīkojuma iegādes izmaksu daļa ģimenes ārsta praksei III</t>
  </si>
  <si>
    <t>2.2.1</t>
  </si>
  <si>
    <t>2.2.2</t>
  </si>
  <si>
    <t>2.2.3</t>
  </si>
  <si>
    <t>2.3.1</t>
  </si>
  <si>
    <t>2.3.2</t>
  </si>
  <si>
    <t>2.3.3</t>
  </si>
  <si>
    <t xml:space="preserve">Izmaksu daļa par tehniskā projekta izstrādi ģimenes ārsta praksei I </t>
  </si>
  <si>
    <t>Izmaksu daļa par tehniskā projekta izstrādi ģimenes ārsta praksei II</t>
  </si>
  <si>
    <t>Izmaksu daļa par tehniskā projekta izstrādi ģimenes ārsta praksei III</t>
  </si>
  <si>
    <t>Izmaksu daļa par iekšējās renovācijas darbiem ģimenes ārsta praksei I</t>
  </si>
  <si>
    <t>Izmaksu daļa par iekšējās renovācijas darbiem ģimenes ārsta praksei II</t>
  </si>
  <si>
    <t>Izmaksu daļa par iekšējās renovācijas darbiem ģimenes ārsta praksei III</t>
  </si>
  <si>
    <t>Izmaksu daļa par būvuzraudzību ģimenes ārsta praksei I</t>
  </si>
  <si>
    <t>Izmaksu daļa par būvuzraudzību ģimenes ārsta praksei II</t>
  </si>
  <si>
    <t>Izmaksu daļa par būvuzraudzību ģimenes ārsta praksei III</t>
  </si>
  <si>
    <t>Izmaksu daļa par projekta vadību ģimenes ārsta praksei I</t>
  </si>
  <si>
    <t>Izmaksu daļa par projekta vadību ģimenes ārsta praksei II</t>
  </si>
  <si>
    <t>Izmaksu daļa par projekta vadību ģimenes ārsta praksei III</t>
  </si>
  <si>
    <t>3.1.1</t>
  </si>
  <si>
    <t>3.1.2</t>
  </si>
  <si>
    <t>3.1.3</t>
  </si>
  <si>
    <t>8=6/(6+7)*100</t>
  </si>
  <si>
    <t>10=8*9</t>
  </si>
  <si>
    <t>11=9-10</t>
  </si>
  <si>
    <t>Finansējuma saņēmēja sniegtie dati par 12 vai 24 kalendārajiem mēnešiem (pārskata periods - iepriekšējais gads vai divi iepriekšējie gadi, attiecīgi papildinot 8.rindu)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</si>
</sst>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5" fillId="6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10" fontId="0" fillId="0" borderId="16" xfId="1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" fontId="8" fillId="5" borderId="44" xfId="0" applyNumberFormat="1" applyFont="1" applyFill="1" applyBorder="1" applyAlignment="1">
      <alignment vertical="center" wrapText="1"/>
    </xf>
    <xf numFmtId="4" fontId="8" fillId="5" borderId="45" xfId="0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0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28" fillId="0" borderId="0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indent="3"/>
    </xf>
    <xf numFmtId="4" fontId="30" fillId="0" borderId="1" xfId="0" applyNumberFormat="1" applyFont="1" applyBorder="1" applyAlignment="1">
      <alignment vertical="center"/>
    </xf>
    <xf numFmtId="10" fontId="32" fillId="0" borderId="1" xfId="1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left" vertical="center" wrapText="1"/>
    </xf>
    <xf numFmtId="4" fontId="30" fillId="7" borderId="1" xfId="0" applyNumberFormat="1" applyFont="1" applyFill="1" applyBorder="1" applyAlignment="1">
      <alignment vertical="center"/>
    </xf>
    <xf numFmtId="10" fontId="30" fillId="7" borderId="1" xfId="1" applyNumberFormat="1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right" vertical="center" wrapText="1"/>
    </xf>
    <xf numFmtId="49" fontId="4" fillId="8" borderId="7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0" fontId="4" fillId="8" borderId="6" xfId="1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right" vertical="center" wrapText="1"/>
    </xf>
    <xf numFmtId="4" fontId="4" fillId="8" borderId="7" xfId="0" applyNumberFormat="1" applyFont="1" applyFill="1" applyBorder="1" applyAlignment="1">
      <alignment horizontal="right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31" xfId="0" applyFont="1" applyFill="1" applyBorder="1" applyAlignment="1">
      <alignment vertical="center" wrapText="1"/>
    </xf>
    <xf numFmtId="4" fontId="2" fillId="7" borderId="7" xfId="0" applyNumberFormat="1" applyFont="1" applyFill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0" fontId="2" fillId="7" borderId="6" xfId="1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50" xfId="0" applyFont="1" applyFill="1" applyBorder="1" applyAlignment="1">
      <alignment vertical="center" wrapText="1"/>
    </xf>
    <xf numFmtId="4" fontId="2" fillId="9" borderId="22" xfId="0" applyNumberFormat="1" applyFont="1" applyFill="1" applyBorder="1" applyAlignment="1">
      <alignment horizontal="center" vertical="center" wrapText="1"/>
    </xf>
    <xf numFmtId="4" fontId="2" fillId="9" borderId="23" xfId="0" applyNumberFormat="1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3" xfId="1" applyNumberFormat="1" applyFont="1" applyFill="1" applyBorder="1" applyAlignment="1">
      <alignment horizontal="center" vertical="center" wrapText="1"/>
    </xf>
    <xf numFmtId="4" fontId="2" fillId="9" borderId="20" xfId="0" applyNumberFormat="1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8" borderId="31" xfId="0" applyFont="1" applyFill="1" applyBorder="1" applyAlignment="1">
      <alignment horizontal="right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10" fontId="0" fillId="8" borderId="6" xfId="1" applyNumberFormat="1" applyFont="1" applyFill="1" applyBorder="1" applyAlignment="1">
      <alignment horizontal="center" vertical="center" wrapText="1"/>
    </xf>
    <xf numFmtId="4" fontId="4" fillId="8" borderId="47" xfId="0" applyNumberFormat="1" applyFont="1" applyFill="1" applyBorder="1" applyAlignment="1">
      <alignment horizontal="center" vertical="center" wrapText="1"/>
    </xf>
    <xf numFmtId="4" fontId="0" fillId="8" borderId="48" xfId="0" applyNumberFormat="1" applyFill="1" applyBorder="1" applyAlignment="1">
      <alignment horizontal="center" vertical="center" wrapText="1"/>
    </xf>
    <xf numFmtId="10" fontId="0" fillId="8" borderId="47" xfId="1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right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10" fontId="26" fillId="0" borderId="6" xfId="1" applyNumberFormat="1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right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10" fillId="3" borderId="36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ina Visikovska" id="{D4F2B377-9CDB-4DCB-94C5-3652841410BB}" userId="S::karina.visikovska@cfla.gov.lv::be67ce49-6954-4256-ad51-4848704c1d6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2" dT="2025-01-13T13:59:03.95" personId="{D4F2B377-9CDB-4DCB-94C5-3652841410BB}" id="{F6CA9119-2C1D-4AE5-A6B4-DB5EC7A6A35B}">
    <text>šet nav uztverāmi, kas tieši ir jāsalīdzina ar 8.kolonnu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6"/>
  <sheetViews>
    <sheetView topLeftCell="C1" zoomScaleNormal="100" zoomScaleSheetLayoutView="75" zoomScalePageLayoutView="40" workbookViewId="0">
      <selection activeCell="C2" sqref="C2"/>
    </sheetView>
  </sheetViews>
  <sheetFormatPr defaultRowHeight="14.5" outlineLevelRow="1" x14ac:dyDescent="0.35"/>
  <cols>
    <col min="1" max="1" width="10.6328125" bestFit="1" customWidth="1"/>
    <col min="2" max="2" width="38" customWidth="1"/>
    <col min="3" max="3" width="13.54296875" customWidth="1"/>
    <col min="4" max="7" width="12.90625" customWidth="1"/>
    <col min="8" max="8" width="21.08984375" customWidth="1"/>
    <col min="9" max="9" width="13.453125" customWidth="1"/>
    <col min="10" max="10" width="19.453125" customWidth="1"/>
    <col min="11" max="11" width="13.08984375" customWidth="1"/>
    <col min="12" max="12" width="20.90625" customWidth="1"/>
    <col min="13" max="13" width="10.54296875" bestFit="1" customWidth="1"/>
    <col min="14" max="14" width="9.6328125" bestFit="1" customWidth="1"/>
  </cols>
  <sheetData>
    <row r="1" spans="1:13" s="3" customFormat="1" ht="53.25" customHeight="1" thickBot="1" x14ac:dyDescent="0.4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3" s="74" customFormat="1" ht="87" x14ac:dyDescent="0.35">
      <c r="A2" s="121" t="s">
        <v>1</v>
      </c>
      <c r="B2" s="122" t="s">
        <v>72</v>
      </c>
      <c r="C2" s="123" t="s">
        <v>86</v>
      </c>
      <c r="D2" s="124" t="s">
        <v>2</v>
      </c>
      <c r="E2" s="125" t="s">
        <v>62</v>
      </c>
      <c r="F2" s="121" t="s">
        <v>3</v>
      </c>
      <c r="G2" s="126" t="s">
        <v>4</v>
      </c>
      <c r="H2" s="122" t="s">
        <v>5</v>
      </c>
      <c r="I2" s="127" t="s">
        <v>6</v>
      </c>
      <c r="J2" s="124" t="s">
        <v>7</v>
      </c>
      <c r="K2" s="122" t="s">
        <v>8</v>
      </c>
      <c r="L2" s="122" t="s">
        <v>9</v>
      </c>
    </row>
    <row r="3" spans="1:13" x14ac:dyDescent="0.35">
      <c r="A3" s="128">
        <v>1</v>
      </c>
      <c r="B3" s="129">
        <v>2</v>
      </c>
      <c r="C3" s="130">
        <v>3</v>
      </c>
      <c r="D3" s="131">
        <v>4</v>
      </c>
      <c r="E3" s="129">
        <v>5</v>
      </c>
      <c r="F3" s="132">
        <v>6</v>
      </c>
      <c r="G3" s="132">
        <v>7</v>
      </c>
      <c r="H3" s="129" t="s">
        <v>115</v>
      </c>
      <c r="I3" s="133">
        <v>9</v>
      </c>
      <c r="J3" s="131" t="s">
        <v>116</v>
      </c>
      <c r="K3" s="129" t="s">
        <v>117</v>
      </c>
      <c r="L3" s="129">
        <v>12</v>
      </c>
    </row>
    <row r="4" spans="1:13" s="2" customFormat="1" ht="31.5" customHeight="1" x14ac:dyDescent="0.35">
      <c r="A4" s="111" t="s">
        <v>11</v>
      </c>
      <c r="B4" s="112" t="s">
        <v>12</v>
      </c>
      <c r="C4" s="113"/>
      <c r="D4" s="114">
        <f>SUM(D5:D7)</f>
        <v>95</v>
      </c>
      <c r="E4" s="115"/>
      <c r="F4" s="116">
        <f>SUM(F5:F7)</f>
        <v>9793.58</v>
      </c>
      <c r="G4" s="116">
        <f>SUM(G5:G7)</f>
        <v>146.41999999999999</v>
      </c>
      <c r="H4" s="117">
        <f t="shared" ref="H4:H28" si="0">IF(F4=0,0,ROUND(F4/(F4+G4),4))</f>
        <v>0.98529999999999995</v>
      </c>
      <c r="I4" s="118">
        <f>SUM(I5:I7)</f>
        <v>39000</v>
      </c>
      <c r="J4" s="119">
        <f>SUM(J5:J7)</f>
        <v>38420.699999999997</v>
      </c>
      <c r="K4" s="118">
        <f>SUM(K5:K7)</f>
        <v>579.30000000000109</v>
      </c>
      <c r="L4" s="120"/>
    </row>
    <row r="5" spans="1:13" s="2" customFormat="1" ht="31.5" customHeight="1" x14ac:dyDescent="0.35">
      <c r="A5" s="102" t="s">
        <v>13</v>
      </c>
      <c r="B5" s="103" t="str">
        <f>'Atbalsta darbības'!A4</f>
        <v>Mēbeļu iegādes izmaksas ģimenes ārsta praksei I</v>
      </c>
      <c r="C5" s="104" t="s">
        <v>35</v>
      </c>
      <c r="D5" s="105">
        <f>'Ģimenes ārsta prakse'!D8</f>
        <v>40</v>
      </c>
      <c r="E5" s="106">
        <f>'Ģimenes ārsta prakse'!H8</f>
        <v>1996</v>
      </c>
      <c r="F5" s="107">
        <f>'Ģimenes ārsta prakse'!E8</f>
        <v>1969.67</v>
      </c>
      <c r="G5" s="107">
        <f>'Ģimenes ārsta prakse'!F8</f>
        <v>26.33</v>
      </c>
      <c r="H5" s="108">
        <f t="shared" ref="H5:H10" si="1">IF(F5=0,0,ROUND(F5/(F5+G5),4))</f>
        <v>0.98680000000000001</v>
      </c>
      <c r="I5" s="109">
        <f>'Atbalsta darbības'!B4</f>
        <v>8000</v>
      </c>
      <c r="J5" s="110">
        <f>IF(H5&gt;0,ROUND(H5*I5,2),0)</f>
        <v>7894.4</v>
      </c>
      <c r="K5" s="109">
        <f>I5-J5</f>
        <v>105.60000000000036</v>
      </c>
      <c r="L5" s="101"/>
    </row>
    <row r="6" spans="1:13" s="2" customFormat="1" ht="31.5" customHeight="1" x14ac:dyDescent="0.35">
      <c r="A6" s="102" t="s">
        <v>78</v>
      </c>
      <c r="B6" s="103" t="str">
        <f>'Atbalsta darbības'!A5</f>
        <v>Datortehnikas iegādes izmaksas ģimenes ārsta praksei II</v>
      </c>
      <c r="C6" s="104" t="s">
        <v>37</v>
      </c>
      <c r="D6" s="105">
        <f>'Ģimenes ārsta prakse'!D9</f>
        <v>25</v>
      </c>
      <c r="E6" s="106">
        <f>'Ģimenes ārsta prakse'!H9</f>
        <v>1982</v>
      </c>
      <c r="F6" s="107">
        <f>'Ģimenes ārsta prakse'!E9</f>
        <v>1949.31</v>
      </c>
      <c r="G6" s="107">
        <f>'Ģimenes ārsta prakse'!F9</f>
        <v>32.69</v>
      </c>
      <c r="H6" s="108">
        <f t="shared" si="1"/>
        <v>0.98350000000000004</v>
      </c>
      <c r="I6" s="109">
        <f>'Atbalsta darbības'!B5</f>
        <v>10000</v>
      </c>
      <c r="J6" s="110">
        <f>IF(H6&gt;0,ROUND(H6*I6,2),0)</f>
        <v>9835</v>
      </c>
      <c r="K6" s="109">
        <f t="shared" ref="K6:K10" si="2">I6-J6</f>
        <v>165</v>
      </c>
      <c r="L6" s="101"/>
    </row>
    <row r="7" spans="1:13" s="2" customFormat="1" ht="43.5" x14ac:dyDescent="0.35">
      <c r="A7" s="102" t="s">
        <v>79</v>
      </c>
      <c r="B7" s="103" t="str">
        <f>'Atbalsta darbības'!A6</f>
        <v>Aprīkojuma iegādes izmaksas ģimenes ārsta praksei I, II un III</v>
      </c>
      <c r="C7" s="104" t="s">
        <v>87</v>
      </c>
      <c r="D7" s="105">
        <f>SUM(D8:D10)</f>
        <v>30</v>
      </c>
      <c r="E7" s="106">
        <f>'Ģimenes ārsta prakse'!H29</f>
        <v>5962</v>
      </c>
      <c r="F7" s="107">
        <f>'Ģimenes ārsta prakse'!W29</f>
        <v>5874.6</v>
      </c>
      <c r="G7" s="107">
        <f>'Ģimenes ārsta prakse'!V29</f>
        <v>87.399999999999991</v>
      </c>
      <c r="H7" s="108">
        <f t="shared" si="1"/>
        <v>0.98529999999999995</v>
      </c>
      <c r="I7" s="109">
        <f>IF('Atbalsta darbības'!B6&gt;0,SUM(I8:I10),0)</f>
        <v>21000</v>
      </c>
      <c r="J7" s="110">
        <f>IF(H7&gt;0,ROUND(H7*I7,2),0)</f>
        <v>20691.3</v>
      </c>
      <c r="K7" s="109">
        <f t="shared" si="2"/>
        <v>308.70000000000073</v>
      </c>
      <c r="L7" s="101"/>
      <c r="M7" s="82"/>
    </row>
    <row r="8" spans="1:13" s="2" customFormat="1" ht="29" outlineLevel="1" x14ac:dyDescent="0.35">
      <c r="A8" s="42" t="s">
        <v>88</v>
      </c>
      <c r="B8" s="40" t="s">
        <v>91</v>
      </c>
      <c r="C8" s="99" t="s">
        <v>35</v>
      </c>
      <c r="D8" s="17">
        <v>10</v>
      </c>
      <c r="E8" s="18">
        <f>'Ģimenes ārsta prakse'!H29</f>
        <v>5962</v>
      </c>
      <c r="F8" s="100">
        <f>'Ģimenes ārsta prakse'!E29</f>
        <v>5874.6</v>
      </c>
      <c r="G8" s="100">
        <f>'Ģimenes ārsta prakse'!F29</f>
        <v>87.399999999999991</v>
      </c>
      <c r="H8" s="41">
        <f t="shared" si="1"/>
        <v>0.98529999999999995</v>
      </c>
      <c r="I8" s="16">
        <f>'Atbalsta darbības'!B6/COUNTA(C8:C10)</f>
        <v>7000</v>
      </c>
      <c r="J8" s="16">
        <f t="shared" ref="J8:J10" si="3">IF(H8&gt;0,ROUND(H8*I8,2),0)</f>
        <v>6897.1</v>
      </c>
      <c r="K8" s="20">
        <f t="shared" si="2"/>
        <v>102.89999999999964</v>
      </c>
      <c r="L8" s="15"/>
      <c r="M8" s="82"/>
    </row>
    <row r="9" spans="1:13" s="2" customFormat="1" ht="29" outlineLevel="1" x14ac:dyDescent="0.35">
      <c r="A9" s="42" t="s">
        <v>89</v>
      </c>
      <c r="B9" s="40" t="s">
        <v>92</v>
      </c>
      <c r="C9" s="99" t="s">
        <v>37</v>
      </c>
      <c r="D9" s="17">
        <v>10</v>
      </c>
      <c r="E9" s="18">
        <f>'Ģimenes ārsta prakse'!H29</f>
        <v>5962</v>
      </c>
      <c r="F9" s="100">
        <f>'Ģimenes ārsta prakse'!E29</f>
        <v>5874.6</v>
      </c>
      <c r="G9" s="100">
        <f>'Ģimenes ārsta prakse'!F29</f>
        <v>87.399999999999991</v>
      </c>
      <c r="H9" s="41">
        <f t="shared" si="1"/>
        <v>0.98529999999999995</v>
      </c>
      <c r="I9" s="16">
        <f>'Atbalsta darbības'!B6/COUNTA(C8:C10)</f>
        <v>7000</v>
      </c>
      <c r="J9" s="16">
        <f t="shared" si="3"/>
        <v>6897.1</v>
      </c>
      <c r="K9" s="20">
        <f t="shared" si="2"/>
        <v>102.89999999999964</v>
      </c>
      <c r="L9" s="15"/>
      <c r="M9" s="82"/>
    </row>
    <row r="10" spans="1:13" s="2" customFormat="1" ht="29" outlineLevel="1" x14ac:dyDescent="0.35">
      <c r="A10" s="42" t="s">
        <v>90</v>
      </c>
      <c r="B10" s="40" t="s">
        <v>93</v>
      </c>
      <c r="C10" s="99" t="s">
        <v>38</v>
      </c>
      <c r="D10" s="17">
        <v>10</v>
      </c>
      <c r="E10" s="18">
        <f>'Ģimenes ārsta prakse'!H29</f>
        <v>5962</v>
      </c>
      <c r="F10" s="100">
        <f>'Ģimenes ārsta prakse'!E29</f>
        <v>5874.6</v>
      </c>
      <c r="G10" s="100">
        <f>'Ģimenes ārsta prakse'!F29</f>
        <v>87.399999999999991</v>
      </c>
      <c r="H10" s="41">
        <f t="shared" si="1"/>
        <v>0.98529999999999995</v>
      </c>
      <c r="I10" s="16">
        <f>'Atbalsta darbības'!B6/COUNTA(C8:C10)</f>
        <v>7000</v>
      </c>
      <c r="J10" s="16">
        <f t="shared" si="3"/>
        <v>6897.1</v>
      </c>
      <c r="K10" s="20">
        <f t="shared" si="2"/>
        <v>102.89999999999964</v>
      </c>
      <c r="L10" s="15"/>
      <c r="M10" s="82"/>
    </row>
    <row r="11" spans="1:13" s="2" customFormat="1" ht="31.5" customHeight="1" x14ac:dyDescent="0.35">
      <c r="A11" s="111" t="s">
        <v>14</v>
      </c>
      <c r="B11" s="112" t="s">
        <v>82</v>
      </c>
      <c r="C11" s="113"/>
      <c r="D11" s="114">
        <v>30</v>
      </c>
      <c r="E11" s="115"/>
      <c r="F11" s="114">
        <f>'Ģimenes ārsta prakse'!E29</f>
        <v>5874.6</v>
      </c>
      <c r="G11" s="114">
        <f>'Ģimenes ārsta prakse'!F29</f>
        <v>87.399999999999991</v>
      </c>
      <c r="H11" s="117">
        <f>IF(F11=0,0,ROUND(F11/(F11+G11),4))</f>
        <v>0.98529999999999995</v>
      </c>
      <c r="I11" s="118">
        <f>SUM(I12,I16,I20)</f>
        <v>6900</v>
      </c>
      <c r="J11" s="119">
        <f>SUM(J12,J16,J20)</f>
        <v>6798.5700000000006</v>
      </c>
      <c r="K11" s="118">
        <f>SUM(K12,K16,K20)</f>
        <v>101.42999999999989</v>
      </c>
      <c r="L11" s="120"/>
    </row>
    <row r="12" spans="1:13" s="2" customFormat="1" ht="43.5" x14ac:dyDescent="0.35">
      <c r="A12" s="102" t="s">
        <v>77</v>
      </c>
      <c r="B12" s="103" t="str">
        <f>'Atbalsta darbības'!A7</f>
        <v>Tehniskā projekta izstrāde attīstāmajai infrakstruktūrai, kuru izmanto ģimenes ārsta prakse I, II un III</v>
      </c>
      <c r="C12" s="104" t="s">
        <v>87</v>
      </c>
      <c r="D12" s="105">
        <f>SUM(D13:D15)</f>
        <v>30</v>
      </c>
      <c r="E12" s="106">
        <f>'Ģimenes ārsta prakse'!H29</f>
        <v>5962</v>
      </c>
      <c r="F12" s="107">
        <f>'Ģimenes ārsta prakse'!W29</f>
        <v>5874.6</v>
      </c>
      <c r="G12" s="107">
        <f>'Ģimenes ārsta prakse'!V29</f>
        <v>87.399999999999991</v>
      </c>
      <c r="H12" s="108">
        <f t="shared" ref="H12:H23" si="4">IF(F12=0,0,ROUND(F12/(F12+G12),4))</f>
        <v>0.98529999999999995</v>
      </c>
      <c r="I12" s="109">
        <f>'Atbalsta darbības'!B7</f>
        <v>300</v>
      </c>
      <c r="J12" s="110">
        <f>IF(H12&gt;0,ROUND(H12*I12,2),0)</f>
        <v>295.58999999999997</v>
      </c>
      <c r="K12" s="109">
        <f>I12-J12</f>
        <v>4.410000000000025</v>
      </c>
      <c r="L12" s="101"/>
    </row>
    <row r="13" spans="1:13" s="2" customFormat="1" ht="30" customHeight="1" outlineLevel="1" x14ac:dyDescent="0.35">
      <c r="A13" s="42" t="s">
        <v>83</v>
      </c>
      <c r="B13" s="40" t="s">
        <v>100</v>
      </c>
      <c r="C13" s="99" t="s">
        <v>35</v>
      </c>
      <c r="D13" s="17">
        <v>10</v>
      </c>
      <c r="E13" s="18">
        <f>'Ģimenes ārsta prakse'!H29</f>
        <v>5962</v>
      </c>
      <c r="F13" s="19">
        <f>'Ģimenes ārsta prakse'!E29</f>
        <v>5874.6</v>
      </c>
      <c r="G13" s="19">
        <f>'Ģimenes ārsta prakse'!F29</f>
        <v>87.399999999999991</v>
      </c>
      <c r="H13" s="41">
        <f t="shared" si="4"/>
        <v>0.98529999999999995</v>
      </c>
      <c r="I13" s="20">
        <f>'Atbalsta darbības'!B7/COUNTA(C13:C15)</f>
        <v>100</v>
      </c>
      <c r="J13" s="16">
        <f t="shared" ref="J13:J15" si="5">IF(H13&gt;0,ROUND(H13*I13,2),0)</f>
        <v>98.53</v>
      </c>
      <c r="K13" s="20">
        <f t="shared" ref="K13:K15" si="6">I13-J13</f>
        <v>1.4699999999999989</v>
      </c>
      <c r="L13" s="15"/>
    </row>
    <row r="14" spans="1:13" s="2" customFormat="1" ht="30" customHeight="1" outlineLevel="1" x14ac:dyDescent="0.35">
      <c r="A14" s="42" t="s">
        <v>84</v>
      </c>
      <c r="B14" s="40" t="s">
        <v>101</v>
      </c>
      <c r="C14" s="99" t="s">
        <v>37</v>
      </c>
      <c r="D14" s="17">
        <v>10</v>
      </c>
      <c r="E14" s="18">
        <f>'Ģimenes ārsta prakse'!H29</f>
        <v>5962</v>
      </c>
      <c r="F14" s="19">
        <f>'Ģimenes ārsta prakse'!E29</f>
        <v>5874.6</v>
      </c>
      <c r="G14" s="19">
        <f>'Ģimenes ārsta prakse'!F29</f>
        <v>87.399999999999991</v>
      </c>
      <c r="H14" s="41">
        <f t="shared" si="4"/>
        <v>0.98529999999999995</v>
      </c>
      <c r="I14" s="20">
        <f>'Atbalsta darbības'!B7/COUNTA(C13:C15)</f>
        <v>100</v>
      </c>
      <c r="J14" s="16">
        <f t="shared" si="5"/>
        <v>98.53</v>
      </c>
      <c r="K14" s="20">
        <f t="shared" si="6"/>
        <v>1.4699999999999989</v>
      </c>
      <c r="L14" s="15"/>
    </row>
    <row r="15" spans="1:13" s="2" customFormat="1" ht="30" customHeight="1" outlineLevel="1" x14ac:dyDescent="0.35">
      <c r="A15" s="42" t="s">
        <v>85</v>
      </c>
      <c r="B15" s="40" t="s">
        <v>102</v>
      </c>
      <c r="C15" s="99" t="s">
        <v>38</v>
      </c>
      <c r="D15" s="17">
        <v>10</v>
      </c>
      <c r="E15" s="18">
        <f>'Ģimenes ārsta prakse'!H29</f>
        <v>5962</v>
      </c>
      <c r="F15" s="19">
        <f>'Ģimenes ārsta prakse'!E29</f>
        <v>5874.6</v>
      </c>
      <c r="G15" s="19">
        <f>'Ģimenes ārsta prakse'!F29</f>
        <v>87.399999999999991</v>
      </c>
      <c r="H15" s="41">
        <f t="shared" si="4"/>
        <v>0.98529999999999995</v>
      </c>
      <c r="I15" s="20">
        <f>'Atbalsta darbības'!B7/COUNTA(C13:C15)</f>
        <v>100</v>
      </c>
      <c r="J15" s="16">
        <f t="shared" si="5"/>
        <v>98.53</v>
      </c>
      <c r="K15" s="20">
        <f t="shared" si="6"/>
        <v>1.4699999999999989</v>
      </c>
      <c r="L15" s="15"/>
    </row>
    <row r="16" spans="1:13" s="2" customFormat="1" ht="43.5" x14ac:dyDescent="0.35">
      <c r="A16" s="102" t="s">
        <v>80</v>
      </c>
      <c r="B16" s="103" t="str">
        <f>'Atbalsta darbības'!A8</f>
        <v>Iekšējās renovācijas darbi attīstāmajai infrakstruktūrai, kuru izmanto ģimenes ārsta prakse I, II un III</v>
      </c>
      <c r="C16" s="104" t="s">
        <v>87</v>
      </c>
      <c r="D16" s="105">
        <f>SUM(D17:D19)</f>
        <v>30</v>
      </c>
      <c r="E16" s="106">
        <f>'Ģimenes ārsta prakse'!H29</f>
        <v>5962</v>
      </c>
      <c r="F16" s="107">
        <f>'Ģimenes ārsta prakse'!W29</f>
        <v>5874.6</v>
      </c>
      <c r="G16" s="107">
        <f>'Ģimenes ārsta prakse'!V29</f>
        <v>87.399999999999991</v>
      </c>
      <c r="H16" s="108">
        <f t="shared" si="4"/>
        <v>0.98529999999999995</v>
      </c>
      <c r="I16" s="109">
        <f>'Atbalsta darbības'!B8</f>
        <v>6000</v>
      </c>
      <c r="J16" s="110">
        <f>IF(H16&gt;0,ROUND(H16*I16,2),0)</f>
        <v>5911.8</v>
      </c>
      <c r="K16" s="109">
        <f t="shared" ref="K16:K20" si="7">I16-J16</f>
        <v>88.199999999999818</v>
      </c>
      <c r="L16" s="101"/>
    </row>
    <row r="17" spans="1:42" s="2" customFormat="1" ht="30" customHeight="1" outlineLevel="1" x14ac:dyDescent="0.35">
      <c r="A17" s="152" t="s">
        <v>94</v>
      </c>
      <c r="B17" s="153" t="s">
        <v>103</v>
      </c>
      <c r="C17" s="99" t="s">
        <v>35</v>
      </c>
      <c r="D17" s="17">
        <v>10</v>
      </c>
      <c r="E17" s="154">
        <f>'Ģimenes ārsta prakse'!H29</f>
        <v>5962</v>
      </c>
      <c r="F17" s="155">
        <f>'Ģimenes ārsta prakse'!E29</f>
        <v>5874.6</v>
      </c>
      <c r="G17" s="155">
        <f>'Ģimenes ārsta prakse'!F29</f>
        <v>87.399999999999991</v>
      </c>
      <c r="H17" s="41">
        <f t="shared" si="4"/>
        <v>0.98529999999999995</v>
      </c>
      <c r="I17" s="20">
        <f>'Atbalsta darbības'!B8/COUNTA(C17:C19)</f>
        <v>2000</v>
      </c>
      <c r="J17" s="16">
        <f t="shared" ref="J17:J19" si="8">IF(H17&gt;0,ROUND(H17*I17,2),0)</f>
        <v>1970.6</v>
      </c>
      <c r="K17" s="20">
        <f t="shared" si="7"/>
        <v>29.400000000000091</v>
      </c>
      <c r="L17" s="156"/>
    </row>
    <row r="18" spans="1:42" s="2" customFormat="1" ht="30" customHeight="1" outlineLevel="1" x14ac:dyDescent="0.35">
      <c r="A18" s="152" t="s">
        <v>95</v>
      </c>
      <c r="B18" s="153" t="s">
        <v>104</v>
      </c>
      <c r="C18" s="99" t="s">
        <v>37</v>
      </c>
      <c r="D18" s="17">
        <v>10</v>
      </c>
      <c r="E18" s="154">
        <f>'Ģimenes ārsta prakse'!H29</f>
        <v>5962</v>
      </c>
      <c r="F18" s="155">
        <f>'Ģimenes ārsta prakse'!E29</f>
        <v>5874.6</v>
      </c>
      <c r="G18" s="155">
        <f>'Ģimenes ārsta prakse'!F29</f>
        <v>87.399999999999991</v>
      </c>
      <c r="H18" s="41">
        <f t="shared" si="4"/>
        <v>0.98529999999999995</v>
      </c>
      <c r="I18" s="20">
        <f>'Atbalsta darbības'!B8/COUNTA(C17:C19)</f>
        <v>2000</v>
      </c>
      <c r="J18" s="16">
        <f t="shared" si="8"/>
        <v>1970.6</v>
      </c>
      <c r="K18" s="20">
        <f t="shared" si="7"/>
        <v>29.400000000000091</v>
      </c>
      <c r="L18" s="156"/>
    </row>
    <row r="19" spans="1:42" s="2" customFormat="1" ht="30" customHeight="1" outlineLevel="1" x14ac:dyDescent="0.35">
      <c r="A19" s="152" t="s">
        <v>96</v>
      </c>
      <c r="B19" s="153" t="s">
        <v>105</v>
      </c>
      <c r="C19" s="99" t="s">
        <v>38</v>
      </c>
      <c r="D19" s="17">
        <v>10</v>
      </c>
      <c r="E19" s="154">
        <f>'Ģimenes ārsta prakse'!H29</f>
        <v>5962</v>
      </c>
      <c r="F19" s="155">
        <f>'Ģimenes ārsta prakse'!E29</f>
        <v>5874.6</v>
      </c>
      <c r="G19" s="155">
        <f>'Ģimenes ārsta prakse'!F29</f>
        <v>87.399999999999991</v>
      </c>
      <c r="H19" s="41">
        <f t="shared" si="4"/>
        <v>0.98529999999999995</v>
      </c>
      <c r="I19" s="20">
        <f>'Atbalsta darbības'!B8/COUNTA(C17:C19)</f>
        <v>2000</v>
      </c>
      <c r="J19" s="16">
        <f t="shared" si="8"/>
        <v>1970.6</v>
      </c>
      <c r="K19" s="20">
        <f t="shared" si="7"/>
        <v>29.400000000000091</v>
      </c>
      <c r="L19" s="156"/>
    </row>
    <row r="20" spans="1:42" s="2" customFormat="1" ht="43.5" x14ac:dyDescent="0.35">
      <c r="A20" s="102" t="s">
        <v>81</v>
      </c>
      <c r="B20" s="103" t="str">
        <f>'Atbalsta darbības'!A9</f>
        <v>Būvuzraudzība attīstāmajai infrakstruktūrai, kuru izmanto ģimenes ārsta prakse I, II un III</v>
      </c>
      <c r="C20" s="104" t="s">
        <v>87</v>
      </c>
      <c r="D20" s="105">
        <f>SUM(D21:D23)</f>
        <v>30</v>
      </c>
      <c r="E20" s="106">
        <f>'Ģimenes ārsta prakse'!H29</f>
        <v>5962</v>
      </c>
      <c r="F20" s="107">
        <f>'Ģimenes ārsta prakse'!W29</f>
        <v>5874.6</v>
      </c>
      <c r="G20" s="107">
        <f>'Ģimenes ārsta prakse'!V29</f>
        <v>87.399999999999991</v>
      </c>
      <c r="H20" s="108">
        <f t="shared" si="4"/>
        <v>0.98529999999999995</v>
      </c>
      <c r="I20" s="109">
        <f>'Atbalsta darbības'!B9</f>
        <v>600</v>
      </c>
      <c r="J20" s="110">
        <f>IF(H20&gt;0,ROUND(H20*I20,2),0)</f>
        <v>591.17999999999995</v>
      </c>
      <c r="K20" s="109">
        <f t="shared" si="7"/>
        <v>8.82000000000005</v>
      </c>
      <c r="L20" s="101"/>
      <c r="M20" s="82"/>
    </row>
    <row r="21" spans="1:42" s="2" customFormat="1" ht="29" outlineLevel="1" x14ac:dyDescent="0.35">
      <c r="A21" s="152" t="s">
        <v>97</v>
      </c>
      <c r="B21" s="153" t="s">
        <v>106</v>
      </c>
      <c r="C21" s="99" t="s">
        <v>35</v>
      </c>
      <c r="D21" s="17">
        <v>10</v>
      </c>
      <c r="E21" s="154">
        <f>'Ģimenes ārsta prakse'!H29</f>
        <v>5962</v>
      </c>
      <c r="F21" s="155">
        <f>'Ģimenes ārsta prakse'!E29</f>
        <v>5874.6</v>
      </c>
      <c r="G21" s="155">
        <f>'Ģimenes ārsta prakse'!F29</f>
        <v>87.399999999999991</v>
      </c>
      <c r="H21" s="41">
        <f t="shared" si="4"/>
        <v>0.98529999999999995</v>
      </c>
      <c r="I21" s="20">
        <f>'Atbalsta darbības'!B9/COUNTA(C21:C23)</f>
        <v>200</v>
      </c>
      <c r="J21" s="16">
        <f t="shared" ref="J21:J23" si="9">IF(H21&gt;0,ROUND(H21*I21,2),0)</f>
        <v>197.06</v>
      </c>
      <c r="K21" s="20">
        <f t="shared" ref="K21:K23" si="10">I21-J21</f>
        <v>2.9399999999999977</v>
      </c>
      <c r="L21" s="156"/>
      <c r="M21" s="82"/>
    </row>
    <row r="22" spans="1:42" s="2" customFormat="1" ht="29" outlineLevel="1" x14ac:dyDescent="0.35">
      <c r="A22" s="152" t="s">
        <v>98</v>
      </c>
      <c r="B22" s="153" t="s">
        <v>107</v>
      </c>
      <c r="C22" s="99" t="s">
        <v>37</v>
      </c>
      <c r="D22" s="17">
        <v>10</v>
      </c>
      <c r="E22" s="154">
        <f>'Ģimenes ārsta prakse'!H29</f>
        <v>5962</v>
      </c>
      <c r="F22" s="155">
        <f>'Ģimenes ārsta prakse'!E29</f>
        <v>5874.6</v>
      </c>
      <c r="G22" s="155">
        <f>'Ģimenes ārsta prakse'!F29</f>
        <v>87.399999999999991</v>
      </c>
      <c r="H22" s="41">
        <f t="shared" si="4"/>
        <v>0.98529999999999995</v>
      </c>
      <c r="I22" s="20">
        <f>'Atbalsta darbības'!B9/COUNTA(C21:C23)</f>
        <v>200</v>
      </c>
      <c r="J22" s="16">
        <f t="shared" si="9"/>
        <v>197.06</v>
      </c>
      <c r="K22" s="20">
        <f t="shared" si="10"/>
        <v>2.9399999999999977</v>
      </c>
      <c r="L22" s="156"/>
      <c r="M22" s="82"/>
    </row>
    <row r="23" spans="1:42" s="2" customFormat="1" ht="29" outlineLevel="1" x14ac:dyDescent="0.35">
      <c r="A23" s="152" t="s">
        <v>99</v>
      </c>
      <c r="B23" s="153" t="s">
        <v>108</v>
      </c>
      <c r="C23" s="99" t="s">
        <v>38</v>
      </c>
      <c r="D23" s="17">
        <v>10</v>
      </c>
      <c r="E23" s="154">
        <f>'Ģimenes ārsta prakse'!H29</f>
        <v>5962</v>
      </c>
      <c r="F23" s="155">
        <f>'Ģimenes ārsta prakse'!E29</f>
        <v>5874.6</v>
      </c>
      <c r="G23" s="155">
        <f>'Ģimenes ārsta prakse'!F29</f>
        <v>87.399999999999991</v>
      </c>
      <c r="H23" s="41">
        <f t="shared" si="4"/>
        <v>0.98529999999999995</v>
      </c>
      <c r="I23" s="20">
        <f>'Atbalsta darbības'!B9/COUNTA(C21:C23)</f>
        <v>200</v>
      </c>
      <c r="J23" s="16">
        <f t="shared" si="9"/>
        <v>197.06</v>
      </c>
      <c r="K23" s="20">
        <f t="shared" si="10"/>
        <v>2.9399999999999977</v>
      </c>
      <c r="L23" s="156"/>
      <c r="M23" s="82"/>
    </row>
    <row r="24" spans="1:42" s="2" customFormat="1" ht="31.5" customHeight="1" x14ac:dyDescent="0.35">
      <c r="A24" s="111" t="s">
        <v>16</v>
      </c>
      <c r="B24" s="112" t="s">
        <v>57</v>
      </c>
      <c r="C24" s="113"/>
      <c r="D24" s="114">
        <f>SUM(D25:D25)</f>
        <v>0</v>
      </c>
      <c r="E24" s="115"/>
      <c r="F24" s="134">
        <f>SUM(F25:F25)</f>
        <v>5874.6</v>
      </c>
      <c r="G24" s="134">
        <f>SUM(G25:G25)</f>
        <v>87.399999999999991</v>
      </c>
      <c r="H24" s="117">
        <f t="shared" si="0"/>
        <v>0.98529999999999995</v>
      </c>
      <c r="I24" s="118">
        <f>SUM(I25:I25)</f>
        <v>4500</v>
      </c>
      <c r="J24" s="119">
        <f>SUM(J25:J25)</f>
        <v>4433.8500000000004</v>
      </c>
      <c r="K24" s="118">
        <f>SUM(K25:K25)</f>
        <v>66.149999999999636</v>
      </c>
      <c r="L24" s="120"/>
    </row>
    <row r="25" spans="1:42" s="21" customFormat="1" ht="41.25" customHeight="1" x14ac:dyDescent="0.35">
      <c r="A25" s="143">
        <v>3.1</v>
      </c>
      <c r="B25" s="144" t="str">
        <f>'Atbalsta darbības'!A10</f>
        <v>Projekta vadības personāla izmaksas</v>
      </c>
      <c r="C25" s="104" t="s">
        <v>87</v>
      </c>
      <c r="D25" s="146"/>
      <c r="E25" s="106">
        <f>'Ģimenes ārsta prakse'!H29</f>
        <v>5962</v>
      </c>
      <c r="F25" s="147">
        <f>'Ģimenes ārsta prakse'!W29</f>
        <v>5874.6</v>
      </c>
      <c r="G25" s="147">
        <f>'Ģimenes ārsta prakse'!V29</f>
        <v>87.399999999999991</v>
      </c>
      <c r="H25" s="148">
        <f t="shared" si="0"/>
        <v>0.98529999999999995</v>
      </c>
      <c r="I25" s="109">
        <f>'Atbalsta darbības'!B10</f>
        <v>4500</v>
      </c>
      <c r="J25" s="110">
        <f>IF(H25&gt;0,ROUND(H25*I25,2),0)</f>
        <v>4433.8500000000004</v>
      </c>
      <c r="K25" s="109">
        <f t="shared" ref="K25:K28" si="11">I25-J25</f>
        <v>66.149999999999636</v>
      </c>
      <c r="L25" s="109"/>
      <c r="AP25" s="21" t="s">
        <v>15</v>
      </c>
    </row>
    <row r="26" spans="1:42" s="21" customFormat="1" ht="31.5" customHeight="1" outlineLevel="1" x14ac:dyDescent="0.35">
      <c r="A26" s="152" t="s">
        <v>112</v>
      </c>
      <c r="B26" s="153" t="s">
        <v>109</v>
      </c>
      <c r="C26" s="99" t="s">
        <v>35</v>
      </c>
      <c r="D26" s="157"/>
      <c r="E26" s="154">
        <f>'Ģimenes ārsta prakse'!H29</f>
        <v>5962</v>
      </c>
      <c r="F26" s="158">
        <f>'Ģimenes ārsta prakse'!E29</f>
        <v>5874.6</v>
      </c>
      <c r="G26" s="158">
        <f>'Ģimenes ārsta prakse'!F29</f>
        <v>87.399999999999991</v>
      </c>
      <c r="H26" s="159">
        <f t="shared" si="0"/>
        <v>0.98529999999999995</v>
      </c>
      <c r="I26" s="20">
        <f>'Atbalsta darbības'!B10/COUNTA(C26:C28)</f>
        <v>1500</v>
      </c>
      <c r="J26" s="16">
        <f t="shared" ref="J26:J28" si="12">IF(H26&gt;0,ROUND(H26*I26,2),0)</f>
        <v>1477.95</v>
      </c>
      <c r="K26" s="20">
        <f t="shared" si="11"/>
        <v>22.049999999999955</v>
      </c>
      <c r="L26" s="160"/>
    </row>
    <row r="27" spans="1:42" s="21" customFormat="1" ht="31.5" customHeight="1" outlineLevel="1" x14ac:dyDescent="0.35">
      <c r="A27" s="152" t="s">
        <v>113</v>
      </c>
      <c r="B27" s="153" t="s">
        <v>110</v>
      </c>
      <c r="C27" s="99" t="s">
        <v>37</v>
      </c>
      <c r="D27" s="157"/>
      <c r="E27" s="154">
        <f>'Ģimenes ārsta prakse'!H29</f>
        <v>5962</v>
      </c>
      <c r="F27" s="158">
        <f>'Ģimenes ārsta prakse'!E29</f>
        <v>5874.6</v>
      </c>
      <c r="G27" s="158">
        <f>'Ģimenes ārsta prakse'!F29</f>
        <v>87.399999999999991</v>
      </c>
      <c r="H27" s="159">
        <f t="shared" si="0"/>
        <v>0.98529999999999995</v>
      </c>
      <c r="I27" s="20">
        <f>'Atbalsta darbības'!B10/COUNTA(C26:C28)</f>
        <v>1500</v>
      </c>
      <c r="J27" s="16">
        <f t="shared" si="12"/>
        <v>1477.95</v>
      </c>
      <c r="K27" s="20">
        <f t="shared" si="11"/>
        <v>22.049999999999955</v>
      </c>
      <c r="L27" s="160"/>
    </row>
    <row r="28" spans="1:42" s="21" customFormat="1" ht="31.5" customHeight="1" outlineLevel="1" x14ac:dyDescent="0.35">
      <c r="A28" s="152" t="s">
        <v>114</v>
      </c>
      <c r="B28" s="153" t="s">
        <v>111</v>
      </c>
      <c r="C28" s="99" t="s">
        <v>38</v>
      </c>
      <c r="D28" s="157"/>
      <c r="E28" s="154">
        <f>'Ģimenes ārsta prakse'!H29</f>
        <v>5962</v>
      </c>
      <c r="F28" s="158">
        <f>'Ģimenes ārsta prakse'!E29</f>
        <v>5874.6</v>
      </c>
      <c r="G28" s="158">
        <f>'Ģimenes ārsta prakse'!F29</f>
        <v>87.399999999999991</v>
      </c>
      <c r="H28" s="159">
        <f t="shared" si="0"/>
        <v>0.98529999999999995</v>
      </c>
      <c r="I28" s="20">
        <f>'Atbalsta darbības'!B10/COUNTA(C26:C28)</f>
        <v>1500</v>
      </c>
      <c r="J28" s="16">
        <f t="shared" si="12"/>
        <v>1477.95</v>
      </c>
      <c r="K28" s="20">
        <f t="shared" si="11"/>
        <v>22.049999999999955</v>
      </c>
      <c r="L28" s="160"/>
    </row>
    <row r="29" spans="1:42" s="21" customFormat="1" ht="31.5" customHeight="1" x14ac:dyDescent="0.35">
      <c r="A29" s="111" t="s">
        <v>76</v>
      </c>
      <c r="B29" s="112" t="s">
        <v>17</v>
      </c>
      <c r="C29" s="113"/>
      <c r="D29" s="114">
        <f>SUM(D30:D30)</f>
        <v>0</v>
      </c>
      <c r="E29" s="115"/>
      <c r="F29" s="134">
        <f>SUM(F30:F30)</f>
        <v>0</v>
      </c>
      <c r="G29" s="134">
        <f>SUM(G30:G30)</f>
        <v>0</v>
      </c>
      <c r="H29" s="117">
        <v>1</v>
      </c>
      <c r="I29" s="118">
        <f>SUM(I30:I30)</f>
        <v>20</v>
      </c>
      <c r="J29" s="119">
        <f>SUM(J30:J30)</f>
        <v>20</v>
      </c>
      <c r="K29" s="118">
        <f>SUM(K30:K30)</f>
        <v>0</v>
      </c>
      <c r="L29" s="120"/>
    </row>
    <row r="30" spans="1:42" s="21" customFormat="1" ht="31.5" customHeight="1" thickBot="1" x14ac:dyDescent="0.4">
      <c r="A30" s="143">
        <v>4.0999999999999996</v>
      </c>
      <c r="B30" s="144" t="s">
        <v>18</v>
      </c>
      <c r="C30" s="145"/>
      <c r="D30" s="146"/>
      <c r="E30" s="149"/>
      <c r="F30" s="146"/>
      <c r="G30" s="150"/>
      <c r="H30" s="151"/>
      <c r="I30" s="109">
        <v>20</v>
      </c>
      <c r="J30" s="110">
        <f>I30</f>
        <v>20</v>
      </c>
      <c r="K30" s="109">
        <f t="shared" ref="K30" si="13">I30-J30</f>
        <v>0</v>
      </c>
      <c r="L30" s="109"/>
    </row>
    <row r="31" spans="1:42" s="4" customFormat="1" ht="31.5" customHeight="1" thickBot="1" x14ac:dyDescent="0.4">
      <c r="A31" s="135"/>
      <c r="B31" s="136" t="s">
        <v>19</v>
      </c>
      <c r="C31" s="137"/>
      <c r="D31" s="138"/>
      <c r="E31" s="139"/>
      <c r="F31" s="140"/>
      <c r="G31" s="140"/>
      <c r="H31" s="141"/>
      <c r="I31" s="142">
        <f>I4+I11+I24+I29</f>
        <v>50420</v>
      </c>
      <c r="J31" s="142">
        <f>J4+J11+J24+J29</f>
        <v>49673.119999999995</v>
      </c>
      <c r="K31" s="142">
        <f>K4+K11+K24+K29</f>
        <v>746.88000000000056</v>
      </c>
      <c r="L31" s="142"/>
      <c r="AP31" s="4" t="s">
        <v>15</v>
      </c>
    </row>
    <row r="32" spans="1:42" ht="29" x14ac:dyDescent="0.35">
      <c r="AP32" s="2" t="s">
        <v>15</v>
      </c>
    </row>
    <row r="33" spans="42:42" ht="29" x14ac:dyDescent="0.35">
      <c r="AP33" s="2" t="s">
        <v>15</v>
      </c>
    </row>
    <row r="34" spans="42:42" ht="29" x14ac:dyDescent="0.35">
      <c r="AP34" s="2" t="s">
        <v>15</v>
      </c>
    </row>
    <row r="35" spans="42:42" ht="29" x14ac:dyDescent="0.35">
      <c r="AP35" s="2" t="s">
        <v>15</v>
      </c>
    </row>
    <row r="36" spans="42:42" ht="29" x14ac:dyDescent="0.35">
      <c r="AP36" s="2" t="s">
        <v>15</v>
      </c>
    </row>
    <row r="37" spans="42:42" ht="29" x14ac:dyDescent="0.35">
      <c r="AP37" s="2" t="s">
        <v>15</v>
      </c>
    </row>
    <row r="38" spans="42:42" ht="29" x14ac:dyDescent="0.35">
      <c r="AP38" s="2" t="s">
        <v>15</v>
      </c>
    </row>
    <row r="39" spans="42:42" ht="29" x14ac:dyDescent="0.35">
      <c r="AP39" s="2" t="s">
        <v>15</v>
      </c>
    </row>
    <row r="40" spans="42:42" ht="29" x14ac:dyDescent="0.35">
      <c r="AP40" s="2" t="s">
        <v>15</v>
      </c>
    </row>
    <row r="41" spans="42:42" ht="29" x14ac:dyDescent="0.35">
      <c r="AP41" s="2" t="s">
        <v>15</v>
      </c>
    </row>
    <row r="42" spans="42:42" ht="29" x14ac:dyDescent="0.35">
      <c r="AP42" s="2" t="s">
        <v>15</v>
      </c>
    </row>
    <row r="43" spans="42:42" ht="29" x14ac:dyDescent="0.35">
      <c r="AP43" s="2" t="s">
        <v>15</v>
      </c>
    </row>
    <row r="44" spans="42:42" ht="29" x14ac:dyDescent="0.35">
      <c r="AP44" s="2" t="s">
        <v>15</v>
      </c>
    </row>
    <row r="45" spans="42:42" ht="29" x14ac:dyDescent="0.35">
      <c r="AP45" s="2" t="s">
        <v>15</v>
      </c>
    </row>
    <row r="46" spans="42:42" ht="29" x14ac:dyDescent="0.35">
      <c r="AP46" s="2" t="s">
        <v>15</v>
      </c>
    </row>
    <row r="47" spans="42:42" ht="29" x14ac:dyDescent="0.35">
      <c r="AP47" s="2" t="s">
        <v>15</v>
      </c>
    </row>
    <row r="48" spans="42:42" ht="29" x14ac:dyDescent="0.35">
      <c r="AP48" s="2" t="s">
        <v>15</v>
      </c>
    </row>
    <row r="49" spans="42:42" ht="29" x14ac:dyDescent="0.35">
      <c r="AP49" s="2" t="s">
        <v>15</v>
      </c>
    </row>
    <row r="50" spans="42:42" ht="29" x14ac:dyDescent="0.35">
      <c r="AP50" s="2" t="s">
        <v>15</v>
      </c>
    </row>
    <row r="51" spans="42:42" ht="29" x14ac:dyDescent="0.35">
      <c r="AP51" s="2" t="s">
        <v>15</v>
      </c>
    </row>
    <row r="52" spans="42:42" ht="29" x14ac:dyDescent="0.35">
      <c r="AP52" s="2" t="s">
        <v>15</v>
      </c>
    </row>
    <row r="53" spans="42:42" ht="29" x14ac:dyDescent="0.35">
      <c r="AP53" s="2" t="s">
        <v>15</v>
      </c>
    </row>
    <row r="54" spans="42:42" ht="29" x14ac:dyDescent="0.35">
      <c r="AP54" s="2" t="s">
        <v>15</v>
      </c>
    </row>
    <row r="55" spans="42:42" ht="29" x14ac:dyDescent="0.35">
      <c r="AP55" s="2" t="s">
        <v>15</v>
      </c>
    </row>
    <row r="56" spans="42:42" ht="29" x14ac:dyDescent="0.35">
      <c r="AP56" s="2" t="s">
        <v>15</v>
      </c>
    </row>
    <row r="57" spans="42:42" ht="29" x14ac:dyDescent="0.35">
      <c r="AP57" s="2" t="s">
        <v>15</v>
      </c>
    </row>
    <row r="58" spans="42:42" ht="29" x14ac:dyDescent="0.35">
      <c r="AP58" s="2" t="s">
        <v>15</v>
      </c>
    </row>
    <row r="59" spans="42:42" ht="29" x14ac:dyDescent="0.35">
      <c r="AP59" s="2" t="s">
        <v>15</v>
      </c>
    </row>
    <row r="60" spans="42:42" ht="29" x14ac:dyDescent="0.35">
      <c r="AP60" s="2" t="s">
        <v>15</v>
      </c>
    </row>
    <row r="61" spans="42:42" ht="29" x14ac:dyDescent="0.35">
      <c r="AP61" s="2" t="s">
        <v>15</v>
      </c>
    </row>
    <row r="62" spans="42:42" ht="29" x14ac:dyDescent="0.35">
      <c r="AP62" s="2" t="s">
        <v>15</v>
      </c>
    </row>
    <row r="63" spans="42:42" ht="29" x14ac:dyDescent="0.35">
      <c r="AP63" s="2" t="s">
        <v>15</v>
      </c>
    </row>
    <row r="64" spans="42:42" ht="29" x14ac:dyDescent="0.35">
      <c r="AP64" s="2" t="s">
        <v>15</v>
      </c>
    </row>
    <row r="65" spans="42:42" ht="29" x14ac:dyDescent="0.35">
      <c r="AP65" s="2" t="s">
        <v>15</v>
      </c>
    </row>
    <row r="66" spans="42:42" ht="29" x14ac:dyDescent="0.35">
      <c r="AP66" s="2" t="s">
        <v>15</v>
      </c>
    </row>
    <row r="67" spans="42:42" ht="29" x14ac:dyDescent="0.35">
      <c r="AP67" s="2" t="s">
        <v>15</v>
      </c>
    </row>
    <row r="68" spans="42:42" ht="29" x14ac:dyDescent="0.35">
      <c r="AP68" s="2" t="s">
        <v>15</v>
      </c>
    </row>
    <row r="69" spans="42:42" ht="29" x14ac:dyDescent="0.35">
      <c r="AP69" s="2" t="s">
        <v>15</v>
      </c>
    </row>
    <row r="70" spans="42:42" ht="29" x14ac:dyDescent="0.35">
      <c r="AP70" s="2" t="s">
        <v>15</v>
      </c>
    </row>
    <row r="71" spans="42:42" ht="29" x14ac:dyDescent="0.35">
      <c r="AP71" s="2" t="s">
        <v>15</v>
      </c>
    </row>
    <row r="72" spans="42:42" ht="29" x14ac:dyDescent="0.35">
      <c r="AP72" s="2" t="s">
        <v>15</v>
      </c>
    </row>
    <row r="73" spans="42:42" ht="29" x14ac:dyDescent="0.35">
      <c r="AP73" s="2" t="s">
        <v>15</v>
      </c>
    </row>
    <row r="74" spans="42:42" ht="29" x14ac:dyDescent="0.35">
      <c r="AP74" s="2" t="s">
        <v>15</v>
      </c>
    </row>
    <row r="75" spans="42:42" ht="29" x14ac:dyDescent="0.35">
      <c r="AP75" s="2" t="s">
        <v>15</v>
      </c>
    </row>
    <row r="76" spans="42:42" ht="29" x14ac:dyDescent="0.35">
      <c r="AP76" s="2" t="s">
        <v>15</v>
      </c>
    </row>
    <row r="77" spans="42:42" ht="29" x14ac:dyDescent="0.35">
      <c r="AP77" s="2" t="s">
        <v>15</v>
      </c>
    </row>
    <row r="78" spans="42:42" ht="29" x14ac:dyDescent="0.35">
      <c r="AP78" s="2" t="s">
        <v>15</v>
      </c>
    </row>
    <row r="79" spans="42:42" ht="29" x14ac:dyDescent="0.35">
      <c r="AP79" s="2" t="s">
        <v>15</v>
      </c>
    </row>
    <row r="80" spans="42:42" ht="29" x14ac:dyDescent="0.35">
      <c r="AP80" s="2" t="s">
        <v>15</v>
      </c>
    </row>
    <row r="81" spans="42:42" ht="29" x14ac:dyDescent="0.35">
      <c r="AP81" s="2" t="s">
        <v>15</v>
      </c>
    </row>
    <row r="82" spans="42:42" ht="29" x14ac:dyDescent="0.35">
      <c r="AP82" s="2" t="s">
        <v>15</v>
      </c>
    </row>
    <row r="83" spans="42:42" ht="29" x14ac:dyDescent="0.35">
      <c r="AP83" s="2" t="s">
        <v>15</v>
      </c>
    </row>
    <row r="84" spans="42:42" ht="29" x14ac:dyDescent="0.35">
      <c r="AP84" s="2" t="s">
        <v>15</v>
      </c>
    </row>
    <row r="85" spans="42:42" ht="29" x14ac:dyDescent="0.35">
      <c r="AP85" s="2" t="s">
        <v>15</v>
      </c>
    </row>
    <row r="86" spans="42:42" ht="29" x14ac:dyDescent="0.35">
      <c r="AP86" s="2" t="s">
        <v>15</v>
      </c>
    </row>
    <row r="87" spans="42:42" ht="29" x14ac:dyDescent="0.35">
      <c r="AP87" s="2" t="s">
        <v>15</v>
      </c>
    </row>
    <row r="88" spans="42:42" ht="29" x14ac:dyDescent="0.35">
      <c r="AP88" s="2" t="s">
        <v>15</v>
      </c>
    </row>
    <row r="89" spans="42:42" ht="29" x14ac:dyDescent="0.35">
      <c r="AP89" s="2" t="s">
        <v>15</v>
      </c>
    </row>
    <row r="90" spans="42:42" ht="29" x14ac:dyDescent="0.35">
      <c r="AP90" s="2" t="s">
        <v>15</v>
      </c>
    </row>
    <row r="91" spans="42:42" ht="29" x14ac:dyDescent="0.35">
      <c r="AP91" s="2" t="s">
        <v>15</v>
      </c>
    </row>
    <row r="92" spans="42:42" ht="29" x14ac:dyDescent="0.35">
      <c r="AP92" s="2" t="s">
        <v>15</v>
      </c>
    </row>
    <row r="93" spans="42:42" ht="29" x14ac:dyDescent="0.35">
      <c r="AP93" s="2" t="s">
        <v>15</v>
      </c>
    </row>
    <row r="94" spans="42:42" ht="29" x14ac:dyDescent="0.35">
      <c r="AP94" s="2" t="s">
        <v>15</v>
      </c>
    </row>
    <row r="95" spans="42:42" ht="29" x14ac:dyDescent="0.35">
      <c r="AP95" s="2" t="s">
        <v>15</v>
      </c>
    </row>
    <row r="96" spans="42:42" ht="29" x14ac:dyDescent="0.35">
      <c r="AP96" s="2" t="s">
        <v>15</v>
      </c>
    </row>
    <row r="97" spans="42:42" ht="29" x14ac:dyDescent="0.35">
      <c r="AP97" s="2" t="s">
        <v>15</v>
      </c>
    </row>
    <row r="98" spans="42:42" ht="29" x14ac:dyDescent="0.35">
      <c r="AP98" s="2" t="s">
        <v>15</v>
      </c>
    </row>
    <row r="99" spans="42:42" ht="29" x14ac:dyDescent="0.35">
      <c r="AP99" s="2" t="s">
        <v>15</v>
      </c>
    </row>
    <row r="100" spans="42:42" ht="29" x14ac:dyDescent="0.35">
      <c r="AP100" s="2" t="s">
        <v>15</v>
      </c>
    </row>
    <row r="101" spans="42:42" ht="29" x14ac:dyDescent="0.35">
      <c r="AP101" s="2" t="s">
        <v>15</v>
      </c>
    </row>
    <row r="102" spans="42:42" ht="29" x14ac:dyDescent="0.35">
      <c r="AP102" s="2" t="s">
        <v>15</v>
      </c>
    </row>
    <row r="103" spans="42:42" ht="29" x14ac:dyDescent="0.35">
      <c r="AP103" s="2" t="s">
        <v>15</v>
      </c>
    </row>
    <row r="104" spans="42:42" ht="29" x14ac:dyDescent="0.35">
      <c r="AP104" s="2" t="s">
        <v>15</v>
      </c>
    </row>
    <row r="105" spans="42:42" ht="29" x14ac:dyDescent="0.35">
      <c r="AP105" s="2" t="s">
        <v>15</v>
      </c>
    </row>
    <row r="106" spans="42:42" ht="29" x14ac:dyDescent="0.35">
      <c r="AP106" s="2" t="s">
        <v>15</v>
      </c>
    </row>
    <row r="107" spans="42:42" ht="29" x14ac:dyDescent="0.35">
      <c r="AP107" s="2" t="s">
        <v>15</v>
      </c>
    </row>
    <row r="108" spans="42:42" ht="29" x14ac:dyDescent="0.35">
      <c r="AP108" s="2" t="s">
        <v>15</v>
      </c>
    </row>
    <row r="109" spans="42:42" ht="29" x14ac:dyDescent="0.35">
      <c r="AP109" s="2" t="s">
        <v>15</v>
      </c>
    </row>
    <row r="110" spans="42:42" ht="29" x14ac:dyDescent="0.35">
      <c r="AP110" s="2" t="s">
        <v>15</v>
      </c>
    </row>
    <row r="111" spans="42:42" ht="29" x14ac:dyDescent="0.35">
      <c r="AP111" s="2" t="s">
        <v>15</v>
      </c>
    </row>
    <row r="112" spans="42:42" ht="29" x14ac:dyDescent="0.35">
      <c r="AP112" s="2" t="s">
        <v>15</v>
      </c>
    </row>
    <row r="113" spans="42:42" ht="29" x14ac:dyDescent="0.35">
      <c r="AP113" s="2" t="s">
        <v>15</v>
      </c>
    </row>
    <row r="114" spans="42:42" ht="29" x14ac:dyDescent="0.35">
      <c r="AP114" s="2" t="s">
        <v>15</v>
      </c>
    </row>
    <row r="115" spans="42:42" ht="29" x14ac:dyDescent="0.35">
      <c r="AP115" s="2" t="s">
        <v>15</v>
      </c>
    </row>
    <row r="116" spans="42:42" ht="29" x14ac:dyDescent="0.35">
      <c r="AP116" s="2" t="s">
        <v>15</v>
      </c>
    </row>
    <row r="117" spans="42:42" ht="29" x14ac:dyDescent="0.35">
      <c r="AP117" s="2" t="s">
        <v>15</v>
      </c>
    </row>
    <row r="118" spans="42:42" ht="29" x14ac:dyDescent="0.35">
      <c r="AP118" s="2" t="s">
        <v>15</v>
      </c>
    </row>
    <row r="119" spans="42:42" ht="29" x14ac:dyDescent="0.35">
      <c r="AP119" s="2" t="s">
        <v>15</v>
      </c>
    </row>
    <row r="120" spans="42:42" ht="29" x14ac:dyDescent="0.35">
      <c r="AP120" s="2" t="s">
        <v>15</v>
      </c>
    </row>
    <row r="121" spans="42:42" ht="29" x14ac:dyDescent="0.35">
      <c r="AP121" s="2" t="s">
        <v>15</v>
      </c>
    </row>
    <row r="122" spans="42:42" ht="29" x14ac:dyDescent="0.35">
      <c r="AP122" s="2" t="s">
        <v>15</v>
      </c>
    </row>
    <row r="123" spans="42:42" ht="29" x14ac:dyDescent="0.35">
      <c r="AP123" s="2" t="s">
        <v>15</v>
      </c>
    </row>
    <row r="124" spans="42:42" ht="29" x14ac:dyDescent="0.35">
      <c r="AP124" s="2" t="s">
        <v>15</v>
      </c>
    </row>
    <row r="125" spans="42:42" ht="29" x14ac:dyDescent="0.35">
      <c r="AP125" s="2" t="s">
        <v>15</v>
      </c>
    </row>
    <row r="126" spans="42:42" ht="29" x14ac:dyDescent="0.35">
      <c r="AP126" s="2" t="s">
        <v>15</v>
      </c>
    </row>
    <row r="127" spans="42:42" ht="29" x14ac:dyDescent="0.35">
      <c r="AP127" s="2" t="s">
        <v>15</v>
      </c>
    </row>
    <row r="128" spans="42:42" ht="29" x14ac:dyDescent="0.35">
      <c r="AP128" s="2" t="s">
        <v>15</v>
      </c>
    </row>
    <row r="129" spans="42:42" ht="29" x14ac:dyDescent="0.35">
      <c r="AP129" s="2" t="s">
        <v>15</v>
      </c>
    </row>
    <row r="130" spans="42:42" ht="29" x14ac:dyDescent="0.35">
      <c r="AP130" s="2" t="s">
        <v>15</v>
      </c>
    </row>
    <row r="131" spans="42:42" ht="29" x14ac:dyDescent="0.35">
      <c r="AP131" s="2" t="s">
        <v>15</v>
      </c>
    </row>
    <row r="132" spans="42:42" ht="29" x14ac:dyDescent="0.35">
      <c r="AP132" s="2" t="s">
        <v>15</v>
      </c>
    </row>
    <row r="133" spans="42:42" ht="29" x14ac:dyDescent="0.35">
      <c r="AP133" s="2" t="s">
        <v>15</v>
      </c>
    </row>
    <row r="134" spans="42:42" ht="29" x14ac:dyDescent="0.35">
      <c r="AP134" s="2" t="s">
        <v>15</v>
      </c>
    </row>
    <row r="135" spans="42:42" ht="29" x14ac:dyDescent="0.35">
      <c r="AP135" s="2" t="s">
        <v>15</v>
      </c>
    </row>
    <row r="136" spans="42:42" ht="29" x14ac:dyDescent="0.35">
      <c r="AP136" s="2" t="s">
        <v>15</v>
      </c>
    </row>
    <row r="137" spans="42:42" ht="29" x14ac:dyDescent="0.35">
      <c r="AP137" s="2" t="s">
        <v>15</v>
      </c>
    </row>
    <row r="138" spans="42:42" ht="29" x14ac:dyDescent="0.35">
      <c r="AP138" s="2" t="s">
        <v>15</v>
      </c>
    </row>
    <row r="139" spans="42:42" ht="29" x14ac:dyDescent="0.35">
      <c r="AP139" s="2" t="s">
        <v>15</v>
      </c>
    </row>
    <row r="140" spans="42:42" ht="29" x14ac:dyDescent="0.35">
      <c r="AP140" s="2" t="s">
        <v>15</v>
      </c>
    </row>
    <row r="141" spans="42:42" ht="29" x14ac:dyDescent="0.35">
      <c r="AP141" s="2" t="s">
        <v>15</v>
      </c>
    </row>
    <row r="142" spans="42:42" ht="29" x14ac:dyDescent="0.35">
      <c r="AP142" s="2" t="s">
        <v>15</v>
      </c>
    </row>
    <row r="143" spans="42:42" ht="29" x14ac:dyDescent="0.35">
      <c r="AP143" s="2" t="s">
        <v>15</v>
      </c>
    </row>
    <row r="144" spans="42:42" ht="29" x14ac:dyDescent="0.35">
      <c r="AP144" s="2" t="s">
        <v>15</v>
      </c>
    </row>
    <row r="145" spans="42:42" ht="29" x14ac:dyDescent="0.35">
      <c r="AP145" s="2" t="s">
        <v>15</v>
      </c>
    </row>
    <row r="146" spans="42:42" ht="29" x14ac:dyDescent="0.35">
      <c r="AP146" s="2" t="s">
        <v>15</v>
      </c>
    </row>
    <row r="147" spans="42:42" ht="29" x14ac:dyDescent="0.35">
      <c r="AP147" s="2" t="s">
        <v>15</v>
      </c>
    </row>
    <row r="148" spans="42:42" ht="29" x14ac:dyDescent="0.35">
      <c r="AP148" s="2" t="s">
        <v>15</v>
      </c>
    </row>
    <row r="149" spans="42:42" ht="29" x14ac:dyDescent="0.35">
      <c r="AP149" s="2" t="s">
        <v>15</v>
      </c>
    </row>
    <row r="150" spans="42:42" ht="29" x14ac:dyDescent="0.35">
      <c r="AP150" s="2" t="s">
        <v>15</v>
      </c>
    </row>
    <row r="151" spans="42:42" ht="29" x14ac:dyDescent="0.35">
      <c r="AP151" s="2" t="s">
        <v>15</v>
      </c>
    </row>
    <row r="152" spans="42:42" ht="29" x14ac:dyDescent="0.35">
      <c r="AP152" s="2" t="s">
        <v>15</v>
      </c>
    </row>
    <row r="153" spans="42:42" ht="29" x14ac:dyDescent="0.35">
      <c r="AP153" s="2" t="s">
        <v>15</v>
      </c>
    </row>
    <row r="154" spans="42:42" ht="29" x14ac:dyDescent="0.35">
      <c r="AP154" s="2" t="s">
        <v>15</v>
      </c>
    </row>
    <row r="155" spans="42:42" ht="29" x14ac:dyDescent="0.35">
      <c r="AP155" s="2" t="s">
        <v>15</v>
      </c>
    </row>
    <row r="156" spans="42:42" ht="29" x14ac:dyDescent="0.35">
      <c r="AP156" s="2" t="s">
        <v>15</v>
      </c>
    </row>
    <row r="157" spans="42:42" ht="29" x14ac:dyDescent="0.35">
      <c r="AP157" s="2" t="s">
        <v>15</v>
      </c>
    </row>
    <row r="158" spans="42:42" ht="29" x14ac:dyDescent="0.35">
      <c r="AP158" s="2" t="s">
        <v>15</v>
      </c>
    </row>
    <row r="159" spans="42:42" ht="29" x14ac:dyDescent="0.35">
      <c r="AP159" s="2" t="s">
        <v>15</v>
      </c>
    </row>
    <row r="160" spans="42:42" ht="29" x14ac:dyDescent="0.35">
      <c r="AP160" s="2" t="s">
        <v>15</v>
      </c>
    </row>
    <row r="161" spans="42:42" ht="29" x14ac:dyDescent="0.35">
      <c r="AP161" s="2" t="s">
        <v>15</v>
      </c>
    </row>
    <row r="162" spans="42:42" ht="29" x14ac:dyDescent="0.35">
      <c r="AP162" s="2" t="s">
        <v>15</v>
      </c>
    </row>
    <row r="163" spans="42:42" ht="29" x14ac:dyDescent="0.35">
      <c r="AP163" s="2" t="s">
        <v>15</v>
      </c>
    </row>
    <row r="164" spans="42:42" ht="29" x14ac:dyDescent="0.35">
      <c r="AP164" s="2" t="s">
        <v>15</v>
      </c>
    </row>
    <row r="165" spans="42:42" ht="29" x14ac:dyDescent="0.35">
      <c r="AP165" s="2" t="s">
        <v>15</v>
      </c>
    </row>
    <row r="166" spans="42:42" ht="29" x14ac:dyDescent="0.35">
      <c r="AP166" s="2" t="s">
        <v>15</v>
      </c>
    </row>
    <row r="167" spans="42:42" ht="29" x14ac:dyDescent="0.35">
      <c r="AP167" s="2" t="s">
        <v>15</v>
      </c>
    </row>
    <row r="168" spans="42:42" ht="29" x14ac:dyDescent="0.35">
      <c r="AP168" s="2" t="s">
        <v>15</v>
      </c>
    </row>
    <row r="169" spans="42:42" ht="29" x14ac:dyDescent="0.35">
      <c r="AP169" s="2" t="s">
        <v>15</v>
      </c>
    </row>
    <row r="170" spans="42:42" ht="29" x14ac:dyDescent="0.35">
      <c r="AP170" s="2" t="s">
        <v>15</v>
      </c>
    </row>
    <row r="171" spans="42:42" ht="29" x14ac:dyDescent="0.35">
      <c r="AP171" s="2" t="s">
        <v>15</v>
      </c>
    </row>
    <row r="172" spans="42:42" ht="29" x14ac:dyDescent="0.35">
      <c r="AP172" s="2" t="s">
        <v>15</v>
      </c>
    </row>
    <row r="173" spans="42:42" ht="29" x14ac:dyDescent="0.35">
      <c r="AP173" s="2" t="s">
        <v>15</v>
      </c>
    </row>
    <row r="174" spans="42:42" ht="29" x14ac:dyDescent="0.35">
      <c r="AP174" s="2" t="s">
        <v>15</v>
      </c>
    </row>
    <row r="175" spans="42:42" ht="29" x14ac:dyDescent="0.35">
      <c r="AP175" s="2" t="s">
        <v>15</v>
      </c>
    </row>
    <row r="176" spans="42:42" ht="29" x14ac:dyDescent="0.35">
      <c r="AP176" s="2" t="s">
        <v>15</v>
      </c>
    </row>
    <row r="177" spans="42:42" ht="29" x14ac:dyDescent="0.35">
      <c r="AP177" s="2" t="s">
        <v>15</v>
      </c>
    </row>
    <row r="178" spans="42:42" ht="29" x14ac:dyDescent="0.35">
      <c r="AP178" s="2" t="s">
        <v>15</v>
      </c>
    </row>
    <row r="179" spans="42:42" ht="29" x14ac:dyDescent="0.35">
      <c r="AP179" s="2" t="s">
        <v>15</v>
      </c>
    </row>
    <row r="180" spans="42:42" ht="29" x14ac:dyDescent="0.35">
      <c r="AP180" s="2" t="s">
        <v>15</v>
      </c>
    </row>
    <row r="181" spans="42:42" ht="29" x14ac:dyDescent="0.35">
      <c r="AP181" s="2" t="s">
        <v>15</v>
      </c>
    </row>
    <row r="182" spans="42:42" ht="29" x14ac:dyDescent="0.35">
      <c r="AP182" s="2" t="s">
        <v>15</v>
      </c>
    </row>
    <row r="183" spans="42:42" ht="29" x14ac:dyDescent="0.35">
      <c r="AP183" s="2" t="s">
        <v>15</v>
      </c>
    </row>
    <row r="184" spans="42:42" ht="29" x14ac:dyDescent="0.35">
      <c r="AP184" s="2" t="s">
        <v>15</v>
      </c>
    </row>
    <row r="185" spans="42:42" ht="29" x14ac:dyDescent="0.35">
      <c r="AP185" s="2" t="s">
        <v>15</v>
      </c>
    </row>
    <row r="186" spans="42:42" ht="29" x14ac:dyDescent="0.35">
      <c r="AP186" s="2" t="s">
        <v>15</v>
      </c>
    </row>
    <row r="187" spans="42:42" ht="29" x14ac:dyDescent="0.35">
      <c r="AP187" s="2" t="s">
        <v>15</v>
      </c>
    </row>
    <row r="188" spans="42:42" ht="29" x14ac:dyDescent="0.35">
      <c r="AP188" s="2" t="s">
        <v>15</v>
      </c>
    </row>
    <row r="189" spans="42:42" ht="29" x14ac:dyDescent="0.35">
      <c r="AP189" s="2" t="s">
        <v>15</v>
      </c>
    </row>
    <row r="190" spans="42:42" ht="29" x14ac:dyDescent="0.35">
      <c r="AP190" s="2" t="s">
        <v>15</v>
      </c>
    </row>
    <row r="191" spans="42:42" ht="29" x14ac:dyDescent="0.35">
      <c r="AP191" s="2" t="s">
        <v>15</v>
      </c>
    </row>
    <row r="192" spans="42:42" ht="29" x14ac:dyDescent="0.35">
      <c r="AP192" s="2" t="s">
        <v>15</v>
      </c>
    </row>
    <row r="193" spans="42:42" ht="29" x14ac:dyDescent="0.35">
      <c r="AP193" s="2" t="s">
        <v>15</v>
      </c>
    </row>
    <row r="194" spans="42:42" ht="29" x14ac:dyDescent="0.35">
      <c r="AP194" s="2" t="s">
        <v>15</v>
      </c>
    </row>
    <row r="195" spans="42:42" ht="29" x14ac:dyDescent="0.35">
      <c r="AP195" s="2" t="s">
        <v>15</v>
      </c>
    </row>
    <row r="196" spans="42:42" ht="29" x14ac:dyDescent="0.35">
      <c r="AP196" s="2" t="s">
        <v>15</v>
      </c>
    </row>
    <row r="197" spans="42:42" ht="29" x14ac:dyDescent="0.35">
      <c r="AP197" s="2" t="s">
        <v>15</v>
      </c>
    </row>
    <row r="198" spans="42:42" ht="29" x14ac:dyDescent="0.35">
      <c r="AP198" s="2" t="s">
        <v>15</v>
      </c>
    </row>
    <row r="199" spans="42:42" ht="29" x14ac:dyDescent="0.35">
      <c r="AP199" s="2" t="s">
        <v>15</v>
      </c>
    </row>
    <row r="200" spans="42:42" ht="29" x14ac:dyDescent="0.35">
      <c r="AP200" s="2" t="s">
        <v>15</v>
      </c>
    </row>
    <row r="201" spans="42:42" ht="29" x14ac:dyDescent="0.35">
      <c r="AP201" s="2" t="s">
        <v>15</v>
      </c>
    </row>
    <row r="202" spans="42:42" ht="29" x14ac:dyDescent="0.35">
      <c r="AP202" s="2" t="s">
        <v>15</v>
      </c>
    </row>
    <row r="203" spans="42:42" ht="29" x14ac:dyDescent="0.35">
      <c r="AP203" s="2" t="s">
        <v>15</v>
      </c>
    </row>
    <row r="204" spans="42:42" ht="29" x14ac:dyDescent="0.35">
      <c r="AP204" s="2" t="s">
        <v>15</v>
      </c>
    </row>
    <row r="205" spans="42:42" ht="29" x14ac:dyDescent="0.35">
      <c r="AP205" s="2" t="s">
        <v>15</v>
      </c>
    </row>
    <row r="206" spans="42:42" ht="29" x14ac:dyDescent="0.35">
      <c r="AP206" s="2" t="s">
        <v>15</v>
      </c>
    </row>
    <row r="207" spans="42:42" ht="29" x14ac:dyDescent="0.35">
      <c r="AP207" s="2" t="s">
        <v>15</v>
      </c>
    </row>
    <row r="208" spans="42:42" ht="29" x14ac:dyDescent="0.35">
      <c r="AP208" s="2" t="s">
        <v>15</v>
      </c>
    </row>
    <row r="209" spans="42:42" ht="29" x14ac:dyDescent="0.35">
      <c r="AP209" s="2" t="s">
        <v>15</v>
      </c>
    </row>
    <row r="210" spans="42:42" ht="29" x14ac:dyDescent="0.35">
      <c r="AP210" s="2" t="s">
        <v>15</v>
      </c>
    </row>
    <row r="211" spans="42:42" ht="29" x14ac:dyDescent="0.35">
      <c r="AP211" s="2" t="s">
        <v>15</v>
      </c>
    </row>
    <row r="212" spans="42:42" ht="29" x14ac:dyDescent="0.35">
      <c r="AP212" s="2" t="s">
        <v>15</v>
      </c>
    </row>
    <row r="213" spans="42:42" ht="29" x14ac:dyDescent="0.35">
      <c r="AP213" s="2" t="s">
        <v>15</v>
      </c>
    </row>
    <row r="214" spans="42:42" ht="29" x14ac:dyDescent="0.35">
      <c r="AP214" s="2" t="s">
        <v>15</v>
      </c>
    </row>
    <row r="215" spans="42:42" ht="29" x14ac:dyDescent="0.35">
      <c r="AP215" s="2" t="s">
        <v>15</v>
      </c>
    </row>
    <row r="216" spans="42:42" ht="29" x14ac:dyDescent="0.35">
      <c r="AP216" s="2" t="s">
        <v>15</v>
      </c>
    </row>
    <row r="217" spans="42:42" ht="29" x14ac:dyDescent="0.35">
      <c r="AP217" s="2" t="s">
        <v>15</v>
      </c>
    </row>
    <row r="218" spans="42:42" ht="29" x14ac:dyDescent="0.35">
      <c r="AP218" s="2" t="s">
        <v>15</v>
      </c>
    </row>
    <row r="219" spans="42:42" ht="29" x14ac:dyDescent="0.35">
      <c r="AP219" s="2" t="s">
        <v>15</v>
      </c>
    </row>
    <row r="220" spans="42:42" ht="29" x14ac:dyDescent="0.35">
      <c r="AP220" s="2" t="s">
        <v>15</v>
      </c>
    </row>
    <row r="221" spans="42:42" ht="29" x14ac:dyDescent="0.35">
      <c r="AP221" s="2" t="s">
        <v>15</v>
      </c>
    </row>
    <row r="222" spans="42:42" ht="29" x14ac:dyDescent="0.35">
      <c r="AP222" s="2" t="s">
        <v>15</v>
      </c>
    </row>
    <row r="223" spans="42:42" ht="29" x14ac:dyDescent="0.35">
      <c r="AP223" s="2" t="s">
        <v>15</v>
      </c>
    </row>
    <row r="224" spans="42:42" ht="29" x14ac:dyDescent="0.35">
      <c r="AP224" s="2" t="s">
        <v>15</v>
      </c>
    </row>
    <row r="225" spans="42:42" ht="29" x14ac:dyDescent="0.35">
      <c r="AP225" s="2" t="s">
        <v>15</v>
      </c>
    </row>
    <row r="226" spans="42:42" ht="29" x14ac:dyDescent="0.35">
      <c r="AP226" s="2" t="s">
        <v>15</v>
      </c>
    </row>
    <row r="227" spans="42:42" ht="29" x14ac:dyDescent="0.35">
      <c r="AP227" s="2" t="s">
        <v>15</v>
      </c>
    </row>
    <row r="228" spans="42:42" ht="29" x14ac:dyDescent="0.35">
      <c r="AP228" s="2" t="s">
        <v>15</v>
      </c>
    </row>
    <row r="229" spans="42:42" ht="29" x14ac:dyDescent="0.35">
      <c r="AP229" s="2" t="s">
        <v>15</v>
      </c>
    </row>
    <row r="230" spans="42:42" ht="29" x14ac:dyDescent="0.35">
      <c r="AP230" s="2" t="s">
        <v>15</v>
      </c>
    </row>
    <row r="231" spans="42:42" ht="29" x14ac:dyDescent="0.35">
      <c r="AP231" s="2" t="s">
        <v>15</v>
      </c>
    </row>
    <row r="232" spans="42:42" ht="29" x14ac:dyDescent="0.35">
      <c r="AP232" s="2" t="s">
        <v>15</v>
      </c>
    </row>
    <row r="233" spans="42:42" ht="29" x14ac:dyDescent="0.35">
      <c r="AP233" s="2" t="s">
        <v>15</v>
      </c>
    </row>
    <row r="234" spans="42:42" ht="29" x14ac:dyDescent="0.35">
      <c r="AP234" s="2" t="s">
        <v>15</v>
      </c>
    </row>
    <row r="235" spans="42:42" ht="29" x14ac:dyDescent="0.35">
      <c r="AP235" s="2" t="s">
        <v>15</v>
      </c>
    </row>
    <row r="236" spans="42:42" ht="29" x14ac:dyDescent="0.35">
      <c r="AP236" s="2" t="s">
        <v>15</v>
      </c>
    </row>
    <row r="237" spans="42:42" ht="29" x14ac:dyDescent="0.35">
      <c r="AP237" s="2" t="s">
        <v>15</v>
      </c>
    </row>
    <row r="238" spans="42:42" ht="29" x14ac:dyDescent="0.35">
      <c r="AP238" s="2" t="s">
        <v>15</v>
      </c>
    </row>
    <row r="239" spans="42:42" ht="29" x14ac:dyDescent="0.35">
      <c r="AP239" s="2" t="s">
        <v>15</v>
      </c>
    </row>
    <row r="240" spans="42:42" ht="29" x14ac:dyDescent="0.35">
      <c r="AP240" s="2" t="s">
        <v>15</v>
      </c>
    </row>
    <row r="241" spans="42:42" ht="29" x14ac:dyDescent="0.35">
      <c r="AP241" s="2" t="s">
        <v>15</v>
      </c>
    </row>
    <row r="242" spans="42:42" ht="29" x14ac:dyDescent="0.35">
      <c r="AP242" s="2" t="s">
        <v>15</v>
      </c>
    </row>
    <row r="243" spans="42:42" ht="29" x14ac:dyDescent="0.35">
      <c r="AP243" s="2" t="s">
        <v>15</v>
      </c>
    </row>
    <row r="244" spans="42:42" ht="29" x14ac:dyDescent="0.35">
      <c r="AP244" s="2" t="s">
        <v>15</v>
      </c>
    </row>
    <row r="245" spans="42:42" ht="29" x14ac:dyDescent="0.35">
      <c r="AP245" s="2" t="s">
        <v>15</v>
      </c>
    </row>
    <row r="246" spans="42:42" ht="29" x14ac:dyDescent="0.35">
      <c r="AP246" s="2" t="s">
        <v>15</v>
      </c>
    </row>
    <row r="247" spans="42:42" ht="29" x14ac:dyDescent="0.35">
      <c r="AP247" s="2" t="s">
        <v>15</v>
      </c>
    </row>
    <row r="248" spans="42:42" ht="29" x14ac:dyDescent="0.35">
      <c r="AP248" s="2" t="s">
        <v>15</v>
      </c>
    </row>
    <row r="249" spans="42:42" ht="29" x14ac:dyDescent="0.35">
      <c r="AP249" s="2" t="s">
        <v>15</v>
      </c>
    </row>
    <row r="250" spans="42:42" ht="29" x14ac:dyDescent="0.35">
      <c r="AP250" s="2" t="s">
        <v>15</v>
      </c>
    </row>
    <row r="251" spans="42:42" ht="29" x14ac:dyDescent="0.35">
      <c r="AP251" s="2" t="s">
        <v>15</v>
      </c>
    </row>
    <row r="252" spans="42:42" ht="29" x14ac:dyDescent="0.35">
      <c r="AP252" s="2" t="s">
        <v>15</v>
      </c>
    </row>
    <row r="253" spans="42:42" ht="29" x14ac:dyDescent="0.35">
      <c r="AP253" s="2" t="s">
        <v>15</v>
      </c>
    </row>
    <row r="254" spans="42:42" ht="29" x14ac:dyDescent="0.35">
      <c r="AP254" s="2" t="s">
        <v>15</v>
      </c>
    </row>
    <row r="255" spans="42:42" ht="29" x14ac:dyDescent="0.35">
      <c r="AP255" s="2" t="s">
        <v>15</v>
      </c>
    </row>
    <row r="256" spans="42:42" ht="29" x14ac:dyDescent="0.35">
      <c r="AP256" s="2" t="s">
        <v>15</v>
      </c>
    </row>
    <row r="257" spans="42:42" ht="29" x14ac:dyDescent="0.35">
      <c r="AP257" s="2" t="s">
        <v>15</v>
      </c>
    </row>
    <row r="258" spans="42:42" ht="29" x14ac:dyDescent="0.35">
      <c r="AP258" s="2" t="s">
        <v>15</v>
      </c>
    </row>
    <row r="259" spans="42:42" ht="29" x14ac:dyDescent="0.35">
      <c r="AP259" s="2" t="s">
        <v>15</v>
      </c>
    </row>
    <row r="260" spans="42:42" ht="29" x14ac:dyDescent="0.35">
      <c r="AP260" s="2" t="s">
        <v>15</v>
      </c>
    </row>
    <row r="261" spans="42:42" ht="29" x14ac:dyDescent="0.35">
      <c r="AP261" s="2" t="s">
        <v>15</v>
      </c>
    </row>
    <row r="262" spans="42:42" ht="29" x14ac:dyDescent="0.35">
      <c r="AP262" s="2" t="s">
        <v>15</v>
      </c>
    </row>
    <row r="263" spans="42:42" ht="29" x14ac:dyDescent="0.35">
      <c r="AP263" s="2" t="s">
        <v>15</v>
      </c>
    </row>
    <row r="264" spans="42:42" ht="29" x14ac:dyDescent="0.35">
      <c r="AP264" s="2" t="s">
        <v>15</v>
      </c>
    </row>
    <row r="265" spans="42:42" ht="29" x14ac:dyDescent="0.35">
      <c r="AP265" s="2" t="s">
        <v>15</v>
      </c>
    </row>
    <row r="266" spans="42:42" ht="29" x14ac:dyDescent="0.35">
      <c r="AP266" s="2" t="s">
        <v>15</v>
      </c>
    </row>
    <row r="267" spans="42:42" ht="29" x14ac:dyDescent="0.35">
      <c r="AP267" s="2" t="s">
        <v>15</v>
      </c>
    </row>
    <row r="268" spans="42:42" ht="29" x14ac:dyDescent="0.35">
      <c r="AP268" s="2" t="s">
        <v>15</v>
      </c>
    </row>
    <row r="269" spans="42:42" ht="29" x14ac:dyDescent="0.35">
      <c r="AP269" s="2" t="s">
        <v>15</v>
      </c>
    </row>
    <row r="270" spans="42:42" ht="29" x14ac:dyDescent="0.35">
      <c r="AP270" s="2" t="s">
        <v>15</v>
      </c>
    </row>
    <row r="271" spans="42:42" ht="29" x14ac:dyDescent="0.35">
      <c r="AP271" s="2" t="s">
        <v>15</v>
      </c>
    </row>
    <row r="272" spans="42:42" ht="29" x14ac:dyDescent="0.35">
      <c r="AP272" s="2" t="s">
        <v>15</v>
      </c>
    </row>
    <row r="273" spans="42:42" ht="29" x14ac:dyDescent="0.35">
      <c r="AP273" s="2" t="s">
        <v>15</v>
      </c>
    </row>
    <row r="274" spans="42:42" ht="29" x14ac:dyDescent="0.35">
      <c r="AP274" s="2" t="s">
        <v>15</v>
      </c>
    </row>
    <row r="275" spans="42:42" ht="29" x14ac:dyDescent="0.35">
      <c r="AP275" s="2" t="s">
        <v>15</v>
      </c>
    </row>
    <row r="276" spans="42:42" ht="29" x14ac:dyDescent="0.35">
      <c r="AP276" s="2" t="s">
        <v>15</v>
      </c>
    </row>
    <row r="277" spans="42:42" ht="29" x14ac:dyDescent="0.35">
      <c r="AP277" s="2" t="s">
        <v>15</v>
      </c>
    </row>
    <row r="278" spans="42:42" ht="29" x14ac:dyDescent="0.35">
      <c r="AP278" s="2" t="s">
        <v>15</v>
      </c>
    </row>
    <row r="279" spans="42:42" ht="29" x14ac:dyDescent="0.35">
      <c r="AP279" s="2" t="s">
        <v>15</v>
      </c>
    </row>
    <row r="280" spans="42:42" ht="29" x14ac:dyDescent="0.35">
      <c r="AP280" s="2" t="s">
        <v>15</v>
      </c>
    </row>
    <row r="281" spans="42:42" ht="29" x14ac:dyDescent="0.35">
      <c r="AP281" s="2" t="s">
        <v>15</v>
      </c>
    </row>
    <row r="282" spans="42:42" ht="29" x14ac:dyDescent="0.35">
      <c r="AP282" s="2" t="s">
        <v>15</v>
      </c>
    </row>
    <row r="283" spans="42:42" ht="29" x14ac:dyDescent="0.35">
      <c r="AP283" s="2" t="s">
        <v>15</v>
      </c>
    </row>
    <row r="284" spans="42:42" ht="29" x14ac:dyDescent="0.35">
      <c r="AP284" s="2" t="s">
        <v>15</v>
      </c>
    </row>
    <row r="285" spans="42:42" ht="29" x14ac:dyDescent="0.35">
      <c r="AP285" s="2" t="s">
        <v>15</v>
      </c>
    </row>
    <row r="286" spans="42:42" ht="29" x14ac:dyDescent="0.35">
      <c r="AP286" s="2" t="s">
        <v>15</v>
      </c>
    </row>
    <row r="287" spans="42:42" ht="29" x14ac:dyDescent="0.35">
      <c r="AP287" s="2" t="s">
        <v>15</v>
      </c>
    </row>
    <row r="288" spans="42:42" ht="29" x14ac:dyDescent="0.35">
      <c r="AP288" s="2" t="s">
        <v>15</v>
      </c>
    </row>
    <row r="289" spans="42:42" ht="29" x14ac:dyDescent="0.35">
      <c r="AP289" s="2" t="s">
        <v>15</v>
      </c>
    </row>
    <row r="290" spans="42:42" ht="29" x14ac:dyDescent="0.35">
      <c r="AP290" s="2" t="s">
        <v>15</v>
      </c>
    </row>
    <row r="291" spans="42:42" ht="29" x14ac:dyDescent="0.35">
      <c r="AP291" s="2" t="s">
        <v>15</v>
      </c>
    </row>
    <row r="292" spans="42:42" ht="29" x14ac:dyDescent="0.35">
      <c r="AP292" s="2" t="s">
        <v>15</v>
      </c>
    </row>
    <row r="293" spans="42:42" ht="29" x14ac:dyDescent="0.35">
      <c r="AP293" s="2" t="s">
        <v>15</v>
      </c>
    </row>
    <row r="294" spans="42:42" ht="29" x14ac:dyDescent="0.35">
      <c r="AP294" s="2" t="s">
        <v>15</v>
      </c>
    </row>
    <row r="295" spans="42:42" ht="29" x14ac:dyDescent="0.35">
      <c r="AP295" s="2" t="s">
        <v>15</v>
      </c>
    </row>
    <row r="296" spans="42:42" ht="29" x14ac:dyDescent="0.35">
      <c r="AP296" s="2" t="s">
        <v>15</v>
      </c>
    </row>
    <row r="297" spans="42:42" ht="29" x14ac:dyDescent="0.35">
      <c r="AP297" s="2" t="s">
        <v>15</v>
      </c>
    </row>
    <row r="298" spans="42:42" ht="29" x14ac:dyDescent="0.35">
      <c r="AP298" s="2" t="s">
        <v>15</v>
      </c>
    </row>
    <row r="299" spans="42:42" ht="29" x14ac:dyDescent="0.35">
      <c r="AP299" s="2" t="s">
        <v>15</v>
      </c>
    </row>
    <row r="300" spans="42:42" ht="29" x14ac:dyDescent="0.35">
      <c r="AP300" s="2" t="s">
        <v>15</v>
      </c>
    </row>
    <row r="301" spans="42:42" ht="29" x14ac:dyDescent="0.35">
      <c r="AP301" s="2" t="s">
        <v>15</v>
      </c>
    </row>
    <row r="302" spans="42:42" ht="29" x14ac:dyDescent="0.35">
      <c r="AP302" s="2" t="s">
        <v>15</v>
      </c>
    </row>
    <row r="303" spans="42:42" ht="29" x14ac:dyDescent="0.35">
      <c r="AP303" s="2" t="s">
        <v>15</v>
      </c>
    </row>
    <row r="304" spans="42:42" ht="29" x14ac:dyDescent="0.35">
      <c r="AP304" s="2" t="s">
        <v>15</v>
      </c>
    </row>
    <row r="305" spans="42:42" ht="29" x14ac:dyDescent="0.35">
      <c r="AP305" s="2" t="s">
        <v>15</v>
      </c>
    </row>
    <row r="306" spans="42:42" ht="29" x14ac:dyDescent="0.35">
      <c r="AP306" s="2" t="s">
        <v>15</v>
      </c>
    </row>
    <row r="307" spans="42:42" ht="29" x14ac:dyDescent="0.35">
      <c r="AP307" s="2" t="s">
        <v>15</v>
      </c>
    </row>
    <row r="308" spans="42:42" ht="29" x14ac:dyDescent="0.35">
      <c r="AP308" s="2" t="s">
        <v>15</v>
      </c>
    </row>
    <row r="309" spans="42:42" ht="29" x14ac:dyDescent="0.35">
      <c r="AP309" s="2" t="s">
        <v>15</v>
      </c>
    </row>
    <row r="310" spans="42:42" ht="29" x14ac:dyDescent="0.35">
      <c r="AP310" s="2" t="s">
        <v>15</v>
      </c>
    </row>
    <row r="311" spans="42:42" ht="29" x14ac:dyDescent="0.35">
      <c r="AP311" s="2" t="s">
        <v>15</v>
      </c>
    </row>
    <row r="312" spans="42:42" ht="29" x14ac:dyDescent="0.35">
      <c r="AP312" s="2" t="s">
        <v>15</v>
      </c>
    </row>
    <row r="313" spans="42:42" ht="29" x14ac:dyDescent="0.35">
      <c r="AP313" s="2" t="s">
        <v>15</v>
      </c>
    </row>
    <row r="314" spans="42:42" ht="29" x14ac:dyDescent="0.35">
      <c r="AP314" s="2" t="s">
        <v>15</v>
      </c>
    </row>
    <row r="315" spans="42:42" ht="29" x14ac:dyDescent="0.35">
      <c r="AP315" s="2" t="s">
        <v>15</v>
      </c>
    </row>
    <row r="316" spans="42:42" ht="29" x14ac:dyDescent="0.35">
      <c r="AP316" s="2" t="s">
        <v>15</v>
      </c>
    </row>
    <row r="317" spans="42:42" ht="29" x14ac:dyDescent="0.35">
      <c r="AP317" s="2" t="s">
        <v>15</v>
      </c>
    </row>
    <row r="318" spans="42:42" ht="29" x14ac:dyDescent="0.35">
      <c r="AP318" s="2" t="s">
        <v>15</v>
      </c>
    </row>
    <row r="319" spans="42:42" ht="29" x14ac:dyDescent="0.35">
      <c r="AP319" s="2" t="s">
        <v>15</v>
      </c>
    </row>
    <row r="320" spans="42:42" ht="29" x14ac:dyDescent="0.35">
      <c r="AP320" s="2" t="s">
        <v>15</v>
      </c>
    </row>
    <row r="321" spans="42:42" ht="29" x14ac:dyDescent="0.35">
      <c r="AP321" s="2" t="s">
        <v>15</v>
      </c>
    </row>
    <row r="322" spans="42:42" ht="29" x14ac:dyDescent="0.35">
      <c r="AP322" s="2" t="s">
        <v>15</v>
      </c>
    </row>
    <row r="323" spans="42:42" ht="29" x14ac:dyDescent="0.35">
      <c r="AP323" s="2" t="s">
        <v>15</v>
      </c>
    </row>
    <row r="324" spans="42:42" ht="29" x14ac:dyDescent="0.35">
      <c r="AP324" s="2" t="s">
        <v>15</v>
      </c>
    </row>
    <row r="325" spans="42:42" ht="29" x14ac:dyDescent="0.35">
      <c r="AP325" s="2" t="s">
        <v>15</v>
      </c>
    </row>
    <row r="326" spans="42:42" ht="29" x14ac:dyDescent="0.35">
      <c r="AP326" s="2" t="s">
        <v>15</v>
      </c>
    </row>
    <row r="327" spans="42:42" ht="29" x14ac:dyDescent="0.35">
      <c r="AP327" s="2" t="s">
        <v>15</v>
      </c>
    </row>
    <row r="328" spans="42:42" ht="29" x14ac:dyDescent="0.35">
      <c r="AP328" s="2" t="s">
        <v>15</v>
      </c>
    </row>
    <row r="329" spans="42:42" ht="29" x14ac:dyDescent="0.35">
      <c r="AP329" s="2" t="s">
        <v>15</v>
      </c>
    </row>
    <row r="330" spans="42:42" ht="29" x14ac:dyDescent="0.35">
      <c r="AP330" s="2" t="s">
        <v>15</v>
      </c>
    </row>
    <row r="331" spans="42:42" ht="29" x14ac:dyDescent="0.35">
      <c r="AP331" s="2" t="s">
        <v>15</v>
      </c>
    </row>
    <row r="332" spans="42:42" ht="29" x14ac:dyDescent="0.35">
      <c r="AP332" s="2" t="s">
        <v>15</v>
      </c>
    </row>
    <row r="333" spans="42:42" ht="29" x14ac:dyDescent="0.35">
      <c r="AP333" s="2" t="s">
        <v>15</v>
      </c>
    </row>
    <row r="334" spans="42:42" ht="29" x14ac:dyDescent="0.35">
      <c r="AP334" s="2" t="s">
        <v>15</v>
      </c>
    </row>
    <row r="335" spans="42:42" ht="29" x14ac:dyDescent="0.35">
      <c r="AP335" s="2" t="s">
        <v>15</v>
      </c>
    </row>
    <row r="336" spans="42:42" ht="29" x14ac:dyDescent="0.35">
      <c r="AP336" s="2" t="s">
        <v>15</v>
      </c>
    </row>
    <row r="337" spans="42:42" ht="29" x14ac:dyDescent="0.35">
      <c r="AP337" s="2" t="s">
        <v>15</v>
      </c>
    </row>
    <row r="338" spans="42:42" ht="29" x14ac:dyDescent="0.35">
      <c r="AP338" s="2" t="s">
        <v>15</v>
      </c>
    </row>
    <row r="339" spans="42:42" ht="29" x14ac:dyDescent="0.35">
      <c r="AP339" s="2" t="s">
        <v>15</v>
      </c>
    </row>
    <row r="340" spans="42:42" ht="29" x14ac:dyDescent="0.35">
      <c r="AP340" s="2" t="s">
        <v>15</v>
      </c>
    </row>
    <row r="341" spans="42:42" ht="29" x14ac:dyDescent="0.35">
      <c r="AP341" s="2" t="s">
        <v>15</v>
      </c>
    </row>
    <row r="342" spans="42:42" ht="29" x14ac:dyDescent="0.35">
      <c r="AP342" s="2" t="s">
        <v>15</v>
      </c>
    </row>
    <row r="343" spans="42:42" ht="29" x14ac:dyDescent="0.35">
      <c r="AP343" s="2" t="s">
        <v>15</v>
      </c>
    </row>
    <row r="344" spans="42:42" ht="29" x14ac:dyDescent="0.35">
      <c r="AP344" s="2" t="s">
        <v>15</v>
      </c>
    </row>
    <row r="345" spans="42:42" ht="29" x14ac:dyDescent="0.35">
      <c r="AP345" s="2" t="s">
        <v>15</v>
      </c>
    </row>
    <row r="346" spans="42:42" ht="29" x14ac:dyDescent="0.35">
      <c r="AP346" s="2" t="s">
        <v>15</v>
      </c>
    </row>
    <row r="347" spans="42:42" ht="29" x14ac:dyDescent="0.35">
      <c r="AP347" s="2" t="s">
        <v>15</v>
      </c>
    </row>
    <row r="348" spans="42:42" ht="29" x14ac:dyDescent="0.35">
      <c r="AP348" s="2" t="s">
        <v>15</v>
      </c>
    </row>
    <row r="349" spans="42:42" ht="29" x14ac:dyDescent="0.35">
      <c r="AP349" s="2" t="s">
        <v>15</v>
      </c>
    </row>
    <row r="350" spans="42:42" ht="29" x14ac:dyDescent="0.35">
      <c r="AP350" s="2" t="s">
        <v>15</v>
      </c>
    </row>
    <row r="351" spans="42:42" ht="29" x14ac:dyDescent="0.35">
      <c r="AP351" s="2" t="s">
        <v>15</v>
      </c>
    </row>
    <row r="352" spans="42:42" ht="29" x14ac:dyDescent="0.35">
      <c r="AP352" s="2" t="s">
        <v>15</v>
      </c>
    </row>
    <row r="353" spans="42:42" ht="29" x14ac:dyDescent="0.35">
      <c r="AP353" s="2" t="s">
        <v>15</v>
      </c>
    </row>
    <row r="354" spans="42:42" ht="29" x14ac:dyDescent="0.35">
      <c r="AP354" s="2" t="s">
        <v>15</v>
      </c>
    </row>
    <row r="355" spans="42:42" ht="29" x14ac:dyDescent="0.35">
      <c r="AP355" s="2" t="s">
        <v>15</v>
      </c>
    </row>
    <row r="356" spans="42:42" ht="29" x14ac:dyDescent="0.35">
      <c r="AP356" s="2" t="s">
        <v>15</v>
      </c>
    </row>
    <row r="357" spans="42:42" ht="29" x14ac:dyDescent="0.35">
      <c r="AP357" s="2" t="s">
        <v>15</v>
      </c>
    </row>
    <row r="358" spans="42:42" ht="29" x14ac:dyDescent="0.35">
      <c r="AP358" s="2" t="s">
        <v>15</v>
      </c>
    </row>
    <row r="359" spans="42:42" ht="29" x14ac:dyDescent="0.35">
      <c r="AP359" s="2" t="s">
        <v>15</v>
      </c>
    </row>
    <row r="360" spans="42:42" ht="29" x14ac:dyDescent="0.35">
      <c r="AP360" s="2" t="s">
        <v>15</v>
      </c>
    </row>
    <row r="361" spans="42:42" ht="29" x14ac:dyDescent="0.35">
      <c r="AP361" s="2" t="s">
        <v>15</v>
      </c>
    </row>
    <row r="362" spans="42:42" ht="29" x14ac:dyDescent="0.35">
      <c r="AP362" s="2" t="s">
        <v>15</v>
      </c>
    </row>
    <row r="363" spans="42:42" ht="29" x14ac:dyDescent="0.35">
      <c r="AP363" s="2" t="s">
        <v>15</v>
      </c>
    </row>
    <row r="364" spans="42:42" ht="29" x14ac:dyDescent="0.35">
      <c r="AP364" s="2" t="s">
        <v>15</v>
      </c>
    </row>
    <row r="365" spans="42:42" ht="29" x14ac:dyDescent="0.35">
      <c r="AP365" s="2" t="s">
        <v>15</v>
      </c>
    </row>
    <row r="366" spans="42:42" ht="29" x14ac:dyDescent="0.35">
      <c r="AP366" s="2" t="s">
        <v>15</v>
      </c>
    </row>
    <row r="367" spans="42:42" ht="29" x14ac:dyDescent="0.35">
      <c r="AP367" s="2" t="s">
        <v>15</v>
      </c>
    </row>
    <row r="368" spans="42:42" ht="29" x14ac:dyDescent="0.35">
      <c r="AP368" s="2" t="s">
        <v>15</v>
      </c>
    </row>
    <row r="369" spans="42:42" ht="29" x14ac:dyDescent="0.35">
      <c r="AP369" s="2" t="s">
        <v>15</v>
      </c>
    </row>
    <row r="370" spans="42:42" ht="29" x14ac:dyDescent="0.35">
      <c r="AP370" s="2" t="s">
        <v>15</v>
      </c>
    </row>
    <row r="371" spans="42:42" ht="29" x14ac:dyDescent="0.35">
      <c r="AP371" s="2" t="s">
        <v>15</v>
      </c>
    </row>
    <row r="372" spans="42:42" ht="29" x14ac:dyDescent="0.35">
      <c r="AP372" s="2" t="s">
        <v>15</v>
      </c>
    </row>
    <row r="373" spans="42:42" ht="29" x14ac:dyDescent="0.35">
      <c r="AP373" s="2" t="s">
        <v>15</v>
      </c>
    </row>
    <row r="374" spans="42:42" ht="29" x14ac:dyDescent="0.35">
      <c r="AP374" s="2" t="s">
        <v>15</v>
      </c>
    </row>
    <row r="375" spans="42:42" ht="29" x14ac:dyDescent="0.35">
      <c r="AP375" s="2" t="s">
        <v>15</v>
      </c>
    </row>
    <row r="376" spans="42:42" ht="29" x14ac:dyDescent="0.35">
      <c r="AP376" s="2" t="s">
        <v>15</v>
      </c>
    </row>
    <row r="377" spans="42:42" ht="29" x14ac:dyDescent="0.35">
      <c r="AP377" s="2" t="s">
        <v>15</v>
      </c>
    </row>
    <row r="378" spans="42:42" ht="29" x14ac:dyDescent="0.35">
      <c r="AP378" s="2" t="s">
        <v>15</v>
      </c>
    </row>
    <row r="379" spans="42:42" ht="29" x14ac:dyDescent="0.35">
      <c r="AP379" s="2" t="s">
        <v>15</v>
      </c>
    </row>
    <row r="380" spans="42:42" ht="29" x14ac:dyDescent="0.35">
      <c r="AP380" s="2" t="s">
        <v>15</v>
      </c>
    </row>
    <row r="381" spans="42:42" ht="29" x14ac:dyDescent="0.35">
      <c r="AP381" s="2" t="s">
        <v>15</v>
      </c>
    </row>
    <row r="382" spans="42:42" ht="29" x14ac:dyDescent="0.35">
      <c r="AP382" s="2" t="s">
        <v>15</v>
      </c>
    </row>
    <row r="383" spans="42:42" ht="29" x14ac:dyDescent="0.35">
      <c r="AP383" s="2" t="s">
        <v>15</v>
      </c>
    </row>
    <row r="384" spans="42:42" ht="29" x14ac:dyDescent="0.35">
      <c r="AP384" s="2" t="s">
        <v>15</v>
      </c>
    </row>
    <row r="385" spans="42:42" ht="29" x14ac:dyDescent="0.35">
      <c r="AP385" s="2" t="s">
        <v>15</v>
      </c>
    </row>
    <row r="386" spans="42:42" ht="29" x14ac:dyDescent="0.35">
      <c r="AP386" s="2" t="s">
        <v>15</v>
      </c>
    </row>
    <row r="387" spans="42:42" ht="29" x14ac:dyDescent="0.35">
      <c r="AP387" s="2" t="s">
        <v>15</v>
      </c>
    </row>
    <row r="388" spans="42:42" ht="29" x14ac:dyDescent="0.35">
      <c r="AP388" s="2" t="s">
        <v>15</v>
      </c>
    </row>
    <row r="389" spans="42:42" ht="29" x14ac:dyDescent="0.35">
      <c r="AP389" s="2" t="s">
        <v>15</v>
      </c>
    </row>
    <row r="390" spans="42:42" ht="29" x14ac:dyDescent="0.35">
      <c r="AP390" s="2" t="s">
        <v>15</v>
      </c>
    </row>
    <row r="391" spans="42:42" ht="29" x14ac:dyDescent="0.35">
      <c r="AP391" s="2" t="s">
        <v>15</v>
      </c>
    </row>
    <row r="392" spans="42:42" ht="29" x14ac:dyDescent="0.35">
      <c r="AP392" s="2" t="s">
        <v>15</v>
      </c>
    </row>
    <row r="393" spans="42:42" ht="29" x14ac:dyDescent="0.35">
      <c r="AP393" s="2" t="s">
        <v>15</v>
      </c>
    </row>
    <row r="394" spans="42:42" ht="29" x14ac:dyDescent="0.35">
      <c r="AP394" s="2" t="s">
        <v>15</v>
      </c>
    </row>
    <row r="395" spans="42:42" ht="29" x14ac:dyDescent="0.35">
      <c r="AP395" s="2" t="s">
        <v>15</v>
      </c>
    </row>
    <row r="396" spans="42:42" ht="29" x14ac:dyDescent="0.35">
      <c r="AP396" s="2" t="s">
        <v>15</v>
      </c>
    </row>
    <row r="397" spans="42:42" ht="29" x14ac:dyDescent="0.35">
      <c r="AP397" s="2" t="s">
        <v>15</v>
      </c>
    </row>
    <row r="398" spans="42:42" ht="29" x14ac:dyDescent="0.35">
      <c r="AP398" s="2" t="s">
        <v>15</v>
      </c>
    </row>
    <row r="399" spans="42:42" ht="29" x14ac:dyDescent="0.35">
      <c r="AP399" s="2" t="s">
        <v>15</v>
      </c>
    </row>
    <row r="400" spans="42:42" ht="29" x14ac:dyDescent="0.35">
      <c r="AP400" s="2" t="s">
        <v>15</v>
      </c>
    </row>
    <row r="401" spans="42:42" ht="29" x14ac:dyDescent="0.35">
      <c r="AP401" s="2" t="s">
        <v>15</v>
      </c>
    </row>
    <row r="402" spans="42:42" ht="29" x14ac:dyDescent="0.35">
      <c r="AP402" s="2" t="s">
        <v>15</v>
      </c>
    </row>
    <row r="403" spans="42:42" ht="29" x14ac:dyDescent="0.35">
      <c r="AP403" s="2" t="s">
        <v>15</v>
      </c>
    </row>
    <row r="404" spans="42:42" ht="29" x14ac:dyDescent="0.35">
      <c r="AP404" s="2" t="s">
        <v>15</v>
      </c>
    </row>
    <row r="405" spans="42:42" ht="29" x14ac:dyDescent="0.35">
      <c r="AP405" s="2" t="s">
        <v>15</v>
      </c>
    </row>
    <row r="406" spans="42:42" ht="29" x14ac:dyDescent="0.35">
      <c r="AP406" s="2" t="s">
        <v>15</v>
      </c>
    </row>
    <row r="407" spans="42:42" ht="29" x14ac:dyDescent="0.35">
      <c r="AP407" s="2" t="s">
        <v>15</v>
      </c>
    </row>
    <row r="408" spans="42:42" ht="29" x14ac:dyDescent="0.35">
      <c r="AP408" s="2" t="s">
        <v>15</v>
      </c>
    </row>
    <row r="409" spans="42:42" ht="29" x14ac:dyDescent="0.35">
      <c r="AP409" s="2" t="s">
        <v>15</v>
      </c>
    </row>
    <row r="410" spans="42:42" ht="29" x14ac:dyDescent="0.35">
      <c r="AP410" s="2" t="s">
        <v>15</v>
      </c>
    </row>
    <row r="411" spans="42:42" ht="29" x14ac:dyDescent="0.35">
      <c r="AP411" s="2" t="s">
        <v>15</v>
      </c>
    </row>
    <row r="412" spans="42:42" ht="29" x14ac:dyDescent="0.35">
      <c r="AP412" s="2" t="s">
        <v>15</v>
      </c>
    </row>
    <row r="413" spans="42:42" ht="29" x14ac:dyDescent="0.35">
      <c r="AP413" s="2" t="s">
        <v>15</v>
      </c>
    </row>
    <row r="414" spans="42:42" ht="29" x14ac:dyDescent="0.35">
      <c r="AP414" s="2" t="s">
        <v>15</v>
      </c>
    </row>
    <row r="415" spans="42:42" ht="29" x14ac:dyDescent="0.35">
      <c r="AP415" s="2" t="s">
        <v>15</v>
      </c>
    </row>
    <row r="416" spans="42:42" ht="29" x14ac:dyDescent="0.35">
      <c r="AP416" s="2" t="s">
        <v>15</v>
      </c>
    </row>
    <row r="417" spans="42:42" ht="29" x14ac:dyDescent="0.35">
      <c r="AP417" s="2" t="s">
        <v>15</v>
      </c>
    </row>
    <row r="418" spans="42:42" ht="29" x14ac:dyDescent="0.35">
      <c r="AP418" s="2" t="s">
        <v>15</v>
      </c>
    </row>
    <row r="419" spans="42:42" ht="29" x14ac:dyDescent="0.35">
      <c r="AP419" s="2" t="s">
        <v>15</v>
      </c>
    </row>
    <row r="420" spans="42:42" ht="29" x14ac:dyDescent="0.35">
      <c r="AP420" s="2" t="s">
        <v>15</v>
      </c>
    </row>
    <row r="421" spans="42:42" ht="29" x14ac:dyDescent="0.35">
      <c r="AP421" s="2" t="s">
        <v>15</v>
      </c>
    </row>
    <row r="422" spans="42:42" ht="29" x14ac:dyDescent="0.35">
      <c r="AP422" s="2" t="s">
        <v>15</v>
      </c>
    </row>
    <row r="423" spans="42:42" ht="29" x14ac:dyDescent="0.35">
      <c r="AP423" s="2" t="s">
        <v>15</v>
      </c>
    </row>
    <row r="424" spans="42:42" ht="29" x14ac:dyDescent="0.35">
      <c r="AP424" s="2" t="s">
        <v>15</v>
      </c>
    </row>
    <row r="425" spans="42:42" ht="29" x14ac:dyDescent="0.35">
      <c r="AP425" s="2" t="s">
        <v>15</v>
      </c>
    </row>
    <row r="426" spans="42:42" ht="29" x14ac:dyDescent="0.35">
      <c r="AP426" s="2" t="s">
        <v>15</v>
      </c>
    </row>
    <row r="427" spans="42:42" ht="29" x14ac:dyDescent="0.35">
      <c r="AP427" s="2" t="s">
        <v>15</v>
      </c>
    </row>
    <row r="428" spans="42:42" ht="29" x14ac:dyDescent="0.35">
      <c r="AP428" s="2" t="s">
        <v>15</v>
      </c>
    </row>
    <row r="429" spans="42:42" ht="29" x14ac:dyDescent="0.35">
      <c r="AP429" s="2" t="s">
        <v>15</v>
      </c>
    </row>
    <row r="430" spans="42:42" ht="29" x14ac:dyDescent="0.35">
      <c r="AP430" s="2" t="s">
        <v>15</v>
      </c>
    </row>
    <row r="431" spans="42:42" ht="29" x14ac:dyDescent="0.35">
      <c r="AP431" s="2" t="s">
        <v>15</v>
      </c>
    </row>
    <row r="432" spans="42:42" ht="29" x14ac:dyDescent="0.35">
      <c r="AP432" s="2" t="s">
        <v>15</v>
      </c>
    </row>
    <row r="433" spans="42:42" ht="29" x14ac:dyDescent="0.35">
      <c r="AP433" s="2" t="s">
        <v>15</v>
      </c>
    </row>
    <row r="434" spans="42:42" ht="29" x14ac:dyDescent="0.35">
      <c r="AP434" s="2" t="s">
        <v>15</v>
      </c>
    </row>
    <row r="435" spans="42:42" ht="29" x14ac:dyDescent="0.35">
      <c r="AP435" s="2" t="s">
        <v>15</v>
      </c>
    </row>
    <row r="436" spans="42:42" ht="29" x14ac:dyDescent="0.35">
      <c r="AP436" s="2" t="s">
        <v>15</v>
      </c>
    </row>
  </sheetData>
  <dataConsolidate/>
  <mergeCells count="1">
    <mergeCell ref="A1:K1"/>
  </mergeCells>
  <pageMargins left="0.25" right="0.25" top="0.75" bottom="0.75" header="0.3" footer="0.3"/>
  <pageSetup paperSize="9" scale="70" fitToHeight="0" orientation="landscape" r:id="rId1"/>
  <headerFooter>
    <oddHeader>&amp;R&amp;"Times New Roman,Bold"&amp;16 pielikums Nr.6 Veselības ministrijas rīkojumam</oddHeader>
    <oddFooter>&amp;CAizpildītā forma MS EXCEL formātā valsts atbalsta proporcijas aprēķināšanai 4.1.1.3. pasākuma otrajai kārtai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tabSelected="1" view="pageBreakPreview" topLeftCell="F1" zoomScaleNormal="100" zoomScaleSheetLayoutView="100" workbookViewId="0">
      <selection activeCell="V29" sqref="V29"/>
    </sheetView>
  </sheetViews>
  <sheetFormatPr defaultRowHeight="14.5" x14ac:dyDescent="0.35"/>
  <cols>
    <col min="1" max="1" width="6.90625" customWidth="1"/>
    <col min="2" max="2" width="18.90625" customWidth="1"/>
    <col min="3" max="7" width="17.453125" customWidth="1"/>
    <col min="21" max="21" width="27" customWidth="1"/>
    <col min="22" max="23" width="28.453125" customWidth="1"/>
    <col min="24" max="24" width="29" customWidth="1"/>
  </cols>
  <sheetData>
    <row r="1" spans="1:24" ht="18.75" customHeight="1" x14ac:dyDescent="0.35">
      <c r="A1" s="164" t="s">
        <v>20</v>
      </c>
      <c r="B1" s="164"/>
      <c r="C1" s="164"/>
      <c r="D1" s="164"/>
      <c r="E1" s="164"/>
      <c r="F1" s="164"/>
      <c r="G1" s="164"/>
    </row>
    <row r="2" spans="1:24" ht="97.5" customHeight="1" thickBot="1" x14ac:dyDescent="0.4">
      <c r="A2" s="165"/>
      <c r="B2" s="165"/>
      <c r="C2" s="165"/>
      <c r="D2" s="165"/>
      <c r="E2" s="165"/>
      <c r="F2" s="165"/>
      <c r="G2" s="165"/>
      <c r="H2" s="180" t="s">
        <v>118</v>
      </c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/>
      <c r="U2" s="35" t="s">
        <v>21</v>
      </c>
      <c r="V2" s="36"/>
      <c r="W2" s="36"/>
      <c r="X2" s="36"/>
    </row>
    <row r="3" spans="1:24" ht="15" customHeight="1" x14ac:dyDescent="0.35">
      <c r="A3" s="166" t="s">
        <v>22</v>
      </c>
      <c r="B3" s="166" t="s">
        <v>71</v>
      </c>
      <c r="C3" s="166" t="s">
        <v>23</v>
      </c>
      <c r="D3" s="166" t="s">
        <v>24</v>
      </c>
      <c r="E3" s="166" t="s">
        <v>25</v>
      </c>
      <c r="F3" s="166" t="s">
        <v>26</v>
      </c>
      <c r="G3" s="169" t="s">
        <v>27</v>
      </c>
      <c r="H3" s="183" t="s">
        <v>28</v>
      </c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  <c r="U3" s="161" t="s">
        <v>29</v>
      </c>
      <c r="V3" s="172" t="s">
        <v>30</v>
      </c>
      <c r="W3" s="161" t="s">
        <v>31</v>
      </c>
      <c r="X3" s="161" t="s">
        <v>32</v>
      </c>
    </row>
    <row r="4" spans="1:24" ht="57" customHeight="1" x14ac:dyDescent="0.35">
      <c r="A4" s="167"/>
      <c r="B4" s="167"/>
      <c r="C4" s="167"/>
      <c r="D4" s="167"/>
      <c r="E4" s="167"/>
      <c r="F4" s="167"/>
      <c r="G4" s="170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6"/>
      <c r="U4" s="162"/>
      <c r="V4" s="173"/>
      <c r="W4" s="162"/>
      <c r="X4" s="162"/>
    </row>
    <row r="5" spans="1:24" ht="33.75" customHeight="1" x14ac:dyDescent="0.35">
      <c r="A5" s="167"/>
      <c r="B5" s="167"/>
      <c r="C5" s="167"/>
      <c r="D5" s="167"/>
      <c r="E5" s="167"/>
      <c r="F5" s="167"/>
      <c r="G5" s="170"/>
      <c r="H5" s="53" t="s">
        <v>33</v>
      </c>
      <c r="I5" s="187" t="s">
        <v>34</v>
      </c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9"/>
      <c r="U5" s="162"/>
      <c r="V5" s="173"/>
      <c r="W5" s="162"/>
      <c r="X5" s="162"/>
    </row>
    <row r="6" spans="1:24" ht="32.25" customHeight="1" thickBot="1" x14ac:dyDescent="0.4">
      <c r="A6" s="168"/>
      <c r="B6" s="168"/>
      <c r="C6" s="168"/>
      <c r="D6" s="168"/>
      <c r="E6" s="168"/>
      <c r="F6" s="168"/>
      <c r="G6" s="171"/>
      <c r="H6" s="55"/>
      <c r="I6" s="37">
        <v>45292</v>
      </c>
      <c r="J6" s="37">
        <v>45323</v>
      </c>
      <c r="K6" s="37">
        <v>45352</v>
      </c>
      <c r="L6" s="37">
        <v>45383</v>
      </c>
      <c r="M6" s="37">
        <v>45413</v>
      </c>
      <c r="N6" s="37">
        <v>45444</v>
      </c>
      <c r="O6" s="37">
        <v>45474</v>
      </c>
      <c r="P6" s="37">
        <v>45505</v>
      </c>
      <c r="Q6" s="37">
        <v>45536</v>
      </c>
      <c r="R6" s="37">
        <v>45566</v>
      </c>
      <c r="S6" s="37">
        <v>45597</v>
      </c>
      <c r="T6" s="37">
        <v>45627</v>
      </c>
      <c r="U6" s="163"/>
      <c r="V6" s="174"/>
      <c r="W6" s="163"/>
      <c r="X6" s="163"/>
    </row>
    <row r="7" spans="1:24" ht="23.25" customHeight="1" thickBot="1" x14ac:dyDescent="0.4">
      <c r="A7" s="5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10</v>
      </c>
      <c r="H7" s="190">
        <v>8</v>
      </c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1"/>
      <c r="U7" s="26">
        <v>9</v>
      </c>
      <c r="V7" s="73">
        <v>10</v>
      </c>
      <c r="W7" s="26">
        <v>11</v>
      </c>
      <c r="X7" s="26">
        <v>12</v>
      </c>
    </row>
    <row r="8" spans="1:24" ht="29" x14ac:dyDescent="0.35">
      <c r="A8" s="39">
        <v>1</v>
      </c>
      <c r="B8" s="6" t="s">
        <v>35</v>
      </c>
      <c r="C8" s="6" t="s">
        <v>36</v>
      </c>
      <c r="D8" s="6">
        <v>40</v>
      </c>
      <c r="E8" s="6">
        <f>W8</f>
        <v>1969.67</v>
      </c>
      <c r="F8" s="6">
        <f>V8</f>
        <v>26.33</v>
      </c>
      <c r="G8" s="43">
        <f>IF(E8=0,0,ROUND(E8/(E8+F8),4))</f>
        <v>0.98680000000000001</v>
      </c>
      <c r="H8" s="56">
        <f>SUM(I8:T8)</f>
        <v>1996</v>
      </c>
      <c r="I8" s="30">
        <v>159</v>
      </c>
      <c r="J8" s="30">
        <v>168</v>
      </c>
      <c r="K8" s="30">
        <v>167</v>
      </c>
      <c r="L8" s="30">
        <v>152</v>
      </c>
      <c r="M8" s="30">
        <v>184</v>
      </c>
      <c r="N8" s="30">
        <v>176</v>
      </c>
      <c r="O8" s="30">
        <v>168</v>
      </c>
      <c r="P8" s="31">
        <v>184</v>
      </c>
      <c r="Q8" s="30">
        <v>160</v>
      </c>
      <c r="R8" s="30">
        <v>142</v>
      </c>
      <c r="S8" s="30">
        <v>176</v>
      </c>
      <c r="T8" s="30">
        <v>160</v>
      </c>
      <c r="U8" s="30">
        <v>116</v>
      </c>
      <c r="V8" s="81">
        <f>ROUND(U8*0.227,2)</f>
        <v>26.33</v>
      </c>
      <c r="W8" s="79">
        <f>H8-V8</f>
        <v>1969.67</v>
      </c>
      <c r="X8" s="78">
        <f>IF(W8=0,0,ROUND(W8/(W8+V8)*100%,4))</f>
        <v>0.98680000000000001</v>
      </c>
    </row>
    <row r="9" spans="1:24" ht="29" x14ac:dyDescent="0.35">
      <c r="A9" s="39">
        <v>2</v>
      </c>
      <c r="B9" s="6" t="s">
        <v>37</v>
      </c>
      <c r="C9" s="6" t="s">
        <v>36</v>
      </c>
      <c r="D9" s="6">
        <v>25</v>
      </c>
      <c r="E9" s="6">
        <f t="shared" ref="E9:E10" si="0">W9</f>
        <v>1949.31</v>
      </c>
      <c r="F9" s="6">
        <f t="shared" ref="F9:F10" si="1">V9</f>
        <v>32.69</v>
      </c>
      <c r="G9" s="43">
        <f>IF(E9=0,0,ROUND(E9/(E9+F9),4))</f>
        <v>0.98350000000000004</v>
      </c>
      <c r="H9" s="56">
        <f t="shared" ref="H9:H28" si="2">SUM(I9:T9)</f>
        <v>1982</v>
      </c>
      <c r="I9" s="30">
        <v>145</v>
      </c>
      <c r="J9" s="30">
        <v>175</v>
      </c>
      <c r="K9" s="30">
        <v>160</v>
      </c>
      <c r="L9" s="30">
        <v>155</v>
      </c>
      <c r="M9" s="30">
        <v>180</v>
      </c>
      <c r="N9" s="30">
        <v>164</v>
      </c>
      <c r="O9" s="30">
        <v>175</v>
      </c>
      <c r="P9" s="30">
        <v>164</v>
      </c>
      <c r="Q9" s="30">
        <v>175</v>
      </c>
      <c r="R9" s="30">
        <v>154</v>
      </c>
      <c r="S9" s="30">
        <v>180</v>
      </c>
      <c r="T9" s="30">
        <v>155</v>
      </c>
      <c r="U9" s="30">
        <v>144</v>
      </c>
      <c r="V9" s="81">
        <f>ROUND(U9*0.227,2)</f>
        <v>32.69</v>
      </c>
      <c r="W9" s="79">
        <f t="shared" ref="W9:W28" si="3">H9-V9</f>
        <v>1949.31</v>
      </c>
      <c r="X9" s="78">
        <f>IF(W9=0,0,ROUND(W9/(W9+V9)*100%,4))</f>
        <v>0.98350000000000004</v>
      </c>
    </row>
    <row r="10" spans="1:24" ht="29" x14ac:dyDescent="0.35">
      <c r="A10" s="39">
        <v>3</v>
      </c>
      <c r="B10" s="6" t="s">
        <v>38</v>
      </c>
      <c r="C10" s="6" t="s">
        <v>36</v>
      </c>
      <c r="D10" s="6">
        <v>30.6</v>
      </c>
      <c r="E10" s="6">
        <f t="shared" si="0"/>
        <v>1955.62</v>
      </c>
      <c r="F10" s="6">
        <f t="shared" si="1"/>
        <v>28.38</v>
      </c>
      <c r="G10" s="43">
        <f>IF(E10=0,0,ROUND(E10/(E10+F10),4))</f>
        <v>0.98570000000000002</v>
      </c>
      <c r="H10" s="56">
        <f t="shared" si="2"/>
        <v>1984</v>
      </c>
      <c r="I10" s="30">
        <v>165</v>
      </c>
      <c r="J10" s="30">
        <v>180</v>
      </c>
      <c r="K10" s="30">
        <v>165</v>
      </c>
      <c r="L10" s="30">
        <v>165</v>
      </c>
      <c r="M10" s="30">
        <v>175</v>
      </c>
      <c r="N10" s="30">
        <v>154</v>
      </c>
      <c r="O10" s="30">
        <v>173</v>
      </c>
      <c r="P10" s="30">
        <v>170</v>
      </c>
      <c r="Q10" s="30">
        <v>167</v>
      </c>
      <c r="R10" s="30">
        <v>150</v>
      </c>
      <c r="S10" s="30">
        <v>150</v>
      </c>
      <c r="T10" s="30">
        <v>170</v>
      </c>
      <c r="U10" s="30">
        <v>125</v>
      </c>
      <c r="V10" s="81">
        <f>ROUND(U10*0.227,2)</f>
        <v>28.38</v>
      </c>
      <c r="W10" s="79">
        <f t="shared" si="3"/>
        <v>1955.62</v>
      </c>
      <c r="X10" s="78">
        <f>IF(W10=0,0,ROUND(W10/(W10+V10)*100%,4))</f>
        <v>0.98570000000000002</v>
      </c>
    </row>
    <row r="11" spans="1:24" ht="15.5" hidden="1" x14ac:dyDescent="0.35">
      <c r="A11" s="57">
        <v>4</v>
      </c>
      <c r="B11" s="27">
        <v>0</v>
      </c>
      <c r="C11" s="28">
        <v>0</v>
      </c>
      <c r="D11" s="28"/>
      <c r="E11" s="29">
        <f t="shared" ref="E11:E28" si="4">W11</f>
        <v>0</v>
      </c>
      <c r="F11" s="29">
        <f t="shared" ref="F11:F28" si="5">V11</f>
        <v>0</v>
      </c>
      <c r="G11" s="43" t="e">
        <f t="shared" ref="G11:G28" si="6">ROUND(E11/(E11+F11),4)</f>
        <v>#DIV/0!</v>
      </c>
      <c r="H11" s="56">
        <f t="shared" si="2"/>
        <v>0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2">
        <f t="shared" ref="V11" si="7">U11*0.215</f>
        <v>0</v>
      </c>
      <c r="W11" s="32">
        <f t="shared" si="3"/>
        <v>0</v>
      </c>
      <c r="X11" s="78" t="e">
        <f t="shared" ref="X11:X28" si="8">W11/(W11+V11)*100%</f>
        <v>#DIV/0!</v>
      </c>
    </row>
    <row r="12" spans="1:24" ht="15.5" hidden="1" x14ac:dyDescent="0.35">
      <c r="A12" s="57">
        <v>5</v>
      </c>
      <c r="B12" s="27">
        <v>0</v>
      </c>
      <c r="C12" s="28">
        <v>0</v>
      </c>
      <c r="D12" s="28"/>
      <c r="E12" s="29">
        <f t="shared" si="4"/>
        <v>0</v>
      </c>
      <c r="F12" s="29">
        <f t="shared" si="5"/>
        <v>0</v>
      </c>
      <c r="G12" s="43" t="e">
        <f t="shared" si="6"/>
        <v>#DIV/0!</v>
      </c>
      <c r="H12" s="56">
        <f t="shared" si="2"/>
        <v>0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2">
        <f>U12*0.215</f>
        <v>0</v>
      </c>
      <c r="W12" s="32">
        <f t="shared" si="3"/>
        <v>0</v>
      </c>
      <c r="X12" s="78" t="e">
        <f t="shared" si="8"/>
        <v>#DIV/0!</v>
      </c>
    </row>
    <row r="13" spans="1:24" ht="15.5" hidden="1" x14ac:dyDescent="0.35">
      <c r="A13" s="57">
        <v>6</v>
      </c>
      <c r="B13" s="27">
        <v>0</v>
      </c>
      <c r="C13" s="28">
        <v>0</v>
      </c>
      <c r="D13" s="28"/>
      <c r="E13" s="29">
        <f t="shared" si="4"/>
        <v>0</v>
      </c>
      <c r="F13" s="29">
        <f t="shared" si="5"/>
        <v>0</v>
      </c>
      <c r="G13" s="43" t="e">
        <f t="shared" si="6"/>
        <v>#DIV/0!</v>
      </c>
      <c r="H13" s="56">
        <f t="shared" si="2"/>
        <v>0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2">
        <f t="shared" ref="V13:V28" si="9">U13*0.215</f>
        <v>0</v>
      </c>
      <c r="W13" s="32">
        <f t="shared" si="3"/>
        <v>0</v>
      </c>
      <c r="X13" s="78" t="e">
        <f t="shared" si="8"/>
        <v>#DIV/0!</v>
      </c>
    </row>
    <row r="14" spans="1:24" ht="15.5" hidden="1" x14ac:dyDescent="0.35">
      <c r="A14" s="57">
        <v>7</v>
      </c>
      <c r="B14" s="27">
        <v>0</v>
      </c>
      <c r="C14" s="28">
        <v>0</v>
      </c>
      <c r="D14" s="28"/>
      <c r="E14" s="29">
        <f t="shared" si="4"/>
        <v>0</v>
      </c>
      <c r="F14" s="29">
        <f t="shared" si="5"/>
        <v>0</v>
      </c>
      <c r="G14" s="43" t="e">
        <f t="shared" si="6"/>
        <v>#DIV/0!</v>
      </c>
      <c r="H14" s="56">
        <f t="shared" si="2"/>
        <v>0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2">
        <f t="shared" si="9"/>
        <v>0</v>
      </c>
      <c r="W14" s="32">
        <f t="shared" si="3"/>
        <v>0</v>
      </c>
      <c r="X14" s="78" t="e">
        <f t="shared" si="8"/>
        <v>#DIV/0!</v>
      </c>
    </row>
    <row r="15" spans="1:24" ht="15.5" hidden="1" x14ac:dyDescent="0.35">
      <c r="A15" s="57">
        <v>8</v>
      </c>
      <c r="B15" s="27">
        <v>0</v>
      </c>
      <c r="C15" s="28">
        <v>0</v>
      </c>
      <c r="D15" s="28"/>
      <c r="E15" s="29">
        <f t="shared" si="4"/>
        <v>0</v>
      </c>
      <c r="F15" s="29">
        <f t="shared" si="5"/>
        <v>0</v>
      </c>
      <c r="G15" s="43" t="e">
        <f t="shared" si="6"/>
        <v>#DIV/0!</v>
      </c>
      <c r="H15" s="56">
        <f t="shared" si="2"/>
        <v>0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2">
        <f t="shared" si="9"/>
        <v>0</v>
      </c>
      <c r="W15" s="32">
        <f t="shared" si="3"/>
        <v>0</v>
      </c>
      <c r="X15" s="78" t="e">
        <f t="shared" si="8"/>
        <v>#DIV/0!</v>
      </c>
    </row>
    <row r="16" spans="1:24" ht="15.5" hidden="1" x14ac:dyDescent="0.35">
      <c r="A16" s="57">
        <v>9</v>
      </c>
      <c r="B16" s="27">
        <v>0</v>
      </c>
      <c r="C16" s="28">
        <v>0</v>
      </c>
      <c r="D16" s="28"/>
      <c r="E16" s="29">
        <f t="shared" si="4"/>
        <v>0</v>
      </c>
      <c r="F16" s="29">
        <f t="shared" si="5"/>
        <v>0</v>
      </c>
      <c r="G16" s="43" t="e">
        <f t="shared" si="6"/>
        <v>#DIV/0!</v>
      </c>
      <c r="H16" s="56">
        <f t="shared" si="2"/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2">
        <f t="shared" si="9"/>
        <v>0</v>
      </c>
      <c r="W16" s="32">
        <f t="shared" si="3"/>
        <v>0</v>
      </c>
      <c r="X16" s="78" t="e">
        <f t="shared" si="8"/>
        <v>#DIV/0!</v>
      </c>
    </row>
    <row r="17" spans="1:24" ht="15.5" hidden="1" x14ac:dyDescent="0.35">
      <c r="A17" s="57">
        <v>10</v>
      </c>
      <c r="B17" s="27">
        <v>0</v>
      </c>
      <c r="C17" s="28">
        <v>0</v>
      </c>
      <c r="D17" s="28"/>
      <c r="E17" s="29">
        <f t="shared" si="4"/>
        <v>0</v>
      </c>
      <c r="F17" s="29">
        <f t="shared" si="5"/>
        <v>0</v>
      </c>
      <c r="G17" s="43" t="e">
        <f t="shared" si="6"/>
        <v>#DIV/0!</v>
      </c>
      <c r="H17" s="56">
        <f t="shared" si="2"/>
        <v>0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2">
        <f t="shared" si="9"/>
        <v>0</v>
      </c>
      <c r="W17" s="32">
        <f t="shared" si="3"/>
        <v>0</v>
      </c>
      <c r="X17" s="78" t="e">
        <f t="shared" si="8"/>
        <v>#DIV/0!</v>
      </c>
    </row>
    <row r="18" spans="1:24" ht="15.5" hidden="1" x14ac:dyDescent="0.35">
      <c r="A18" s="57">
        <v>11</v>
      </c>
      <c r="B18" s="27">
        <v>0</v>
      </c>
      <c r="C18" s="28">
        <v>0</v>
      </c>
      <c r="D18" s="28"/>
      <c r="E18" s="29">
        <f t="shared" si="4"/>
        <v>0</v>
      </c>
      <c r="F18" s="29">
        <f t="shared" si="5"/>
        <v>0</v>
      </c>
      <c r="G18" s="43" t="e">
        <f t="shared" si="6"/>
        <v>#DIV/0!</v>
      </c>
      <c r="H18" s="56">
        <f t="shared" si="2"/>
        <v>0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2">
        <f t="shared" si="9"/>
        <v>0</v>
      </c>
      <c r="W18" s="32">
        <f t="shared" si="3"/>
        <v>0</v>
      </c>
      <c r="X18" s="78" t="e">
        <f t="shared" si="8"/>
        <v>#DIV/0!</v>
      </c>
    </row>
    <row r="19" spans="1:24" ht="15.5" hidden="1" x14ac:dyDescent="0.35">
      <c r="A19" s="57">
        <v>12</v>
      </c>
      <c r="B19" s="27">
        <v>0</v>
      </c>
      <c r="C19" s="28">
        <v>0</v>
      </c>
      <c r="D19" s="28"/>
      <c r="E19" s="29">
        <f t="shared" si="4"/>
        <v>0</v>
      </c>
      <c r="F19" s="29">
        <f t="shared" si="5"/>
        <v>0</v>
      </c>
      <c r="G19" s="43" t="e">
        <f t="shared" si="6"/>
        <v>#DIV/0!</v>
      </c>
      <c r="H19" s="56">
        <f t="shared" si="2"/>
        <v>0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2">
        <f t="shared" si="9"/>
        <v>0</v>
      </c>
      <c r="W19" s="32">
        <f t="shared" si="3"/>
        <v>0</v>
      </c>
      <c r="X19" s="78" t="e">
        <f t="shared" si="8"/>
        <v>#DIV/0!</v>
      </c>
    </row>
    <row r="20" spans="1:24" ht="15.5" hidden="1" x14ac:dyDescent="0.35">
      <c r="A20" s="57">
        <v>13</v>
      </c>
      <c r="B20" s="27">
        <v>0</v>
      </c>
      <c r="C20" s="28">
        <v>0</v>
      </c>
      <c r="D20" s="28"/>
      <c r="E20" s="29">
        <f t="shared" si="4"/>
        <v>0</v>
      </c>
      <c r="F20" s="29">
        <f t="shared" si="5"/>
        <v>0</v>
      </c>
      <c r="G20" s="43" t="e">
        <f t="shared" si="6"/>
        <v>#DIV/0!</v>
      </c>
      <c r="H20" s="56">
        <f t="shared" si="2"/>
        <v>0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2">
        <f t="shared" si="9"/>
        <v>0</v>
      </c>
      <c r="W20" s="32">
        <f t="shared" si="3"/>
        <v>0</v>
      </c>
      <c r="X20" s="78" t="e">
        <f t="shared" si="8"/>
        <v>#DIV/0!</v>
      </c>
    </row>
    <row r="21" spans="1:24" ht="15.5" hidden="1" x14ac:dyDescent="0.35">
      <c r="A21" s="57">
        <v>14</v>
      </c>
      <c r="B21" s="27">
        <v>0</v>
      </c>
      <c r="C21" s="28">
        <v>0</v>
      </c>
      <c r="D21" s="28"/>
      <c r="E21" s="29">
        <f t="shared" si="4"/>
        <v>0</v>
      </c>
      <c r="F21" s="29">
        <f t="shared" si="5"/>
        <v>0</v>
      </c>
      <c r="G21" s="43" t="e">
        <f t="shared" si="6"/>
        <v>#DIV/0!</v>
      </c>
      <c r="H21" s="56">
        <f t="shared" si="2"/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2">
        <f t="shared" si="9"/>
        <v>0</v>
      </c>
      <c r="W21" s="32">
        <f t="shared" si="3"/>
        <v>0</v>
      </c>
      <c r="X21" s="78" t="e">
        <f t="shared" si="8"/>
        <v>#DIV/0!</v>
      </c>
    </row>
    <row r="22" spans="1:24" ht="15.5" hidden="1" x14ac:dyDescent="0.35">
      <c r="A22" s="57">
        <v>15</v>
      </c>
      <c r="B22" s="27">
        <v>0</v>
      </c>
      <c r="C22" s="28">
        <v>0</v>
      </c>
      <c r="D22" s="28"/>
      <c r="E22" s="29">
        <f t="shared" si="4"/>
        <v>0</v>
      </c>
      <c r="F22" s="29">
        <f t="shared" si="5"/>
        <v>0</v>
      </c>
      <c r="G22" s="43" t="e">
        <f t="shared" si="6"/>
        <v>#DIV/0!</v>
      </c>
      <c r="H22" s="56">
        <f t="shared" si="2"/>
        <v>0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2">
        <f t="shared" si="9"/>
        <v>0</v>
      </c>
      <c r="W22" s="32">
        <f t="shared" si="3"/>
        <v>0</v>
      </c>
      <c r="X22" s="78" t="e">
        <f t="shared" si="8"/>
        <v>#DIV/0!</v>
      </c>
    </row>
    <row r="23" spans="1:24" ht="15.5" hidden="1" x14ac:dyDescent="0.35">
      <c r="A23" s="57">
        <v>16</v>
      </c>
      <c r="B23" s="27">
        <v>0</v>
      </c>
      <c r="C23" s="28">
        <v>0</v>
      </c>
      <c r="D23" s="28"/>
      <c r="E23" s="29">
        <f t="shared" si="4"/>
        <v>0</v>
      </c>
      <c r="F23" s="29">
        <f t="shared" si="5"/>
        <v>0</v>
      </c>
      <c r="G23" s="43" t="e">
        <f t="shared" si="6"/>
        <v>#DIV/0!</v>
      </c>
      <c r="H23" s="56">
        <f t="shared" si="2"/>
        <v>0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2">
        <f t="shared" si="9"/>
        <v>0</v>
      </c>
      <c r="W23" s="32">
        <f t="shared" si="3"/>
        <v>0</v>
      </c>
      <c r="X23" s="78" t="e">
        <f t="shared" si="8"/>
        <v>#DIV/0!</v>
      </c>
    </row>
    <row r="24" spans="1:24" ht="15.5" hidden="1" x14ac:dyDescent="0.35">
      <c r="A24" s="57">
        <v>17</v>
      </c>
      <c r="B24" s="27">
        <v>0</v>
      </c>
      <c r="C24" s="28">
        <v>0</v>
      </c>
      <c r="D24" s="28"/>
      <c r="E24" s="29">
        <f t="shared" si="4"/>
        <v>0</v>
      </c>
      <c r="F24" s="29">
        <f t="shared" si="5"/>
        <v>0</v>
      </c>
      <c r="G24" s="43" t="e">
        <f t="shared" si="6"/>
        <v>#DIV/0!</v>
      </c>
      <c r="H24" s="56">
        <f t="shared" si="2"/>
        <v>0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2">
        <f t="shared" si="9"/>
        <v>0</v>
      </c>
      <c r="W24" s="32">
        <f t="shared" si="3"/>
        <v>0</v>
      </c>
      <c r="X24" s="78" t="e">
        <f t="shared" si="8"/>
        <v>#DIV/0!</v>
      </c>
    </row>
    <row r="25" spans="1:24" ht="15.5" hidden="1" x14ac:dyDescent="0.35">
      <c r="A25" s="57">
        <v>18</v>
      </c>
      <c r="B25" s="27">
        <v>0</v>
      </c>
      <c r="C25" s="28">
        <v>0</v>
      </c>
      <c r="D25" s="28"/>
      <c r="E25" s="29">
        <f t="shared" si="4"/>
        <v>0</v>
      </c>
      <c r="F25" s="29">
        <f t="shared" si="5"/>
        <v>0</v>
      </c>
      <c r="G25" s="43" t="e">
        <f t="shared" si="6"/>
        <v>#DIV/0!</v>
      </c>
      <c r="H25" s="56">
        <f t="shared" si="2"/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2">
        <f t="shared" si="9"/>
        <v>0</v>
      </c>
      <c r="W25" s="32">
        <f t="shared" si="3"/>
        <v>0</v>
      </c>
      <c r="X25" s="78" t="e">
        <f t="shared" si="8"/>
        <v>#DIV/0!</v>
      </c>
    </row>
    <row r="26" spans="1:24" ht="15.5" hidden="1" x14ac:dyDescent="0.35">
      <c r="A26" s="57">
        <v>19</v>
      </c>
      <c r="B26" s="27">
        <v>0</v>
      </c>
      <c r="C26" s="28">
        <v>0</v>
      </c>
      <c r="D26" s="28"/>
      <c r="E26" s="29">
        <f t="shared" si="4"/>
        <v>0</v>
      </c>
      <c r="F26" s="29">
        <f t="shared" si="5"/>
        <v>0</v>
      </c>
      <c r="G26" s="43" t="e">
        <f t="shared" si="6"/>
        <v>#DIV/0!</v>
      </c>
      <c r="H26" s="56">
        <f t="shared" si="2"/>
        <v>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2">
        <f t="shared" si="9"/>
        <v>0</v>
      </c>
      <c r="W26" s="32">
        <f t="shared" si="3"/>
        <v>0</v>
      </c>
      <c r="X26" s="78" t="e">
        <f t="shared" si="8"/>
        <v>#DIV/0!</v>
      </c>
    </row>
    <row r="27" spans="1:24" ht="15.5" hidden="1" x14ac:dyDescent="0.35">
      <c r="A27" s="57">
        <v>20</v>
      </c>
      <c r="B27" s="27">
        <v>0</v>
      </c>
      <c r="C27" s="28">
        <v>0</v>
      </c>
      <c r="D27" s="28"/>
      <c r="E27" s="29">
        <f t="shared" si="4"/>
        <v>0</v>
      </c>
      <c r="F27" s="29">
        <f t="shared" si="5"/>
        <v>0</v>
      </c>
      <c r="G27" s="43" t="e">
        <f t="shared" si="6"/>
        <v>#DIV/0!</v>
      </c>
      <c r="H27" s="56">
        <f t="shared" si="2"/>
        <v>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2">
        <f t="shared" si="9"/>
        <v>0</v>
      </c>
      <c r="W27" s="32">
        <f t="shared" si="3"/>
        <v>0</v>
      </c>
      <c r="X27" s="78" t="e">
        <f t="shared" si="8"/>
        <v>#DIV/0!</v>
      </c>
    </row>
    <row r="28" spans="1:24" ht="15.5" hidden="1" x14ac:dyDescent="0.35">
      <c r="A28" s="58">
        <v>21</v>
      </c>
      <c r="B28" s="45">
        <v>0</v>
      </c>
      <c r="C28" s="46">
        <v>0</v>
      </c>
      <c r="D28" s="46"/>
      <c r="E28" s="47">
        <f t="shared" si="4"/>
        <v>0</v>
      </c>
      <c r="F28" s="47">
        <f t="shared" si="5"/>
        <v>0</v>
      </c>
      <c r="G28" s="48" t="e">
        <f t="shared" si="6"/>
        <v>#DIV/0!</v>
      </c>
      <c r="H28" s="56">
        <f t="shared" si="2"/>
        <v>0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2">
        <f t="shared" si="9"/>
        <v>0</v>
      </c>
      <c r="W28" s="32">
        <f t="shared" si="3"/>
        <v>0</v>
      </c>
      <c r="X28" s="78" t="e">
        <f t="shared" si="8"/>
        <v>#DIV/0!</v>
      </c>
    </row>
    <row r="29" spans="1:24" ht="28.5" customHeight="1" thickBot="1" x14ac:dyDescent="0.4">
      <c r="A29" s="175" t="s">
        <v>19</v>
      </c>
      <c r="B29" s="176"/>
      <c r="C29" s="176"/>
      <c r="D29" s="59">
        <f>SUM(D8:D28)</f>
        <v>95.6</v>
      </c>
      <c r="E29" s="60">
        <f>SUM(E8:E28)</f>
        <v>5874.6</v>
      </c>
      <c r="F29" s="60">
        <f t="shared" ref="F29" si="10">SUM(F8:F28)</f>
        <v>87.399999999999991</v>
      </c>
      <c r="G29" s="75">
        <f>IF(E29=0,0,ROUND(E29/(E29+F29),4))</f>
        <v>0.98529999999999995</v>
      </c>
      <c r="H29" s="44">
        <f>SUM(H8:H28)</f>
        <v>5962</v>
      </c>
      <c r="I29" s="177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9"/>
      <c r="U29" s="33">
        <f>SUM(U8:U28)</f>
        <v>385</v>
      </c>
      <c r="V29" s="83">
        <f>SUM(V8:V28)</f>
        <v>87.399999999999991</v>
      </c>
      <c r="W29" s="80">
        <f>SUM(W8:W28)</f>
        <v>5874.6</v>
      </c>
      <c r="X29" s="78">
        <f>IF(W29=0,0,ROUND(W29/(W29+V29)*100%,4))</f>
        <v>0.98529999999999995</v>
      </c>
    </row>
    <row r="30" spans="1:24" ht="15.5" x14ac:dyDescent="0.35">
      <c r="A30" s="34"/>
      <c r="B30" s="25"/>
      <c r="C30" s="25"/>
      <c r="D30" s="25"/>
      <c r="E30" s="25"/>
      <c r="F30" s="25"/>
      <c r="G30" s="25"/>
    </row>
    <row r="31" spans="1:24" ht="15.5" x14ac:dyDescent="0.35">
      <c r="A31" s="34"/>
      <c r="B31" s="25"/>
      <c r="C31" s="25"/>
      <c r="D31" s="25"/>
      <c r="E31" s="25"/>
      <c r="F31" s="25"/>
      <c r="G31" s="25"/>
    </row>
    <row r="32" spans="1:24" ht="15.5" x14ac:dyDescent="0.35">
      <c r="A32" s="34"/>
      <c r="B32" s="25"/>
      <c r="C32" s="25"/>
      <c r="D32" s="25"/>
      <c r="E32" s="25"/>
      <c r="F32" s="25"/>
      <c r="G32" s="25"/>
    </row>
    <row r="33" spans="1:8" ht="15.5" x14ac:dyDescent="0.35">
      <c r="A33" s="34"/>
      <c r="B33" s="25"/>
      <c r="C33" s="25"/>
      <c r="D33" s="25"/>
      <c r="E33" s="25"/>
      <c r="F33" s="25"/>
      <c r="G33" s="25"/>
    </row>
    <row r="34" spans="1:8" ht="15.5" x14ac:dyDescent="0.35">
      <c r="B34" s="25"/>
      <c r="C34" s="25"/>
      <c r="D34" s="25"/>
      <c r="E34" s="25"/>
      <c r="F34" s="25"/>
      <c r="G34" s="25"/>
    </row>
    <row r="37" spans="1:8" x14ac:dyDescent="0.35">
      <c r="G37" s="38"/>
      <c r="H37" s="38"/>
    </row>
    <row r="38" spans="1:8" x14ac:dyDescent="0.35">
      <c r="G38" s="38"/>
    </row>
  </sheetData>
  <mergeCells count="18">
    <mergeCell ref="A29:C29"/>
    <mergeCell ref="I29:T29"/>
    <mergeCell ref="H2:T2"/>
    <mergeCell ref="H3:T4"/>
    <mergeCell ref="U3:U6"/>
    <mergeCell ref="I5:T5"/>
    <mergeCell ref="H7:T7"/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11"/>
  <sheetViews>
    <sheetView view="pageBreakPreview" zoomScaleNormal="100" zoomScaleSheetLayoutView="100" workbookViewId="0">
      <selection activeCell="D4" sqref="D4"/>
    </sheetView>
  </sheetViews>
  <sheetFormatPr defaultRowHeight="14.5" x14ac:dyDescent="0.35"/>
  <cols>
    <col min="1" max="1" width="26.6328125" customWidth="1"/>
    <col min="2" max="2" width="16.453125" bestFit="1" customWidth="1"/>
    <col min="3" max="3" width="19" bestFit="1" customWidth="1"/>
    <col min="4" max="4" width="19.08984375" bestFit="1" customWidth="1"/>
    <col min="5" max="5" width="18" bestFit="1" customWidth="1"/>
  </cols>
  <sheetData>
    <row r="1" spans="1:5" ht="21.5" thickBot="1" x14ac:dyDescent="0.4">
      <c r="A1" s="193"/>
      <c r="B1" s="193"/>
      <c r="C1" s="193"/>
      <c r="D1" s="193"/>
      <c r="E1" s="193"/>
    </row>
    <row r="2" spans="1:5" ht="70.5" customHeight="1" x14ac:dyDescent="0.35">
      <c r="A2" s="62" t="s">
        <v>72</v>
      </c>
      <c r="B2" s="62" t="s">
        <v>39</v>
      </c>
      <c r="C2" s="62" t="s">
        <v>40</v>
      </c>
      <c r="D2" s="62" t="s">
        <v>41</v>
      </c>
      <c r="E2" s="63" t="s">
        <v>42</v>
      </c>
    </row>
    <row r="3" spans="1:5" x14ac:dyDescent="0.35">
      <c r="A3" s="49">
        <v>2</v>
      </c>
      <c r="B3" s="49">
        <v>3</v>
      </c>
      <c r="C3" s="49">
        <v>4</v>
      </c>
      <c r="D3" s="49">
        <v>5</v>
      </c>
      <c r="E3" s="65" t="s">
        <v>43</v>
      </c>
    </row>
    <row r="4" spans="1:5" ht="45" customHeight="1" x14ac:dyDescent="0.35">
      <c r="A4" s="76" t="s">
        <v>58</v>
      </c>
      <c r="B4" s="50">
        <v>8000</v>
      </c>
      <c r="C4" s="52">
        <f>'Ģimenes ārsta prakse'!G8</f>
        <v>0.98680000000000001</v>
      </c>
      <c r="D4" s="51">
        <f>B4*C4</f>
        <v>7894.4</v>
      </c>
      <c r="E4" s="15">
        <f>B4-D4</f>
        <v>105.60000000000036</v>
      </c>
    </row>
    <row r="5" spans="1:5" ht="43.5" x14ac:dyDescent="0.35">
      <c r="A5" s="76" t="s">
        <v>59</v>
      </c>
      <c r="B5" s="50">
        <v>10000</v>
      </c>
      <c r="C5" s="52">
        <f>'Ģimenes ārsta prakse'!G9</f>
        <v>0.98350000000000004</v>
      </c>
      <c r="D5" s="51">
        <f>B5*C5</f>
        <v>9835</v>
      </c>
      <c r="E5" s="15">
        <f t="shared" ref="E5:E10" si="0">B5-D5</f>
        <v>165</v>
      </c>
    </row>
    <row r="6" spans="1:5" ht="43.5" x14ac:dyDescent="0.35">
      <c r="A6" s="76" t="s">
        <v>61</v>
      </c>
      <c r="B6" s="50">
        <v>21000</v>
      </c>
      <c r="C6" s="52">
        <f>'Ģimenes ārsta prakse'!X29</f>
        <v>0.98529999999999995</v>
      </c>
      <c r="D6" s="51">
        <f t="shared" ref="D6:D9" si="1">B6*C6</f>
        <v>20691.3</v>
      </c>
      <c r="E6" s="15">
        <f t="shared" si="0"/>
        <v>308.70000000000073</v>
      </c>
    </row>
    <row r="7" spans="1:5" ht="58" x14ac:dyDescent="0.35">
      <c r="A7" s="76" t="s">
        <v>73</v>
      </c>
      <c r="B7" s="50">
        <v>300</v>
      </c>
      <c r="C7" s="52">
        <f>'Ģimenes ārsta prakse'!G29</f>
        <v>0.98529999999999995</v>
      </c>
      <c r="D7" s="51">
        <f t="shared" si="1"/>
        <v>295.58999999999997</v>
      </c>
      <c r="E7" s="15">
        <f t="shared" si="0"/>
        <v>4.410000000000025</v>
      </c>
    </row>
    <row r="8" spans="1:5" ht="58" x14ac:dyDescent="0.35">
      <c r="A8" s="76" t="s">
        <v>74</v>
      </c>
      <c r="B8" s="50">
        <v>6000</v>
      </c>
      <c r="C8" s="52">
        <f>'Ģimenes ārsta prakse'!G29</f>
        <v>0.98529999999999995</v>
      </c>
      <c r="D8" s="51">
        <f t="shared" si="1"/>
        <v>5911.7999999999993</v>
      </c>
      <c r="E8" s="15">
        <f t="shared" si="0"/>
        <v>88.200000000000728</v>
      </c>
    </row>
    <row r="9" spans="1:5" ht="43.5" x14ac:dyDescent="0.35">
      <c r="A9" s="76" t="s">
        <v>75</v>
      </c>
      <c r="B9" s="50">
        <v>600</v>
      </c>
      <c r="C9" s="52">
        <f>'Ģimenes ārsta prakse'!G29</f>
        <v>0.98529999999999995</v>
      </c>
      <c r="D9" s="51">
        <f t="shared" si="1"/>
        <v>591.17999999999995</v>
      </c>
      <c r="E9" s="15">
        <f t="shared" si="0"/>
        <v>8.82000000000005</v>
      </c>
    </row>
    <row r="10" spans="1:5" ht="30" customHeight="1" x14ac:dyDescent="0.35">
      <c r="A10" s="76" t="s">
        <v>60</v>
      </c>
      <c r="B10" s="50">
        <v>4500</v>
      </c>
      <c r="C10" s="52">
        <f>'Ģimenes ārsta prakse'!X29</f>
        <v>0.98529999999999995</v>
      </c>
      <c r="D10" s="51">
        <f>B10*C10</f>
        <v>4433.8499999999995</v>
      </c>
      <c r="E10" s="15">
        <f t="shared" si="0"/>
        <v>66.150000000000546</v>
      </c>
    </row>
    <row r="11" spans="1:5" ht="15" thickBot="1" x14ac:dyDescent="0.4">
      <c r="A11" s="77" t="s">
        <v>65</v>
      </c>
      <c r="B11" s="69">
        <f>SUM(B4:B10)</f>
        <v>50400</v>
      </c>
      <c r="C11" s="70" t="s">
        <v>44</v>
      </c>
      <c r="D11" s="71">
        <f>SUM(D4:D10)</f>
        <v>49653.119999999995</v>
      </c>
      <c r="E11" s="72">
        <f>SUM(E4:E10)</f>
        <v>746.8800000000025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"/>
  <sheetViews>
    <sheetView view="pageBreakPreview" zoomScaleNormal="100" zoomScaleSheetLayoutView="100" workbookViewId="0">
      <selection activeCell="D12" sqref="D12"/>
    </sheetView>
  </sheetViews>
  <sheetFormatPr defaultColWidth="9.08984375" defaultRowHeight="28.5" x14ac:dyDescent="0.35"/>
  <cols>
    <col min="1" max="3" width="20" style="3" customWidth="1"/>
    <col min="4" max="4" width="43.90625" style="3" customWidth="1"/>
    <col min="5" max="5" width="9.08984375" style="24"/>
    <col min="6" max="16384" width="9.08984375" style="3"/>
  </cols>
  <sheetData>
    <row r="1" spans="1:5" ht="29" thickBot="1" x14ac:dyDescent="0.4">
      <c r="A1" s="194" t="s">
        <v>45</v>
      </c>
      <c r="B1" s="194"/>
      <c r="C1" s="194"/>
      <c r="D1" s="194"/>
      <c r="E1" s="22"/>
    </row>
    <row r="2" spans="1:5" ht="85.5" x14ac:dyDescent="0.35">
      <c r="A2" s="61" t="s">
        <v>46</v>
      </c>
      <c r="B2" s="62" t="s">
        <v>47</v>
      </c>
      <c r="C2" s="62" t="s">
        <v>48</v>
      </c>
      <c r="D2" s="63" t="s">
        <v>49</v>
      </c>
      <c r="E2" s="22" t="s">
        <v>50</v>
      </c>
    </row>
    <row r="3" spans="1:5" ht="14.5" x14ac:dyDescent="0.35">
      <c r="A3" s="64">
        <v>1</v>
      </c>
      <c r="B3" s="49">
        <v>2</v>
      </c>
      <c r="C3" s="49" t="s">
        <v>51</v>
      </c>
      <c r="D3" s="65">
        <v>4</v>
      </c>
      <c r="E3" s="3"/>
    </row>
    <row r="4" spans="1:5" ht="36.5" thickBot="1" x14ac:dyDescent="0.4">
      <c r="A4" s="66">
        <f>Kopsavilkums!I31</f>
        <v>50420</v>
      </c>
      <c r="B4" s="67">
        <f>Kopsavilkums!J31</f>
        <v>49673.119999999995</v>
      </c>
      <c r="C4" s="67">
        <f>A4-B4</f>
        <v>746.88000000000466</v>
      </c>
      <c r="D4" s="68"/>
      <c r="E4" s="2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DAF-7629-4A44-BA81-3B1AC8CC6CA3}">
  <dimension ref="A1:E10"/>
  <sheetViews>
    <sheetView view="pageBreakPreview" zoomScaleNormal="100" zoomScaleSheetLayoutView="100" workbookViewId="0">
      <selection activeCell="B5" sqref="B5"/>
    </sheetView>
  </sheetViews>
  <sheetFormatPr defaultColWidth="9.36328125" defaultRowHeight="14" x14ac:dyDescent="0.35"/>
  <cols>
    <col min="1" max="1" width="63.453125" style="85" customWidth="1"/>
    <col min="2" max="2" width="22.08984375" style="85" customWidth="1"/>
    <col min="3" max="3" width="25.6328125" style="85" customWidth="1"/>
    <col min="4" max="16384" width="9.36328125" style="85"/>
  </cols>
  <sheetData>
    <row r="1" spans="1:5" ht="14.5" x14ac:dyDescent="0.35">
      <c r="A1" s="196" t="s">
        <v>63</v>
      </c>
      <c r="B1" s="197"/>
      <c r="C1" s="198"/>
      <c r="D1" s="84"/>
    </row>
    <row r="2" spans="1:5" ht="14.5" x14ac:dyDescent="0.35">
      <c r="A2" s="89"/>
      <c r="B2" s="90"/>
      <c r="C2" s="90"/>
    </row>
    <row r="3" spans="1:5" s="87" customFormat="1" ht="29" x14ac:dyDescent="0.35">
      <c r="A3" s="98" t="s">
        <v>64</v>
      </c>
      <c r="B3" s="91" t="s">
        <v>65</v>
      </c>
      <c r="C3" s="91" t="s">
        <v>66</v>
      </c>
      <c r="D3" s="86" t="s">
        <v>15</v>
      </c>
    </row>
    <row r="4" spans="1:5" ht="28" x14ac:dyDescent="0.35">
      <c r="A4" s="92" t="s">
        <v>69</v>
      </c>
      <c r="B4" s="93">
        <f>IFERROR(IF((Kopsavilkums!J31-Kopsavilkums!J29)/(Kopsavilkums!I31-Kopsavilkums!I29)&gt;=0.85,ROUND(Kopsavilkums!I31*0.85,2),Kopsavilkums!I31-Kopsavilkums!K31),0)</f>
        <v>42857</v>
      </c>
      <c r="C4" s="94">
        <f>IF(B4&gt;0,B4/B7,0)</f>
        <v>0.85</v>
      </c>
      <c r="D4" s="86" t="s">
        <v>15</v>
      </c>
    </row>
    <row r="5" spans="1:5" ht="28" x14ac:dyDescent="0.35">
      <c r="A5" s="92" t="s">
        <v>67</v>
      </c>
      <c r="B5" s="93">
        <f>Kopsavilkums!J31-'Finansēšanas plāns'!B4</f>
        <v>6816.1199999999953</v>
      </c>
      <c r="C5" s="94">
        <f>IF(B5&gt;0,B5/B7,0)</f>
        <v>0.13518683062276865</v>
      </c>
      <c r="D5" s="86" t="s">
        <v>15</v>
      </c>
    </row>
    <row r="6" spans="1:5" ht="28" x14ac:dyDescent="0.35">
      <c r="A6" s="92" t="s">
        <v>70</v>
      </c>
      <c r="B6" s="93">
        <f>Kopsavilkums!K31</f>
        <v>746.88000000000056</v>
      </c>
      <c r="C6" s="94">
        <f>IF(B6&gt;0,B6/B7,0)</f>
        <v>1.4813169377231268E-2</v>
      </c>
      <c r="D6" s="86" t="s">
        <v>15</v>
      </c>
    </row>
    <row r="7" spans="1:5" ht="28" x14ac:dyDescent="0.35">
      <c r="A7" s="95" t="s">
        <v>68</v>
      </c>
      <c r="B7" s="96">
        <f>Kopsavilkums!I31</f>
        <v>50420</v>
      </c>
      <c r="C7" s="97">
        <f>IF(B7&gt;0,B7/B7,0)</f>
        <v>1</v>
      </c>
      <c r="D7" s="86" t="s">
        <v>15</v>
      </c>
    </row>
    <row r="8" spans="1:5" ht="28" x14ac:dyDescent="0.35">
      <c r="D8" s="86" t="s">
        <v>15</v>
      </c>
    </row>
    <row r="9" spans="1:5" x14ac:dyDescent="0.35">
      <c r="B9" s="88"/>
      <c r="C9" s="195"/>
      <c r="D9" s="195"/>
      <c r="E9" s="84"/>
    </row>
    <row r="10" spans="1:5" x14ac:dyDescent="0.35">
      <c r="D10" s="86"/>
    </row>
  </sheetData>
  <mergeCells count="2">
    <mergeCell ref="C9:D9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5" x14ac:dyDescent="0.35"/>
  <cols>
    <col min="1" max="1" width="23.08984375" customWidth="1"/>
    <col min="2" max="4" width="14.08984375" customWidth="1"/>
    <col min="6" max="6" width="11.453125" bestFit="1" customWidth="1"/>
  </cols>
  <sheetData>
    <row r="1" spans="1:6" s="1" customFormat="1" ht="41.25" customHeight="1" x14ac:dyDescent="0.35">
      <c r="A1" s="7"/>
      <c r="B1" s="7" t="s">
        <v>52</v>
      </c>
      <c r="C1" s="7" t="s">
        <v>53</v>
      </c>
      <c r="D1" s="7" t="s">
        <v>54</v>
      </c>
    </row>
    <row r="2" spans="1:6" s="3" customFormat="1" ht="24" customHeight="1" x14ac:dyDescent="0.35">
      <c r="A2" s="8" t="s">
        <v>55</v>
      </c>
      <c r="B2" s="5">
        <f>Kopsavilkums!J31</f>
        <v>49673.119999999995</v>
      </c>
      <c r="C2" s="5"/>
      <c r="D2" s="5">
        <f>IF(B2&gt;C2,0,B2-C2)</f>
        <v>0</v>
      </c>
      <c r="F2" s="13"/>
    </row>
    <row r="3" spans="1:6" s="3" customFormat="1" ht="24" customHeight="1" x14ac:dyDescent="0.35">
      <c r="A3" s="8" t="s">
        <v>56</v>
      </c>
      <c r="B3" s="5">
        <f>Kopsavilkums!K31</f>
        <v>746.88000000000056</v>
      </c>
      <c r="C3" s="5"/>
      <c r="D3" s="5">
        <f>IF(B3&lt;C3,0,B3-C3)</f>
        <v>746.88000000000056</v>
      </c>
    </row>
    <row r="4" spans="1:6" s="11" customFormat="1" ht="24" customHeight="1" x14ac:dyDescent="0.35">
      <c r="A4" s="9" t="s">
        <v>33</v>
      </c>
      <c r="B4" s="12">
        <f t="shared" ref="B4:C4" si="0">SUM(B2:B3)</f>
        <v>50419.999999999993</v>
      </c>
      <c r="C4" s="12">
        <f t="shared" si="0"/>
        <v>0</v>
      </c>
      <c r="D4" s="10">
        <f>SUM(D2:D3)</f>
        <v>746.88000000000056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7" ma:contentTypeDescription="Izveidot jaunu dokumentu." ma:contentTypeScope="" ma:versionID="577fd68e924bce6afd137616fea3f61a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fa8ffa63de612d33f1fb2d0d4a53db59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FCA305-F6D5-408C-BE11-E05462358D48}"/>
</file>

<file path=customXml/itemProps2.xml><?xml version="1.0" encoding="utf-8"?>
<ds:datastoreItem xmlns:ds="http://schemas.openxmlformats.org/officeDocument/2006/customXml" ds:itemID="{14B036B7-C12F-4AF8-92A2-9D97CF0A4ACA}">
  <ds:schemaRefs>
    <ds:schemaRef ds:uri="http://purl.org/dc/terms/"/>
    <ds:schemaRef ds:uri="http://purl.org/dc/dcmitype/"/>
    <ds:schemaRef ds:uri="http://schemas.microsoft.com/office/2006/metadata/properties"/>
    <ds:schemaRef ds:uri="42144e59-5907-413f-b624-803f3a022d9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5a75a1d-8b78-49a6-8e4b-dbe94589a28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F88739-B2FA-40BC-8415-4B763ADBDA4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71abc8c-0b18-4336-97d7-51d65f5c7f99}" enabled="1" method="Standard" siteId="{dbc9012d-628b-43d4-b190-8a730f7e1e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Kopsavilkums</vt:lpstr>
      <vt:lpstr>Ģimenes ārsta prakse</vt:lpstr>
      <vt:lpstr>Atbalsta darbības</vt:lpstr>
      <vt:lpstr>Līguma pielikums</vt:lpstr>
      <vt:lpstr>Finansēšanas plāns</vt:lpstr>
      <vt:lpstr>Pārbaude</vt:lpstr>
      <vt:lpstr>'Finansēšanas plāns'!Print_Area</vt:lpstr>
      <vt:lpstr>'Ģimenes ārsta prakse'!Print_Area</vt:lpstr>
      <vt:lpstr>Kopsavilkums!Print_Area</vt:lpstr>
      <vt:lpstr>'Līguma pielikums'!Print_Area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Dace Briģe</cp:lastModifiedBy>
  <cp:revision/>
  <cp:lastPrinted>2025-04-23T11:38:31Z</cp:lastPrinted>
  <dcterms:created xsi:type="dcterms:W3CDTF">2012-10-25T11:13:17Z</dcterms:created>
  <dcterms:modified xsi:type="dcterms:W3CDTF">2026-03-20T11:08:05Z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