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cflagovlv.sharepoint.com/sites/VAN/Shared Documents/VAN/IIA/21-27 SAM IIA/6113/6113_2.karta/IIA/09.12.2025/"/>
    </mc:Choice>
  </mc:AlternateContent>
  <xr:revisionPtr revIDLastSave="8" documentId="8_{04E91563-9306-457B-8A2B-D963F82FECE1}" xr6:coauthVersionLast="47" xr6:coauthVersionMax="47" xr10:uidLastSave="{CB462072-BFF0-44C9-9D50-9D1E9EEF0576}"/>
  <bookViews>
    <workbookView xWindow="735" yWindow="735" windowWidth="22500" windowHeight="13470" tabRatio="854" firstSheet="1" activeTab="1" xr2:uid="{1261D76D-92FA-4100-BD5F-22539CF41E81}"/>
  </bookViews>
  <sheets>
    <sheet name="Dati" sheetId="2" state="hidden" r:id="rId1"/>
    <sheet name="Dati par projektu" sheetId="1" r:id="rId2"/>
    <sheet name="1.1.A. Iesniedzējs" sheetId="4" r:id="rId3"/>
    <sheet name="1.1.B. Iesniedzējs" sheetId="5" r:id="rId4"/>
    <sheet name="1.1.C. Iesniedzējs" sheetId="3" r:id="rId5"/>
    <sheet name="1.2.1.A. Partneris-1" sheetId="8" r:id="rId6"/>
    <sheet name="1.2.1.B. Partneris-1" sheetId="9" r:id="rId7"/>
    <sheet name="1.2.1.C. Partneris-1" sheetId="11" r:id="rId8"/>
    <sheet name="1.2.2.A. Partneris-2" sheetId="13" r:id="rId9"/>
    <sheet name="1.2.2.B. Partneris-2" sheetId="14" r:id="rId10"/>
    <sheet name="1.2.2.C. Partneris-2" sheetId="15" r:id="rId11"/>
    <sheet name="1.3.1.R.14.,41.,45.vai dz.c.s." sheetId="16" r:id="rId12"/>
    <sheet name="1.3.2.R.14.,41.,45.vai dz.c.s." sheetId="35" r:id="rId13"/>
    <sheet name="1.3.3.R.14.,41.,45.vai dz.c.s." sheetId="36" r:id="rId14"/>
    <sheet name="1.3.4.R.14.,41.,45.vai dz.c.s." sheetId="37" r:id="rId15"/>
    <sheet name="1.3.5.R.14.,41.,45.vai dz.c.s." sheetId="38" r:id="rId16"/>
    <sheet name="1.3.6.R.14.,41.,45.vai dz.c.s." sheetId="17" r:id="rId17"/>
    <sheet name="2. DL invest.n.pl.BEZ pr." sheetId="6" r:id="rId18"/>
    <sheet name="3. DL invest.n.pl.AR pr." sheetId="7" r:id="rId19"/>
    <sheet name="4.DL Finansiālā ilgtspēja" sheetId="18" r:id="rId20"/>
    <sheet name="5.DL soc.econom. analīze" sheetId="19" r:id="rId21"/>
    <sheet name="6. DL finanšu_analīze" sheetId="23" r:id="rId22"/>
    <sheet name="7. DL jut. analīze-Soc." sheetId="24" r:id="rId23"/>
    <sheet name="8. DL jut. analize-Fin." sheetId="25" r:id="rId24"/>
    <sheet name="PIV 2.piel.-1" sheetId="26" state="hidden" r:id="rId25"/>
    <sheet name="9. DL PI Fin.plans" sheetId="32" r:id="rId26"/>
    <sheet name="10. DL PI Budz.kops." sheetId="20" r:id="rId27"/>
    <sheet name="11. DL 4.pielikums" sheetId="27" r:id="rId28"/>
    <sheet name="12. Kontroles lapa" sheetId="33" r:id="rId29"/>
    <sheet name="Pieņēmumi" sheetId="28" r:id="rId30"/>
  </sheets>
  <externalReferences>
    <externalReference r:id="rId31"/>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27" l="1"/>
  <c r="G42" i="27"/>
  <c r="G41" i="27"/>
  <c r="L382" i="32" l="1"/>
  <c r="L350" i="32"/>
  <c r="L318" i="32"/>
  <c r="L286" i="32"/>
  <c r="L254" i="32"/>
  <c r="L222" i="32"/>
  <c r="C15" i="17"/>
  <c r="C12" i="17"/>
  <c r="C8" i="17"/>
  <c r="C15" i="38"/>
  <c r="C12" i="38"/>
  <c r="C8" i="38"/>
  <c r="C15" i="37"/>
  <c r="C12" i="37"/>
  <c r="C8" i="37"/>
  <c r="C15" i="36"/>
  <c r="C12" i="36"/>
  <c r="C8" i="36"/>
  <c r="C15" i="35"/>
  <c r="C12" i="35"/>
  <c r="C8" i="35"/>
  <c r="C15" i="16"/>
  <c r="C12" i="16"/>
  <c r="C8" i="16"/>
  <c r="C19" i="15"/>
  <c r="C13" i="15"/>
  <c r="C12" i="15"/>
  <c r="C15" i="14"/>
  <c r="C8" i="14"/>
  <c r="C19" i="13"/>
  <c r="C18" i="13"/>
  <c r="C17" i="13"/>
  <c r="C13" i="13"/>
  <c r="C12" i="13"/>
  <c r="C8" i="13"/>
  <c r="C19" i="11"/>
  <c r="C13" i="11"/>
  <c r="C12" i="11"/>
  <c r="C15" i="9"/>
  <c r="C8" i="9"/>
  <c r="C19" i="8"/>
  <c r="C18" i="8"/>
  <c r="C17" i="8"/>
  <c r="C13" i="8"/>
  <c r="C12" i="8"/>
  <c r="C8" i="8"/>
  <c r="C19" i="3"/>
  <c r="C13" i="3"/>
  <c r="C12" i="3"/>
  <c r="C15" i="5"/>
  <c r="C8" i="5"/>
  <c r="C19" i="4"/>
  <c r="C18" i="4"/>
  <c r="C17" i="4"/>
  <c r="C13" i="4"/>
  <c r="C12" i="4"/>
  <c r="C8" i="4"/>
  <c r="C7" i="4"/>
  <c r="AJ35" i="7"/>
  <c r="AJ34" i="7"/>
  <c r="I39" i="23"/>
  <c r="J39" i="23"/>
  <c r="K39" i="23"/>
  <c r="L39" i="23"/>
  <c r="M39" i="23"/>
  <c r="N39" i="23"/>
  <c r="O39" i="23"/>
  <c r="P39" i="23"/>
  <c r="Q39" i="23"/>
  <c r="R39" i="23"/>
  <c r="S39" i="23"/>
  <c r="T39" i="23"/>
  <c r="U39" i="23"/>
  <c r="W39" i="23"/>
  <c r="X39" i="23"/>
  <c r="Y39" i="23"/>
  <c r="Z39" i="23"/>
  <c r="AA39" i="23"/>
  <c r="AB39" i="23"/>
  <c r="AC39" i="23"/>
  <c r="AD39" i="23"/>
  <c r="AE39" i="23"/>
  <c r="AF39" i="23"/>
  <c r="AG39" i="23"/>
  <c r="AH39" i="23"/>
  <c r="AI39" i="23"/>
  <c r="AJ39" i="23"/>
  <c r="AK39" i="23"/>
  <c r="H39" i="23"/>
  <c r="H33" i="7"/>
  <c r="I33" i="7"/>
  <c r="J33" i="7"/>
  <c r="K33" i="7"/>
  <c r="L33" i="7"/>
  <c r="M33" i="7"/>
  <c r="N33" i="7"/>
  <c r="O33" i="7"/>
  <c r="P33" i="7"/>
  <c r="Q33" i="7"/>
  <c r="R33" i="7"/>
  <c r="S33" i="7"/>
  <c r="U33" i="7"/>
  <c r="V33" i="7"/>
  <c r="W33" i="7"/>
  <c r="X33" i="7"/>
  <c r="Y33" i="7"/>
  <c r="Z33" i="7"/>
  <c r="AA33" i="7"/>
  <c r="AB33" i="7"/>
  <c r="AC33" i="7"/>
  <c r="AD33" i="7"/>
  <c r="AE33" i="7"/>
  <c r="AF33" i="7"/>
  <c r="AG33" i="7"/>
  <c r="AH33" i="7"/>
  <c r="AI33" i="7"/>
  <c r="G33" i="7"/>
  <c r="T35" i="7"/>
  <c r="W38" i="23"/>
  <c r="AB38" i="23"/>
  <c r="AD38" i="23"/>
  <c r="AE38" i="23"/>
  <c r="AJ38" i="23"/>
  <c r="I37" i="23"/>
  <c r="V37" i="23"/>
  <c r="Y37" i="23"/>
  <c r="AD37" i="23"/>
  <c r="AG37" i="23"/>
  <c r="G23" i="7"/>
  <c r="H23" i="7"/>
  <c r="I23" i="7"/>
  <c r="J23" i="7"/>
  <c r="K23" i="7"/>
  <c r="L23" i="7"/>
  <c r="M23" i="7"/>
  <c r="N23" i="7"/>
  <c r="O23" i="7"/>
  <c r="P23" i="7"/>
  <c r="Q23" i="7"/>
  <c r="R23" i="7"/>
  <c r="S23" i="7"/>
  <c r="T23" i="7"/>
  <c r="U23" i="7"/>
  <c r="V23" i="7"/>
  <c r="W23" i="7"/>
  <c r="X23" i="7"/>
  <c r="Y23" i="7"/>
  <c r="Z23" i="7"/>
  <c r="Z18" i="7" s="1"/>
  <c r="AA23" i="7"/>
  <c r="AB23" i="7"/>
  <c r="AC23" i="7"/>
  <c r="AD23" i="7"/>
  <c r="AE23" i="7"/>
  <c r="AF23" i="7"/>
  <c r="AG23" i="7"/>
  <c r="AH23" i="7"/>
  <c r="AI23" i="7"/>
  <c r="AA18" i="7"/>
  <c r="AI18" i="7"/>
  <c r="G19" i="7"/>
  <c r="G18" i="7" s="1"/>
  <c r="H19" i="7"/>
  <c r="I19" i="7"/>
  <c r="J19" i="7"/>
  <c r="L38" i="23" s="1"/>
  <c r="K19" i="7"/>
  <c r="K18" i="7" s="1"/>
  <c r="L19" i="7"/>
  <c r="M19" i="7"/>
  <c r="M18" i="7" s="1"/>
  <c r="N19" i="7"/>
  <c r="P38" i="23" s="1"/>
  <c r="O19" i="7"/>
  <c r="P19" i="7"/>
  <c r="Q19" i="7"/>
  <c r="R19" i="7"/>
  <c r="R18" i="7" s="1"/>
  <c r="S19" i="7"/>
  <c r="S18" i="7" s="1"/>
  <c r="T19" i="7"/>
  <c r="U19" i="7"/>
  <c r="U18" i="7" s="1"/>
  <c r="V19" i="7"/>
  <c r="X38" i="23" s="1"/>
  <c r="W19" i="7"/>
  <c r="Y38" i="23" s="1"/>
  <c r="X19" i="7"/>
  <c r="Z38" i="23" s="1"/>
  <c r="Y19" i="7"/>
  <c r="AA38" i="23" s="1"/>
  <c r="Z19" i="7"/>
  <c r="AA19" i="7"/>
  <c r="AC38" i="23" s="1"/>
  <c r="AB19" i="7"/>
  <c r="AC19" i="7"/>
  <c r="AC18" i="7" s="1"/>
  <c r="AD19" i="7"/>
  <c r="AF38" i="23" s="1"/>
  <c r="AE19" i="7"/>
  <c r="AG38" i="23" s="1"/>
  <c r="AF19" i="7"/>
  <c r="AH38" i="23" s="1"/>
  <c r="AG19" i="7"/>
  <c r="AI38" i="23" s="1"/>
  <c r="AH19" i="7"/>
  <c r="AI19" i="7"/>
  <c r="AK38" i="23" s="1"/>
  <c r="F23" i="7"/>
  <c r="F19" i="7"/>
  <c r="F18" i="7" s="1"/>
  <c r="G14" i="7"/>
  <c r="H14" i="7"/>
  <c r="I14" i="7"/>
  <c r="J14" i="7"/>
  <c r="K14" i="7"/>
  <c r="L14" i="7"/>
  <c r="M14" i="7"/>
  <c r="N14" i="7"/>
  <c r="O14" i="7"/>
  <c r="P14" i="7"/>
  <c r="Q14" i="7"/>
  <c r="R14" i="7"/>
  <c r="S14" i="7"/>
  <c r="T14" i="7"/>
  <c r="U14" i="7"/>
  <c r="V14" i="7"/>
  <c r="W14" i="7"/>
  <c r="X14" i="7"/>
  <c r="Y14" i="7"/>
  <c r="Z14" i="7"/>
  <c r="AA14" i="7"/>
  <c r="AB14" i="7"/>
  <c r="AC14" i="7"/>
  <c r="AD14" i="7"/>
  <c r="AE14" i="7"/>
  <c r="AF14" i="7"/>
  <c r="AG14" i="7"/>
  <c r="AH14" i="7"/>
  <c r="AI14" i="7"/>
  <c r="T9" i="7"/>
  <c r="AB9" i="7"/>
  <c r="G10" i="7"/>
  <c r="H10" i="7"/>
  <c r="J37" i="23" s="1"/>
  <c r="I10" i="7"/>
  <c r="I9" i="7" s="1"/>
  <c r="J10" i="7"/>
  <c r="J9" i="7" s="1"/>
  <c r="K10" i="7"/>
  <c r="K9" i="7" s="1"/>
  <c r="L10" i="7"/>
  <c r="L9" i="7" s="1"/>
  <c r="M10" i="7"/>
  <c r="O37" i="23" s="1"/>
  <c r="N10" i="7"/>
  <c r="N9" i="7" s="1"/>
  <c r="O10" i="7"/>
  <c r="Q37" i="23" s="1"/>
  <c r="P10" i="7"/>
  <c r="R37" i="23" s="1"/>
  <c r="Q10" i="7"/>
  <c r="Q9" i="7" s="1"/>
  <c r="R10" i="7"/>
  <c r="R9" i="7" s="1"/>
  <c r="S10" i="7"/>
  <c r="S9" i="7" s="1"/>
  <c r="T10" i="7"/>
  <c r="U10" i="7"/>
  <c r="W37" i="23" s="1"/>
  <c r="V10" i="7"/>
  <c r="V9" i="7" s="1"/>
  <c r="W10" i="7"/>
  <c r="X10" i="7"/>
  <c r="Z37" i="23" s="1"/>
  <c r="Y10" i="7"/>
  <c r="Y9" i="7" s="1"/>
  <c r="Z10" i="7"/>
  <c r="Z9" i="7" s="1"/>
  <c r="AA10" i="7"/>
  <c r="AA9" i="7" s="1"/>
  <c r="AB10" i="7"/>
  <c r="AC10" i="7"/>
  <c r="AE37" i="23" s="1"/>
  <c r="AD10" i="7"/>
  <c r="AD9" i="7" s="1"/>
  <c r="AE10" i="7"/>
  <c r="AF10" i="7"/>
  <c r="AH37" i="23" s="1"/>
  <c r="AG10" i="7"/>
  <c r="AG9" i="7" s="1"/>
  <c r="AH10" i="7"/>
  <c r="AH9" i="7" s="1"/>
  <c r="AI10" i="7"/>
  <c r="AI9" i="7" s="1"/>
  <c r="F14" i="7"/>
  <c r="F10" i="7"/>
  <c r="H37" i="23" s="1"/>
  <c r="F19" i="6"/>
  <c r="G19" i="6"/>
  <c r="H19" i="6"/>
  <c r="I19" i="6"/>
  <c r="I18" i="6" s="1"/>
  <c r="J19" i="6"/>
  <c r="K19" i="6"/>
  <c r="L19" i="6"/>
  <c r="M19" i="6"/>
  <c r="N19" i="6"/>
  <c r="O19" i="6"/>
  <c r="P19" i="6"/>
  <c r="Q19" i="6"/>
  <c r="Q18" i="6" s="1"/>
  <c r="R19" i="6"/>
  <c r="S19" i="6"/>
  <c r="T19" i="6"/>
  <c r="U19" i="6"/>
  <c r="V19" i="6"/>
  <c r="W19" i="6"/>
  <c r="X19" i="6"/>
  <c r="Y19" i="6"/>
  <c r="Y18" i="6" s="1"/>
  <c r="Z19" i="6"/>
  <c r="AA19" i="6"/>
  <c r="AB19" i="6"/>
  <c r="AC19" i="6"/>
  <c r="AD19" i="6"/>
  <c r="AE19" i="6"/>
  <c r="AF19" i="6"/>
  <c r="AG19" i="6"/>
  <c r="AG18" i="6" s="1"/>
  <c r="AH19" i="6"/>
  <c r="F23" i="6"/>
  <c r="G23" i="6"/>
  <c r="H23" i="6"/>
  <c r="I23" i="6"/>
  <c r="J23" i="6"/>
  <c r="K23" i="6"/>
  <c r="L23" i="6"/>
  <c r="M23" i="6"/>
  <c r="N23" i="6"/>
  <c r="O23" i="6"/>
  <c r="P23" i="6"/>
  <c r="P18" i="6" s="1"/>
  <c r="Q23" i="6"/>
  <c r="R23" i="6"/>
  <c r="S23" i="6"/>
  <c r="T23" i="6"/>
  <c r="U23" i="6"/>
  <c r="U18" i="6" s="1"/>
  <c r="V23" i="6"/>
  <c r="V18" i="6" s="1"/>
  <c r="W23" i="6"/>
  <c r="X23" i="6"/>
  <c r="X18" i="6" s="1"/>
  <c r="Y23" i="6"/>
  <c r="Z23" i="6"/>
  <c r="AA23" i="6"/>
  <c r="AA18" i="6" s="1"/>
  <c r="AB23" i="6"/>
  <c r="AC23" i="6"/>
  <c r="AC18" i="6" s="1"/>
  <c r="AD23" i="6"/>
  <c r="AD18" i="6" s="1"/>
  <c r="AE23" i="6"/>
  <c r="AF23" i="6"/>
  <c r="AF18" i="6" s="1"/>
  <c r="AG23" i="6"/>
  <c r="AH23" i="6"/>
  <c r="E23" i="6"/>
  <c r="E19" i="6"/>
  <c r="F14" i="6"/>
  <c r="G14" i="6"/>
  <c r="H14" i="6"/>
  <c r="I14" i="6"/>
  <c r="J14" i="6"/>
  <c r="J9" i="6" s="1"/>
  <c r="K14" i="6"/>
  <c r="L14" i="6"/>
  <c r="M14" i="6"/>
  <c r="M9" i="6" s="1"/>
  <c r="N14" i="6"/>
  <c r="O14" i="6"/>
  <c r="O9" i="6" s="1"/>
  <c r="P14" i="6"/>
  <c r="Q14" i="6"/>
  <c r="R14" i="6"/>
  <c r="S14" i="6"/>
  <c r="T14" i="6"/>
  <c r="U14" i="6"/>
  <c r="U9" i="6" s="1"/>
  <c r="V14" i="6"/>
  <c r="W14" i="6"/>
  <c r="W9" i="6" s="1"/>
  <c r="X14" i="6"/>
  <c r="Y14" i="6"/>
  <c r="Z14" i="6"/>
  <c r="Z9" i="6" s="1"/>
  <c r="AA14" i="6"/>
  <c r="AB14" i="6"/>
  <c r="AC14" i="6"/>
  <c r="AC9" i="6" s="1"/>
  <c r="AD14" i="6"/>
  <c r="AE14" i="6"/>
  <c r="AE9" i="6" s="1"/>
  <c r="AF14" i="6"/>
  <c r="AG14" i="6"/>
  <c r="AH14" i="6"/>
  <c r="AI14" i="6"/>
  <c r="E14" i="6"/>
  <c r="H9" i="6"/>
  <c r="P9" i="6"/>
  <c r="R9" i="6"/>
  <c r="X9" i="6"/>
  <c r="AF9" i="6"/>
  <c r="AH9" i="6"/>
  <c r="H10" i="6"/>
  <c r="I10" i="6"/>
  <c r="I9" i="6" s="1"/>
  <c r="J10" i="6"/>
  <c r="K10" i="6"/>
  <c r="L10" i="6"/>
  <c r="L9" i="6" s="1"/>
  <c r="M10" i="6"/>
  <c r="N10" i="6"/>
  <c r="N9" i="6" s="1"/>
  <c r="O10" i="6"/>
  <c r="P10" i="6"/>
  <c r="Q10" i="6"/>
  <c r="Q9" i="6" s="1"/>
  <c r="R10" i="6"/>
  <c r="S10" i="6"/>
  <c r="T10" i="6"/>
  <c r="T9" i="6" s="1"/>
  <c r="U10" i="6"/>
  <c r="V10" i="6"/>
  <c r="V9" i="6" s="1"/>
  <c r="W10" i="6"/>
  <c r="X10" i="6"/>
  <c r="Y10" i="6"/>
  <c r="Y9" i="6" s="1"/>
  <c r="Z10" i="6"/>
  <c r="AA10" i="6"/>
  <c r="AB10" i="6"/>
  <c r="AB9" i="6" s="1"/>
  <c r="AC10" i="6"/>
  <c r="AD10" i="6"/>
  <c r="AD9" i="6" s="1"/>
  <c r="AE10" i="6"/>
  <c r="AF10" i="6"/>
  <c r="AG10" i="6"/>
  <c r="AG9" i="6" s="1"/>
  <c r="AH10" i="6"/>
  <c r="AI10" i="6"/>
  <c r="G9" i="6"/>
  <c r="F10" i="6"/>
  <c r="F9" i="6" s="1"/>
  <c r="G10" i="6"/>
  <c r="E9" i="6"/>
  <c r="E10" i="6"/>
  <c r="V38" i="23" l="1"/>
  <c r="N38" i="23"/>
  <c r="N37" i="23"/>
  <c r="H18" i="6"/>
  <c r="AB18" i="6"/>
  <c r="T18" i="6"/>
  <c r="L18" i="6"/>
  <c r="S18" i="6"/>
  <c r="N18" i="6"/>
  <c r="F18" i="6"/>
  <c r="M18" i="6"/>
  <c r="E18" i="6"/>
  <c r="K18" i="6"/>
  <c r="S38" i="23"/>
  <c r="K38" i="23"/>
  <c r="T38" i="23"/>
  <c r="R38" i="23"/>
  <c r="J38" i="23"/>
  <c r="O38" i="23"/>
  <c r="Q38" i="23"/>
  <c r="AC9" i="7"/>
  <c r="U9" i="7"/>
  <c r="M9" i="7"/>
  <c r="U38" i="23"/>
  <c r="M38" i="23"/>
  <c r="AD18" i="7"/>
  <c r="V18" i="7"/>
  <c r="N18" i="7"/>
  <c r="AK37" i="23"/>
  <c r="AC37" i="23"/>
  <c r="U37" i="23"/>
  <c r="M37" i="23"/>
  <c r="AF37" i="23"/>
  <c r="X37" i="23"/>
  <c r="H38" i="23"/>
  <c r="AG18" i="7"/>
  <c r="Y18" i="7"/>
  <c r="Q18" i="7"/>
  <c r="I18" i="7"/>
  <c r="AJ37" i="23"/>
  <c r="AB37" i="23"/>
  <c r="T37" i="23"/>
  <c r="L37" i="23"/>
  <c r="P37" i="23"/>
  <c r="AF18" i="7"/>
  <c r="X18" i="7"/>
  <c r="P18" i="7"/>
  <c r="H18" i="7"/>
  <c r="AI37" i="23"/>
  <c r="AA37" i="23"/>
  <c r="S37" i="23"/>
  <c r="K37" i="23"/>
  <c r="I38" i="23"/>
  <c r="AE9" i="7"/>
  <c r="W9" i="7"/>
  <c r="O9" i="7"/>
  <c r="G9" i="7"/>
  <c r="AH18" i="7"/>
  <c r="AE18" i="7"/>
  <c r="W18" i="7"/>
  <c r="O18" i="7"/>
  <c r="AB18" i="7"/>
  <c r="T18" i="7"/>
  <c r="L18" i="7"/>
  <c r="J18" i="7"/>
  <c r="AE18" i="6"/>
  <c r="W18" i="6"/>
  <c r="O18" i="6"/>
  <c r="G18" i="6"/>
  <c r="AH18" i="6"/>
  <c r="Z18" i="6"/>
  <c r="R18" i="6"/>
  <c r="J18" i="6"/>
  <c r="AF9" i="7"/>
  <c r="X9" i="7"/>
  <c r="P9" i="7"/>
  <c r="H9" i="7"/>
  <c r="F9" i="7"/>
  <c r="AI9" i="6"/>
  <c r="AA9" i="6"/>
  <c r="S9" i="6"/>
  <c r="K9" i="6"/>
  <c r="G37" i="23" l="1"/>
  <c r="F37" i="23"/>
  <c r="F38" i="23"/>
  <c r="G38" i="23"/>
  <c r="V13" i="5" l="1"/>
  <c r="V24" i="5" s="1"/>
  <c r="V13" i="9"/>
  <c r="V24" i="9" s="1"/>
  <c r="V13" i="14"/>
  <c r="V24" i="14" s="1"/>
  <c r="T13" i="5"/>
  <c r="T24" i="5"/>
  <c r="T26" i="5" s="1"/>
  <c r="T13" i="9"/>
  <c r="T24" i="9" s="1"/>
  <c r="T13" i="14"/>
  <c r="T24" i="14" s="1"/>
  <c r="R13" i="5"/>
  <c r="R24" i="5" s="1"/>
  <c r="R13" i="9"/>
  <c r="R24" i="9" s="1"/>
  <c r="R13" i="14"/>
  <c r="R24" i="14" s="1"/>
  <c r="R26" i="14" s="1"/>
  <c r="R29" i="14" s="1"/>
  <c r="P13" i="5"/>
  <c r="P24" i="5" s="1"/>
  <c r="P13" i="9"/>
  <c r="P24" i="9" s="1"/>
  <c r="P13" i="14"/>
  <c r="P24" i="14" s="1"/>
  <c r="N13" i="5"/>
  <c r="N24" i="5" s="1"/>
  <c r="N13" i="9"/>
  <c r="N24" i="9" s="1"/>
  <c r="N27" i="9" s="1"/>
  <c r="N13" i="14"/>
  <c r="N24" i="14" s="1"/>
  <c r="L13" i="5"/>
  <c r="L24" i="5" s="1"/>
  <c r="L13" i="9"/>
  <c r="L24" i="9" s="1"/>
  <c r="L26" i="9" s="1"/>
  <c r="L13" i="14"/>
  <c r="L24" i="14" s="1"/>
  <c r="L26" i="14" s="1"/>
  <c r="J13" i="5"/>
  <c r="J24" i="5" s="1"/>
  <c r="J13" i="9"/>
  <c r="J24" i="9" s="1"/>
  <c r="J13" i="14"/>
  <c r="J24" i="14" s="1"/>
  <c r="J26" i="14" s="1"/>
  <c r="H13" i="5"/>
  <c r="H24" i="5" s="1"/>
  <c r="H13" i="9"/>
  <c r="H24" i="9" s="1"/>
  <c r="H13" i="14"/>
  <c r="U13" i="5"/>
  <c r="U24" i="5" s="1"/>
  <c r="U13" i="9"/>
  <c r="U24" i="9"/>
  <c r="U27" i="9" s="1"/>
  <c r="U13" i="14"/>
  <c r="U24" i="14"/>
  <c r="U27" i="14" s="1"/>
  <c r="S13" i="5"/>
  <c r="S24" i="5" s="1"/>
  <c r="S13" i="9"/>
  <c r="S24" i="9" s="1"/>
  <c r="S13" i="14"/>
  <c r="S24" i="14" s="1"/>
  <c r="Q13" i="5"/>
  <c r="Q24" i="5" s="1"/>
  <c r="Q13" i="9"/>
  <c r="Q24" i="9" s="1"/>
  <c r="Q13" i="14"/>
  <c r="Q24" i="14" s="1"/>
  <c r="O13" i="5"/>
  <c r="O24" i="5" s="1"/>
  <c r="O26" i="5" s="1"/>
  <c r="O13" i="9"/>
  <c r="O24" i="9" s="1"/>
  <c r="O13" i="14"/>
  <c r="O24" i="14" s="1"/>
  <c r="M13" i="5"/>
  <c r="M24" i="5" s="1"/>
  <c r="M13" i="9"/>
  <c r="M24" i="9" s="1"/>
  <c r="M13" i="14"/>
  <c r="M24" i="14" s="1"/>
  <c r="K13" i="5"/>
  <c r="K24" i="5"/>
  <c r="K26" i="5" s="1"/>
  <c r="K13" i="9"/>
  <c r="K24" i="9" s="1"/>
  <c r="K26" i="9" s="1"/>
  <c r="K13" i="14"/>
  <c r="K24" i="14" s="1"/>
  <c r="I13" i="9"/>
  <c r="I24" i="9" s="1"/>
  <c r="I13" i="14"/>
  <c r="I24" i="14" s="1"/>
  <c r="J169" i="32"/>
  <c r="J167" i="32"/>
  <c r="L169" i="32"/>
  <c r="L167" i="32"/>
  <c r="N169" i="32"/>
  <c r="N167" i="32"/>
  <c r="P169" i="32"/>
  <c r="P167" i="32"/>
  <c r="R169" i="32"/>
  <c r="R167" i="32"/>
  <c r="J103" i="32"/>
  <c r="J101" i="32"/>
  <c r="L103" i="32"/>
  <c r="L101" i="32"/>
  <c r="N103" i="32"/>
  <c r="N101" i="32"/>
  <c r="P103" i="32"/>
  <c r="P101" i="32"/>
  <c r="R103" i="32"/>
  <c r="R101" i="32"/>
  <c r="K24" i="4"/>
  <c r="D39" i="32" s="1"/>
  <c r="D37" i="32" s="1"/>
  <c r="M24" i="4"/>
  <c r="F39" i="32" s="1"/>
  <c r="F37" i="32" s="1"/>
  <c r="O24" i="4"/>
  <c r="H39" i="32" s="1"/>
  <c r="H37" i="32" s="1"/>
  <c r="Q24" i="4"/>
  <c r="J39" i="32"/>
  <c r="J37" i="32"/>
  <c r="S24" i="4"/>
  <c r="L39" i="32"/>
  <c r="L37" i="32"/>
  <c r="N39" i="32"/>
  <c r="N37" i="32"/>
  <c r="P39" i="32"/>
  <c r="P37" i="32"/>
  <c r="R39" i="32"/>
  <c r="R37" i="32"/>
  <c r="I24" i="4"/>
  <c r="B39" i="32" s="1"/>
  <c r="E19" i="18"/>
  <c r="G19" i="18"/>
  <c r="H19" i="18"/>
  <c r="N19" i="18"/>
  <c r="O19" i="18"/>
  <c r="P19" i="18"/>
  <c r="T19" i="18"/>
  <c r="U19" i="18"/>
  <c r="W19" i="18"/>
  <c r="X19" i="18"/>
  <c r="AA19" i="18"/>
  <c r="AC19" i="18"/>
  <c r="AD19" i="18"/>
  <c r="AE19" i="18"/>
  <c r="W13" i="14"/>
  <c r="W24" i="14" s="1"/>
  <c r="W13" i="9"/>
  <c r="W24" i="9" s="1"/>
  <c r="W13" i="5"/>
  <c r="W24" i="5" s="1"/>
  <c r="I13" i="5"/>
  <c r="I24" i="5" s="1"/>
  <c r="C7" i="14"/>
  <c r="C7" i="9"/>
  <c r="C7" i="13"/>
  <c r="C7" i="8"/>
  <c r="C7" i="35"/>
  <c r="C7" i="36"/>
  <c r="L286" i="26"/>
  <c r="C7" i="37"/>
  <c r="C7" i="38"/>
  <c r="C7" i="17"/>
  <c r="L382" i="26" s="1"/>
  <c r="C7" i="16"/>
  <c r="AK34" i="23"/>
  <c r="AJ34" i="23"/>
  <c r="AI34" i="23"/>
  <c r="AH34" i="23"/>
  <c r="AG34" i="23"/>
  <c r="AF34" i="23"/>
  <c r="AE34" i="23"/>
  <c r="AD34" i="23"/>
  <c r="AC34" i="23"/>
  <c r="AB34" i="23"/>
  <c r="AA34" i="23"/>
  <c r="Z34" i="23"/>
  <c r="Y34" i="23"/>
  <c r="X34" i="23"/>
  <c r="W34" i="23"/>
  <c r="V34" i="23"/>
  <c r="U34" i="23"/>
  <c r="T34" i="23"/>
  <c r="S34" i="23"/>
  <c r="R34" i="23"/>
  <c r="Q34" i="23"/>
  <c r="P34" i="23"/>
  <c r="O34" i="23"/>
  <c r="N34" i="23"/>
  <c r="M34" i="23"/>
  <c r="L34" i="23"/>
  <c r="K34" i="23"/>
  <c r="J34" i="23"/>
  <c r="I34" i="23"/>
  <c r="H34" i="23"/>
  <c r="D6" i="32"/>
  <c r="F13" i="18" s="1"/>
  <c r="F6" i="32"/>
  <c r="G13" i="18" s="1"/>
  <c r="H6" i="32"/>
  <c r="H13" i="18" s="1"/>
  <c r="J6" i="32"/>
  <c r="I13" i="18" s="1"/>
  <c r="L6" i="32"/>
  <c r="J13" i="18" s="1"/>
  <c r="N6" i="32"/>
  <c r="K13" i="18" s="1"/>
  <c r="P6" i="32"/>
  <c r="R6" i="32"/>
  <c r="B6" i="32"/>
  <c r="E13" i="18" s="1"/>
  <c r="P410" i="32"/>
  <c r="R410" i="32"/>
  <c r="R408" i="32"/>
  <c r="R408" i="26"/>
  <c r="R382" i="26"/>
  <c r="A398" i="26"/>
  <c r="A382" i="26"/>
  <c r="P378" i="32"/>
  <c r="R378" i="32"/>
  <c r="P379" i="32"/>
  <c r="P380" i="32" s="1"/>
  <c r="R379" i="32"/>
  <c r="R380" i="32" s="1"/>
  <c r="R376" i="32"/>
  <c r="L366" i="32"/>
  <c r="F366" i="32"/>
  <c r="N372" i="32" s="1"/>
  <c r="B366" i="32"/>
  <c r="T350" i="32"/>
  <c r="F350" i="32"/>
  <c r="B350" i="32"/>
  <c r="A350" i="32"/>
  <c r="P378" i="26"/>
  <c r="R378" i="26"/>
  <c r="R376" i="26"/>
  <c r="L366" i="26"/>
  <c r="R369" i="26"/>
  <c r="R375" i="26"/>
  <c r="F366" i="26"/>
  <c r="B366" i="26"/>
  <c r="A366" i="26"/>
  <c r="R350" i="26"/>
  <c r="F350" i="26"/>
  <c r="W350" i="26" s="1"/>
  <c r="B350" i="26"/>
  <c r="A350" i="26"/>
  <c r="P346" i="32"/>
  <c r="R346" i="32"/>
  <c r="R344" i="32"/>
  <c r="L334" i="32"/>
  <c r="F334" i="32"/>
  <c r="R340" i="32" s="1"/>
  <c r="B334" i="32"/>
  <c r="T318" i="32"/>
  <c r="F318" i="32"/>
  <c r="B318" i="32"/>
  <c r="A318" i="32"/>
  <c r="P346" i="26"/>
  <c r="R346" i="26"/>
  <c r="R344" i="26"/>
  <c r="L334" i="26"/>
  <c r="F334" i="26"/>
  <c r="W334" i="26" s="1"/>
  <c r="B334" i="26"/>
  <c r="A334" i="26"/>
  <c r="R318" i="26"/>
  <c r="L318" i="26"/>
  <c r="F318" i="26"/>
  <c r="W318" i="26" s="1"/>
  <c r="B318" i="26"/>
  <c r="A318" i="26"/>
  <c r="P314" i="32"/>
  <c r="R314" i="32"/>
  <c r="P312" i="32"/>
  <c r="R312" i="32"/>
  <c r="L302" i="32"/>
  <c r="F302" i="32"/>
  <c r="B302" i="32"/>
  <c r="T286" i="32"/>
  <c r="F286" i="32"/>
  <c r="B286" i="32"/>
  <c r="A286" i="32"/>
  <c r="P314" i="26"/>
  <c r="P315" i="26"/>
  <c r="R314" i="26"/>
  <c r="P312" i="26"/>
  <c r="R312" i="26"/>
  <c r="R316" i="26"/>
  <c r="L302" i="26"/>
  <c r="P305" i="26"/>
  <c r="F302" i="26"/>
  <c r="W302" i="26" s="1"/>
  <c r="B302" i="26"/>
  <c r="R286" i="26"/>
  <c r="F286" i="26"/>
  <c r="W286" i="26" s="1"/>
  <c r="B286" i="26"/>
  <c r="A286" i="26"/>
  <c r="A302" i="26"/>
  <c r="P282" i="32"/>
  <c r="R282" i="32"/>
  <c r="R283" i="32"/>
  <c r="P280" i="32"/>
  <c r="R280" i="32"/>
  <c r="L270" i="32"/>
  <c r="F270" i="32"/>
  <c r="D276" i="32" s="1"/>
  <c r="B270" i="32"/>
  <c r="F254" i="32"/>
  <c r="B254" i="32"/>
  <c r="T254" i="32"/>
  <c r="P282" i="26"/>
  <c r="R282" i="26"/>
  <c r="R283" i="26"/>
  <c r="R222" i="26"/>
  <c r="R254" i="26"/>
  <c r="L270" i="26"/>
  <c r="P279" i="26"/>
  <c r="P273" i="26"/>
  <c r="P280" i="26"/>
  <c r="R280" i="26"/>
  <c r="F270" i="26"/>
  <c r="W270" i="26" s="1"/>
  <c r="B270" i="26"/>
  <c r="L254" i="26"/>
  <c r="F254" i="26"/>
  <c r="W254" i="26" s="1"/>
  <c r="B254" i="26"/>
  <c r="A254" i="32"/>
  <c r="A270" i="32"/>
  <c r="A254" i="26"/>
  <c r="A270" i="26"/>
  <c r="L222" i="26"/>
  <c r="X5" i="2"/>
  <c r="X6" i="2"/>
  <c r="X7" i="2"/>
  <c r="X4" i="2"/>
  <c r="X3" i="2"/>
  <c r="A238" i="26"/>
  <c r="A222" i="26"/>
  <c r="A284" i="26"/>
  <c r="P283" i="26"/>
  <c r="A283" i="26"/>
  <c r="A282" i="26"/>
  <c r="T281" i="26"/>
  <c r="A281" i="26"/>
  <c r="P284" i="26"/>
  <c r="A280" i="26"/>
  <c r="A279" i="26"/>
  <c r="A278" i="26"/>
  <c r="T277" i="26"/>
  <c r="A277" i="26"/>
  <c r="T276" i="26"/>
  <c r="A276" i="26"/>
  <c r="T275" i="26"/>
  <c r="A275" i="26"/>
  <c r="T274" i="26"/>
  <c r="A274" i="26"/>
  <c r="A268" i="26"/>
  <c r="A267" i="26"/>
  <c r="A266" i="26"/>
  <c r="T265" i="26"/>
  <c r="A265" i="26"/>
  <c r="A264" i="26"/>
  <c r="A263" i="26"/>
  <c r="A262" i="26"/>
  <c r="T261" i="26"/>
  <c r="A261" i="26"/>
  <c r="T260" i="26"/>
  <c r="A260" i="26"/>
  <c r="T259" i="26"/>
  <c r="A259" i="26"/>
  <c r="T258" i="26"/>
  <c r="A258" i="26"/>
  <c r="A316" i="26"/>
  <c r="A315" i="26"/>
  <c r="R315" i="26"/>
  <c r="A314" i="26"/>
  <c r="T313" i="26"/>
  <c r="A313" i="26"/>
  <c r="A312" i="26"/>
  <c r="A311" i="26"/>
  <c r="A310" i="26"/>
  <c r="T309" i="26"/>
  <c r="A309" i="26"/>
  <c r="T308" i="26"/>
  <c r="A308" i="26"/>
  <c r="T307" i="26"/>
  <c r="A307" i="26"/>
  <c r="T306" i="26"/>
  <c r="A306" i="26"/>
  <c r="A300" i="26"/>
  <c r="A299" i="26"/>
  <c r="A298" i="26"/>
  <c r="T297" i="26"/>
  <c r="A297" i="26"/>
  <c r="A296" i="26"/>
  <c r="A295" i="26"/>
  <c r="A294" i="26"/>
  <c r="T293" i="26"/>
  <c r="A293" i="26"/>
  <c r="T292" i="26"/>
  <c r="A292" i="26"/>
  <c r="T291" i="26"/>
  <c r="A291" i="26"/>
  <c r="T290" i="26"/>
  <c r="A290" i="26"/>
  <c r="A348" i="26"/>
  <c r="A347" i="26"/>
  <c r="R347" i="26"/>
  <c r="P347" i="26"/>
  <c r="A346" i="26"/>
  <c r="T345" i="26"/>
  <c r="A345" i="26"/>
  <c r="R348" i="26"/>
  <c r="A344" i="26"/>
  <c r="A343" i="26"/>
  <c r="A342" i="26"/>
  <c r="T341" i="26"/>
  <c r="A341" i="26"/>
  <c r="T340" i="26"/>
  <c r="A340" i="26"/>
  <c r="T339" i="26"/>
  <c r="A339" i="26"/>
  <c r="T338" i="26"/>
  <c r="A338" i="26"/>
  <c r="A332" i="26"/>
  <c r="A331" i="26"/>
  <c r="A330" i="26"/>
  <c r="T329" i="26"/>
  <c r="A329" i="26"/>
  <c r="A328" i="26"/>
  <c r="A327" i="26"/>
  <c r="A326" i="26"/>
  <c r="T325" i="26"/>
  <c r="A325" i="26"/>
  <c r="T324" i="26"/>
  <c r="A324" i="26"/>
  <c r="T323" i="26"/>
  <c r="A323" i="26"/>
  <c r="T322" i="26"/>
  <c r="A322" i="26"/>
  <c r="A380" i="26"/>
  <c r="A379" i="26"/>
  <c r="R379" i="26"/>
  <c r="P379" i="26"/>
  <c r="A378" i="26"/>
  <c r="T377" i="26"/>
  <c r="A377" i="26"/>
  <c r="A376" i="26"/>
  <c r="A375" i="26"/>
  <c r="A374" i="26"/>
  <c r="T373" i="26"/>
  <c r="A373" i="26"/>
  <c r="T372" i="26"/>
  <c r="A372" i="26"/>
  <c r="T371" i="26"/>
  <c r="A371" i="26"/>
  <c r="T370" i="26"/>
  <c r="A370" i="26"/>
  <c r="W366" i="26"/>
  <c r="A364" i="26"/>
  <c r="A363" i="26"/>
  <c r="A362" i="26"/>
  <c r="T361" i="26"/>
  <c r="A361" i="26"/>
  <c r="A360" i="26"/>
  <c r="A359" i="26"/>
  <c r="A358" i="26"/>
  <c r="T357" i="26"/>
  <c r="A357" i="26"/>
  <c r="T356" i="26"/>
  <c r="A356" i="26"/>
  <c r="T355" i="26"/>
  <c r="A355" i="26"/>
  <c r="T354" i="26"/>
  <c r="A354" i="26"/>
  <c r="A284" i="32"/>
  <c r="P283" i="32"/>
  <c r="P284" i="32" s="1"/>
  <c r="A283" i="32"/>
  <c r="A282" i="32"/>
  <c r="T281" i="32"/>
  <c r="A281" i="32"/>
  <c r="A280" i="32"/>
  <c r="A279" i="32"/>
  <c r="A278" i="32"/>
  <c r="A277" i="32"/>
  <c r="A276" i="32"/>
  <c r="T275" i="32"/>
  <c r="U275" i="32" s="1"/>
  <c r="A275" i="32"/>
  <c r="T274" i="32"/>
  <c r="A274" i="32"/>
  <c r="A273" i="32"/>
  <c r="A268" i="32"/>
  <c r="A267" i="32"/>
  <c r="A266" i="32"/>
  <c r="T265" i="32"/>
  <c r="A265" i="32"/>
  <c r="A264" i="32"/>
  <c r="A263" i="32"/>
  <c r="A262" i="32"/>
  <c r="A261" i="32"/>
  <c r="T260" i="32"/>
  <c r="A260" i="32"/>
  <c r="T259" i="32"/>
  <c r="A259" i="32"/>
  <c r="T258" i="32"/>
  <c r="A258" i="32"/>
  <c r="A257" i="32"/>
  <c r="W254" i="32"/>
  <c r="A316" i="32"/>
  <c r="A315" i="32"/>
  <c r="R315" i="32"/>
  <c r="R316" i="32" s="1"/>
  <c r="P315" i="32"/>
  <c r="P316" i="32" s="1"/>
  <c r="A314" i="32"/>
  <c r="T313" i="32"/>
  <c r="A313" i="32"/>
  <c r="A312" i="32"/>
  <c r="A311" i="32"/>
  <c r="A310" i="32"/>
  <c r="A309" i="32"/>
  <c r="A308" i="32"/>
  <c r="T307" i="32"/>
  <c r="A307" i="32"/>
  <c r="T306" i="32"/>
  <c r="A306" i="32"/>
  <c r="A305" i="32"/>
  <c r="W302" i="32"/>
  <c r="A300" i="32"/>
  <c r="A299" i="32"/>
  <c r="A298" i="32"/>
  <c r="T297" i="32"/>
  <c r="A297" i="32"/>
  <c r="A296" i="32"/>
  <c r="A295" i="32"/>
  <c r="A294" i="32"/>
  <c r="A293" i="32"/>
  <c r="T292" i="32"/>
  <c r="A292" i="32"/>
  <c r="T291" i="32"/>
  <c r="A291" i="32"/>
  <c r="T290" i="32"/>
  <c r="A290" i="32"/>
  <c r="A289" i="32"/>
  <c r="W286" i="32"/>
  <c r="A302" i="32"/>
  <c r="A348" i="32"/>
  <c r="A347" i="32"/>
  <c r="R347" i="32"/>
  <c r="R348" i="32" s="1"/>
  <c r="P347" i="32"/>
  <c r="A346" i="32"/>
  <c r="T345" i="32"/>
  <c r="A345" i="32"/>
  <c r="A344" i="32"/>
  <c r="A343" i="32"/>
  <c r="A342" i="32"/>
  <c r="A341" i="32"/>
  <c r="A340" i="32"/>
  <c r="T339" i="32"/>
  <c r="U339" i="32" s="1"/>
  <c r="A339" i="32"/>
  <c r="T338" i="32"/>
  <c r="U338" i="32" s="1"/>
  <c r="A338" i="32"/>
  <c r="A337" i="32"/>
  <c r="A332" i="32"/>
  <c r="A331" i="32"/>
  <c r="A330" i="32"/>
  <c r="T329" i="32"/>
  <c r="A329" i="32"/>
  <c r="A328" i="32"/>
  <c r="A327" i="32"/>
  <c r="A326" i="32"/>
  <c r="A325" i="32"/>
  <c r="T324" i="32"/>
  <c r="A324" i="32"/>
  <c r="T323" i="32"/>
  <c r="A323" i="32"/>
  <c r="T322" i="32"/>
  <c r="A322" i="32"/>
  <c r="A321" i="32"/>
  <c r="W318" i="32"/>
  <c r="A334" i="32"/>
  <c r="A380" i="32"/>
  <c r="A379" i="32"/>
  <c r="A378" i="32"/>
  <c r="T377" i="32"/>
  <c r="A377" i="32"/>
  <c r="A376" i="32"/>
  <c r="A375" i="32"/>
  <c r="A374" i="32"/>
  <c r="A373" i="32"/>
  <c r="A372" i="32"/>
  <c r="T371" i="32"/>
  <c r="A371" i="32"/>
  <c r="T370" i="32"/>
  <c r="A370" i="32"/>
  <c r="A369" i="32"/>
  <c r="W366" i="32"/>
  <c r="A364" i="32"/>
  <c r="A363" i="32"/>
  <c r="A362" i="32"/>
  <c r="T361" i="32"/>
  <c r="A361" i="32"/>
  <c r="A360" i="32"/>
  <c r="A359" i="32"/>
  <c r="A358" i="32"/>
  <c r="A357" i="32"/>
  <c r="T356" i="32"/>
  <c r="A356" i="32"/>
  <c r="T355" i="32"/>
  <c r="A355" i="32"/>
  <c r="T354" i="32"/>
  <c r="A354" i="32"/>
  <c r="A353" i="32"/>
  <c r="W350" i="32"/>
  <c r="A366" i="32"/>
  <c r="N32" i="7"/>
  <c r="N31" i="7" s="1"/>
  <c r="M32" i="7"/>
  <c r="L32" i="7"/>
  <c r="L31" i="7" s="1"/>
  <c r="L350" i="26"/>
  <c r="J353" i="26" s="1"/>
  <c r="R305" i="26"/>
  <c r="P311" i="26"/>
  <c r="R311" i="26"/>
  <c r="R273" i="26"/>
  <c r="R279" i="26"/>
  <c r="P372" i="32"/>
  <c r="H372" i="32"/>
  <c r="L372" i="32"/>
  <c r="D372" i="32"/>
  <c r="B372" i="32"/>
  <c r="R372" i="32"/>
  <c r="J340" i="32"/>
  <c r="P340" i="32"/>
  <c r="H340" i="32"/>
  <c r="N340" i="32"/>
  <c r="F340" i="32"/>
  <c r="L340" i="32"/>
  <c r="D340" i="32"/>
  <c r="R284" i="32"/>
  <c r="R284" i="26"/>
  <c r="P316" i="26"/>
  <c r="R380" i="26"/>
  <c r="Y28" i="38"/>
  <c r="X28" i="38"/>
  <c r="W28" i="38"/>
  <c r="V28" i="38"/>
  <c r="U28" i="38"/>
  <c r="T28" i="38"/>
  <c r="S28" i="38"/>
  <c r="R28" i="38"/>
  <c r="Q28" i="38"/>
  <c r="P28" i="38"/>
  <c r="O28" i="38"/>
  <c r="N28" i="38"/>
  <c r="M28" i="38"/>
  <c r="L28" i="38"/>
  <c r="K28" i="38"/>
  <c r="J28" i="38"/>
  <c r="I28" i="38"/>
  <c r="H28" i="38"/>
  <c r="Y24" i="38"/>
  <c r="Y26" i="38"/>
  <c r="X24" i="38"/>
  <c r="X27" i="38"/>
  <c r="G23" i="38"/>
  <c r="F23" i="38"/>
  <c r="D23" i="38"/>
  <c r="G22" i="38"/>
  <c r="F22" i="38"/>
  <c r="D22" i="38"/>
  <c r="G21" i="38"/>
  <c r="F21" i="38"/>
  <c r="D21" i="38"/>
  <c r="G20" i="38"/>
  <c r="F20" i="38"/>
  <c r="D20" i="38"/>
  <c r="G19" i="38"/>
  <c r="F19" i="38"/>
  <c r="D19" i="38"/>
  <c r="G18" i="38"/>
  <c r="D18" i="38"/>
  <c r="F18" i="38"/>
  <c r="G17" i="38"/>
  <c r="F17" i="38"/>
  <c r="D17" i="38"/>
  <c r="G16" i="38"/>
  <c r="F16" i="38"/>
  <c r="D16" i="38"/>
  <c r="G15" i="38"/>
  <c r="F15" i="38"/>
  <c r="D15" i="38" s="1"/>
  <c r="G14" i="38"/>
  <c r="F14" i="38"/>
  <c r="Y13" i="38"/>
  <c r="X13" i="38"/>
  <c r="W13" i="38"/>
  <c r="W24" i="38"/>
  <c r="V13" i="38"/>
  <c r="V24" i="38"/>
  <c r="U13" i="38"/>
  <c r="U24" i="38"/>
  <c r="U26" i="38"/>
  <c r="T13" i="38"/>
  <c r="T24" i="38"/>
  <c r="T27" i="38"/>
  <c r="S13" i="38"/>
  <c r="S24" i="38"/>
  <c r="R13" i="38"/>
  <c r="R24" i="38"/>
  <c r="Q13" i="38"/>
  <c r="Q24" i="38"/>
  <c r="Q26" i="38"/>
  <c r="P13" i="38"/>
  <c r="P24" i="38"/>
  <c r="P27" i="38"/>
  <c r="O13" i="38"/>
  <c r="O24" i="38" s="1"/>
  <c r="N13" i="38"/>
  <c r="N24" i="38"/>
  <c r="N26" i="38" s="1"/>
  <c r="M13" i="38"/>
  <c r="M24" i="38" s="1"/>
  <c r="L13" i="38"/>
  <c r="L24" i="38" s="1"/>
  <c r="K13" i="38"/>
  <c r="K24" i="38"/>
  <c r="K27" i="38" s="1"/>
  <c r="J13" i="38"/>
  <c r="F13" i="38" s="1"/>
  <c r="I13" i="38"/>
  <c r="G13" i="38" s="1"/>
  <c r="G24" i="38" s="1"/>
  <c r="H13" i="38"/>
  <c r="H24" i="38"/>
  <c r="H27" i="38" s="1"/>
  <c r="B360" i="26" s="1"/>
  <c r="G12" i="38"/>
  <c r="F12" i="38"/>
  <c r="D12" i="38"/>
  <c r="G11" i="38"/>
  <c r="F11" i="38"/>
  <c r="D11" i="38"/>
  <c r="G10" i="38"/>
  <c r="F10" i="38"/>
  <c r="D10" i="38"/>
  <c r="G9" i="38"/>
  <c r="F9" i="38"/>
  <c r="D9" i="38"/>
  <c r="G8" i="38"/>
  <c r="F8" i="38"/>
  <c r="D8" i="38"/>
  <c r="G7" i="38"/>
  <c r="F7" i="38"/>
  <c r="H5" i="38"/>
  <c r="J5" i="38" s="1"/>
  <c r="L5" i="38" s="1"/>
  <c r="N5" i="38" s="1"/>
  <c r="P5" i="38" s="1"/>
  <c r="R5" i="38" s="1"/>
  <c r="T5" i="38" s="1"/>
  <c r="V5" i="38" s="1"/>
  <c r="X5" i="38" s="1"/>
  <c r="Y28" i="37"/>
  <c r="X28" i="37"/>
  <c r="W28" i="37"/>
  <c r="V28" i="37"/>
  <c r="U28" i="37"/>
  <c r="T28" i="37"/>
  <c r="S28" i="37"/>
  <c r="R28" i="37"/>
  <c r="Q28" i="37"/>
  <c r="P28" i="37"/>
  <c r="O28" i="37"/>
  <c r="N28" i="37"/>
  <c r="M28" i="37"/>
  <c r="L28" i="37"/>
  <c r="K28" i="37"/>
  <c r="J28" i="37"/>
  <c r="I28" i="37"/>
  <c r="H28" i="37"/>
  <c r="X24" i="37"/>
  <c r="X26" i="37"/>
  <c r="G23" i="37"/>
  <c r="F23" i="37"/>
  <c r="D23" i="37"/>
  <c r="G22" i="37"/>
  <c r="F22" i="37"/>
  <c r="D22" i="37"/>
  <c r="G21" i="37"/>
  <c r="F21" i="37"/>
  <c r="D21" i="37"/>
  <c r="G20" i="37"/>
  <c r="F20" i="37"/>
  <c r="D20" i="37"/>
  <c r="G19" i="37"/>
  <c r="D19" i="37"/>
  <c r="F19" i="37"/>
  <c r="G18" i="37"/>
  <c r="F18" i="37"/>
  <c r="D18" i="37"/>
  <c r="G17" i="37"/>
  <c r="F17" i="37"/>
  <c r="D17" i="37"/>
  <c r="G16" i="37"/>
  <c r="F16" i="37"/>
  <c r="D16" i="37"/>
  <c r="G15" i="37"/>
  <c r="F15" i="37"/>
  <c r="D15" i="37" s="1"/>
  <c r="G14" i="37"/>
  <c r="F14" i="37"/>
  <c r="Y13" i="37"/>
  <c r="Y24" i="37"/>
  <c r="X13" i="37"/>
  <c r="W13" i="37"/>
  <c r="W24" i="37"/>
  <c r="V13" i="37"/>
  <c r="V24" i="37"/>
  <c r="U13" i="37"/>
  <c r="U24" i="37"/>
  <c r="T13" i="37"/>
  <c r="T24" i="37"/>
  <c r="T26" i="37"/>
  <c r="S13" i="37"/>
  <c r="S24" i="37"/>
  <c r="R13" i="37"/>
  <c r="R24" i="37"/>
  <c r="Q13" i="37"/>
  <c r="Q24" i="37"/>
  <c r="P13" i="37"/>
  <c r="P24" i="37"/>
  <c r="P26" i="37"/>
  <c r="O13" i="37"/>
  <c r="O24" i="37" s="1"/>
  <c r="O27" i="37" s="1"/>
  <c r="N13" i="37"/>
  <c r="N24" i="37" s="1"/>
  <c r="M13" i="37"/>
  <c r="M24" i="37" s="1"/>
  <c r="L13" i="37"/>
  <c r="L24" i="37" s="1"/>
  <c r="K13" i="37"/>
  <c r="K24" i="37" s="1"/>
  <c r="J13" i="37"/>
  <c r="J24" i="37" s="1"/>
  <c r="I13" i="37"/>
  <c r="G13" i="37" s="1"/>
  <c r="G24" i="37" s="1"/>
  <c r="H13" i="37"/>
  <c r="H24" i="37"/>
  <c r="H27" i="37" s="1"/>
  <c r="G12" i="37"/>
  <c r="F12" i="37"/>
  <c r="D12" i="37"/>
  <c r="G11" i="37"/>
  <c r="F11" i="37"/>
  <c r="D11" i="37"/>
  <c r="G10" i="37"/>
  <c r="F10" i="37"/>
  <c r="G9" i="37"/>
  <c r="F9" i="37"/>
  <c r="D9" i="37"/>
  <c r="G8" i="37"/>
  <c r="F8" i="37"/>
  <c r="D8" i="37"/>
  <c r="G7" i="37"/>
  <c r="F7" i="37"/>
  <c r="D7" i="37"/>
  <c r="H5" i="37"/>
  <c r="J5" i="37" s="1"/>
  <c r="L5" i="37" s="1"/>
  <c r="N5" i="37" s="1"/>
  <c r="P5" i="37" s="1"/>
  <c r="R5" i="37" s="1"/>
  <c r="T5" i="37" s="1"/>
  <c r="V5" i="37" s="1"/>
  <c r="X5" i="37" s="1"/>
  <c r="Y28" i="36"/>
  <c r="X28" i="36"/>
  <c r="W28" i="36"/>
  <c r="V28" i="36"/>
  <c r="U28" i="36"/>
  <c r="T28" i="36"/>
  <c r="S28" i="36"/>
  <c r="R28" i="36"/>
  <c r="Q28" i="36"/>
  <c r="P28" i="36"/>
  <c r="O28" i="36"/>
  <c r="N28" i="36"/>
  <c r="M28" i="36"/>
  <c r="L28" i="36"/>
  <c r="K28" i="36"/>
  <c r="J28" i="36"/>
  <c r="I28" i="36"/>
  <c r="H28" i="36"/>
  <c r="Y24" i="36"/>
  <c r="Y26" i="36"/>
  <c r="V24" i="36"/>
  <c r="V27" i="36"/>
  <c r="G23" i="36"/>
  <c r="F23" i="36"/>
  <c r="D23" i="36"/>
  <c r="G22" i="36"/>
  <c r="F22" i="36"/>
  <c r="G21" i="36"/>
  <c r="F21" i="36"/>
  <c r="D21" i="36"/>
  <c r="G20" i="36"/>
  <c r="F20" i="36"/>
  <c r="G19" i="36"/>
  <c r="F19" i="36"/>
  <c r="G18" i="36"/>
  <c r="F18" i="36"/>
  <c r="G17" i="36"/>
  <c r="F17" i="36"/>
  <c r="D17" i="36"/>
  <c r="G16" i="36"/>
  <c r="F16" i="36"/>
  <c r="G15" i="36"/>
  <c r="F15" i="36"/>
  <c r="D15" i="36" s="1"/>
  <c r="G14" i="36"/>
  <c r="F14" i="36"/>
  <c r="Y13" i="36"/>
  <c r="X13" i="36"/>
  <c r="X24" i="36"/>
  <c r="W13" i="36"/>
  <c r="W24" i="36"/>
  <c r="V13" i="36"/>
  <c r="U13" i="36"/>
  <c r="U24" i="36"/>
  <c r="U26" i="36"/>
  <c r="T13" i="36"/>
  <c r="T24" i="36"/>
  <c r="S13" i="36"/>
  <c r="S24" i="36"/>
  <c r="R13" i="36"/>
  <c r="R24" i="36"/>
  <c r="R27" i="36"/>
  <c r="Q13" i="36"/>
  <c r="Q24" i="36"/>
  <c r="Q26" i="36"/>
  <c r="P13" i="36"/>
  <c r="P24" i="36"/>
  <c r="O13" i="36"/>
  <c r="O24" i="36" s="1"/>
  <c r="N13" i="36"/>
  <c r="N24" i="36" s="1"/>
  <c r="N27" i="36" s="1"/>
  <c r="M13" i="36"/>
  <c r="M24" i="36"/>
  <c r="M27" i="36" s="1"/>
  <c r="L13" i="36"/>
  <c r="L24" i="36" s="1"/>
  <c r="K13" i="36"/>
  <c r="K24" i="36" s="1"/>
  <c r="K27" i="36" s="1"/>
  <c r="J13" i="36"/>
  <c r="J24" i="36" s="1"/>
  <c r="I13" i="36"/>
  <c r="I24" i="36"/>
  <c r="I27" i="36" s="1"/>
  <c r="H13" i="36"/>
  <c r="H24" i="36" s="1"/>
  <c r="G12" i="36"/>
  <c r="D12" i="36"/>
  <c r="F12" i="36"/>
  <c r="G11" i="36"/>
  <c r="F11" i="36"/>
  <c r="G10" i="36"/>
  <c r="F10" i="36"/>
  <c r="G9" i="36"/>
  <c r="F9" i="36"/>
  <c r="G8" i="36"/>
  <c r="D8" i="36"/>
  <c r="F8" i="36"/>
  <c r="G7" i="36"/>
  <c r="F7" i="36"/>
  <c r="H5" i="36"/>
  <c r="J5" i="36" s="1"/>
  <c r="L5" i="36" s="1"/>
  <c r="N5" i="36" s="1"/>
  <c r="P5" i="36" s="1"/>
  <c r="R5" i="36" s="1"/>
  <c r="T5" i="36" s="1"/>
  <c r="V5" i="36" s="1"/>
  <c r="X5" i="36" s="1"/>
  <c r="Y28" i="35"/>
  <c r="X28" i="35"/>
  <c r="W28" i="35"/>
  <c r="V28" i="35"/>
  <c r="U28" i="35"/>
  <c r="T28" i="35"/>
  <c r="S28" i="35"/>
  <c r="R28" i="35"/>
  <c r="Q28" i="35"/>
  <c r="P28" i="35"/>
  <c r="O28" i="35"/>
  <c r="N28" i="35"/>
  <c r="M28" i="35"/>
  <c r="L28" i="35"/>
  <c r="K28" i="35"/>
  <c r="J28" i="35"/>
  <c r="I28" i="35"/>
  <c r="H28" i="35"/>
  <c r="W24" i="35"/>
  <c r="W26" i="35"/>
  <c r="V24" i="35"/>
  <c r="V26" i="35"/>
  <c r="G23" i="35"/>
  <c r="F23" i="35"/>
  <c r="D23" i="35"/>
  <c r="G22" i="35"/>
  <c r="F22" i="35"/>
  <c r="G21" i="35"/>
  <c r="F21" i="35"/>
  <c r="D21" i="35"/>
  <c r="G20" i="35"/>
  <c r="F20" i="35"/>
  <c r="G19" i="35"/>
  <c r="F19" i="35"/>
  <c r="G18" i="35"/>
  <c r="F18" i="35"/>
  <c r="G17" i="35"/>
  <c r="F17" i="35"/>
  <c r="D17" i="35"/>
  <c r="G16" i="35"/>
  <c r="F16" i="35"/>
  <c r="G15" i="35"/>
  <c r="F15" i="35"/>
  <c r="G14" i="35"/>
  <c r="F14" i="35"/>
  <c r="D14" i="35"/>
  <c r="Y13" i="35"/>
  <c r="Y24" i="35"/>
  <c r="X13" i="35"/>
  <c r="X24" i="35"/>
  <c r="W13" i="35"/>
  <c r="V13" i="35"/>
  <c r="U13" i="35"/>
  <c r="U24" i="35"/>
  <c r="T13" i="35"/>
  <c r="T24" i="35"/>
  <c r="S13" i="35"/>
  <c r="S24" i="35"/>
  <c r="S26" i="35"/>
  <c r="R13" i="35"/>
  <c r="R24" i="35"/>
  <c r="R26" i="35"/>
  <c r="Q13" i="35"/>
  <c r="Q24" i="35"/>
  <c r="P13" i="35"/>
  <c r="P24" i="35"/>
  <c r="O13" i="35"/>
  <c r="O24" i="35" s="1"/>
  <c r="N13" i="35"/>
  <c r="N24" i="35" s="1"/>
  <c r="N27" i="35" s="1"/>
  <c r="M13" i="35"/>
  <c r="M24" i="35"/>
  <c r="M27" i="35" s="1"/>
  <c r="L13" i="35"/>
  <c r="L24" i="35" s="1"/>
  <c r="K13" i="35"/>
  <c r="K24" i="35"/>
  <c r="K26" i="35"/>
  <c r="J13" i="35"/>
  <c r="J24" i="35"/>
  <c r="J27" i="35" s="1"/>
  <c r="I13" i="35"/>
  <c r="I24" i="35" s="1"/>
  <c r="H13" i="35"/>
  <c r="H24" i="35" s="1"/>
  <c r="H27" i="35" s="1"/>
  <c r="G12" i="35"/>
  <c r="F12" i="35"/>
  <c r="D12" i="35"/>
  <c r="G11" i="35"/>
  <c r="F11" i="35"/>
  <c r="D11" i="35"/>
  <c r="G10" i="35"/>
  <c r="F10" i="35"/>
  <c r="D10" i="35"/>
  <c r="G9" i="35"/>
  <c r="F9" i="35"/>
  <c r="D9" i="35"/>
  <c r="G8" i="35"/>
  <c r="F8" i="35"/>
  <c r="D8" i="35"/>
  <c r="G7" i="35"/>
  <c r="F7" i="35"/>
  <c r="D7" i="35"/>
  <c r="H5" i="35"/>
  <c r="J5" i="35" s="1"/>
  <c r="L5" i="35" s="1"/>
  <c r="N5" i="35" s="1"/>
  <c r="P5" i="35" s="1"/>
  <c r="R5" i="35" s="1"/>
  <c r="T5" i="35" s="1"/>
  <c r="V5" i="35" s="1"/>
  <c r="X5" i="35" s="1"/>
  <c r="H13" i="16"/>
  <c r="H24" i="16" s="1"/>
  <c r="H24" i="8"/>
  <c r="H24" i="3"/>
  <c r="H26" i="3" s="1"/>
  <c r="X13" i="5"/>
  <c r="Y13" i="5"/>
  <c r="F14" i="5"/>
  <c r="G14" i="5"/>
  <c r="F15" i="5"/>
  <c r="G15" i="5"/>
  <c r="H24" i="4"/>
  <c r="H26" i="4" s="1"/>
  <c r="A382" i="32"/>
  <c r="A398" i="32"/>
  <c r="A222" i="32"/>
  <c r="A238" i="32"/>
  <c r="D19" i="36"/>
  <c r="D19" i="35"/>
  <c r="D20" i="35"/>
  <c r="D22" i="35"/>
  <c r="D20" i="36"/>
  <c r="D22" i="36"/>
  <c r="D16" i="35"/>
  <c r="D18" i="35"/>
  <c r="D18" i="36"/>
  <c r="D9" i="36"/>
  <c r="D11" i="36"/>
  <c r="D10" i="36"/>
  <c r="D10" i="37"/>
  <c r="R360" i="32"/>
  <c r="R360" i="26"/>
  <c r="D7" i="36"/>
  <c r="P296" i="26"/>
  <c r="P296" i="32"/>
  <c r="H376" i="32"/>
  <c r="H376" i="26"/>
  <c r="J360" i="32"/>
  <c r="J360" i="26"/>
  <c r="N360" i="32"/>
  <c r="N360" i="26"/>
  <c r="D378" i="26"/>
  <c r="D379" i="26"/>
  <c r="D378" i="32"/>
  <c r="D379" i="32"/>
  <c r="H378" i="32"/>
  <c r="H379" i="32"/>
  <c r="H380" i="32" s="1"/>
  <c r="H378" i="26"/>
  <c r="H379" i="26"/>
  <c r="L378" i="26"/>
  <c r="L379" i="26"/>
  <c r="L380" i="26"/>
  <c r="L378" i="32"/>
  <c r="L379" i="32"/>
  <c r="P376" i="32"/>
  <c r="P376" i="26"/>
  <c r="B376" i="26"/>
  <c r="B376" i="32"/>
  <c r="F376" i="26"/>
  <c r="F376" i="32"/>
  <c r="J376" i="32"/>
  <c r="J376" i="26"/>
  <c r="N376" i="26"/>
  <c r="N376" i="32"/>
  <c r="D376" i="26"/>
  <c r="D376" i="32"/>
  <c r="L376" i="26"/>
  <c r="L376" i="32"/>
  <c r="D14" i="38"/>
  <c r="B378" i="26"/>
  <c r="B378" i="32"/>
  <c r="F378" i="32"/>
  <c r="F379" i="32"/>
  <c r="F380" i="32" s="1"/>
  <c r="F378" i="26"/>
  <c r="F379" i="26"/>
  <c r="J378" i="26"/>
  <c r="J379" i="26"/>
  <c r="J378" i="32"/>
  <c r="J379" i="32"/>
  <c r="J380" i="32" s="1"/>
  <c r="N378" i="32"/>
  <c r="N379" i="32"/>
  <c r="N380" i="32" s="1"/>
  <c r="N378" i="26"/>
  <c r="N379" i="26"/>
  <c r="D346" i="32"/>
  <c r="D347" i="32"/>
  <c r="D346" i="26"/>
  <c r="D347" i="26"/>
  <c r="L346" i="32"/>
  <c r="L347" i="32"/>
  <c r="L348" i="32" s="1"/>
  <c r="L346" i="26"/>
  <c r="L347" i="26"/>
  <c r="D14" i="37"/>
  <c r="B344" i="26"/>
  <c r="B344" i="32"/>
  <c r="F344" i="32"/>
  <c r="F344" i="26"/>
  <c r="J344" i="32"/>
  <c r="J344" i="26"/>
  <c r="N344" i="32"/>
  <c r="N344" i="26"/>
  <c r="H346" i="26"/>
  <c r="H347" i="26"/>
  <c r="H346" i="32"/>
  <c r="H347" i="32"/>
  <c r="H348" i="32" s="1"/>
  <c r="B346" i="32"/>
  <c r="B346" i="26"/>
  <c r="F346" i="32"/>
  <c r="F347" i="32"/>
  <c r="F346" i="26"/>
  <c r="F347" i="26"/>
  <c r="J346" i="32"/>
  <c r="J347" i="32"/>
  <c r="J348" i="32" s="1"/>
  <c r="J346" i="26"/>
  <c r="J347" i="26"/>
  <c r="N346" i="26"/>
  <c r="N347" i="26"/>
  <c r="N346" i="32"/>
  <c r="N347" i="32"/>
  <c r="N348" i="32" s="1"/>
  <c r="D344" i="32"/>
  <c r="D348" i="32"/>
  <c r="D344" i="26"/>
  <c r="H344" i="32"/>
  <c r="H344" i="26"/>
  <c r="L344" i="32"/>
  <c r="L344" i="26"/>
  <c r="P344" i="32"/>
  <c r="P348" i="32"/>
  <c r="P344" i="26"/>
  <c r="H312" i="26"/>
  <c r="H312" i="32"/>
  <c r="L312" i="32"/>
  <c r="L312" i="26"/>
  <c r="D314" i="32"/>
  <c r="D315" i="32"/>
  <c r="D316" i="32" s="1"/>
  <c r="D314" i="26"/>
  <c r="D315" i="26"/>
  <c r="H314" i="32"/>
  <c r="H315" i="32"/>
  <c r="H316" i="32" s="1"/>
  <c r="H314" i="26"/>
  <c r="H315" i="26"/>
  <c r="L314" i="32"/>
  <c r="L315" i="32"/>
  <c r="L316" i="32" s="1"/>
  <c r="L314" i="26"/>
  <c r="L315" i="26"/>
  <c r="D312" i="32"/>
  <c r="D312" i="26"/>
  <c r="L296" i="26"/>
  <c r="L296" i="32"/>
  <c r="D14" i="36"/>
  <c r="D16" i="36"/>
  <c r="B312" i="32"/>
  <c r="B312" i="26"/>
  <c r="F312" i="26"/>
  <c r="F312" i="32"/>
  <c r="J312" i="32"/>
  <c r="J312" i="26"/>
  <c r="N312" i="26"/>
  <c r="N312" i="32"/>
  <c r="B314" i="32"/>
  <c r="B314" i="26"/>
  <c r="F314" i="32"/>
  <c r="F315" i="32"/>
  <c r="F316" i="32" s="1"/>
  <c r="F314" i="26"/>
  <c r="F315" i="26"/>
  <c r="J314" i="26"/>
  <c r="J315" i="26"/>
  <c r="J314" i="32"/>
  <c r="J315" i="32"/>
  <c r="J316" i="32" s="1"/>
  <c r="N314" i="32"/>
  <c r="N315" i="32"/>
  <c r="N316" i="32" s="1"/>
  <c r="N314" i="26"/>
  <c r="N315" i="26"/>
  <c r="B280" i="26"/>
  <c r="B280" i="32"/>
  <c r="F280" i="26"/>
  <c r="F280" i="32"/>
  <c r="J280" i="26"/>
  <c r="J280" i="32"/>
  <c r="N280" i="26"/>
  <c r="N280" i="32"/>
  <c r="B282" i="32"/>
  <c r="B282" i="26"/>
  <c r="F282" i="32"/>
  <c r="F283" i="32"/>
  <c r="F284" i="32" s="1"/>
  <c r="F282" i="26"/>
  <c r="F283" i="26"/>
  <c r="J282" i="32"/>
  <c r="J283" i="32"/>
  <c r="J284" i="32" s="1"/>
  <c r="J282" i="26"/>
  <c r="J283" i="26"/>
  <c r="N282" i="32"/>
  <c r="N283" i="32"/>
  <c r="N284" i="32" s="1"/>
  <c r="N282" i="26"/>
  <c r="N283" i="26"/>
  <c r="N284" i="26"/>
  <c r="D280" i="26"/>
  <c r="D280" i="32"/>
  <c r="H280" i="32"/>
  <c r="H280" i="26"/>
  <c r="L280" i="26"/>
  <c r="L280" i="32"/>
  <c r="D282" i="32"/>
  <c r="D283" i="32"/>
  <c r="D282" i="26"/>
  <c r="D283" i="26"/>
  <c r="D284" i="26"/>
  <c r="H282" i="32"/>
  <c r="H283" i="32"/>
  <c r="H282" i="26"/>
  <c r="H283" i="26"/>
  <c r="L282" i="32"/>
  <c r="L283" i="32"/>
  <c r="L284" i="32"/>
  <c r="L282" i="26"/>
  <c r="L283" i="26"/>
  <c r="L284" i="26"/>
  <c r="N27" i="38"/>
  <c r="H360" i="26" s="1"/>
  <c r="R26" i="38"/>
  <c r="R27" i="38"/>
  <c r="V26" i="38"/>
  <c r="V27" i="38"/>
  <c r="K26" i="38"/>
  <c r="S27" i="38"/>
  <c r="S26" i="38"/>
  <c r="W27" i="38"/>
  <c r="W26" i="38"/>
  <c r="Q27" i="38"/>
  <c r="U27" i="38"/>
  <c r="Y27" i="38"/>
  <c r="D7" i="38"/>
  <c r="H26" i="38"/>
  <c r="P26" i="38"/>
  <c r="T26" i="38"/>
  <c r="X26" i="38"/>
  <c r="R27" i="37"/>
  <c r="R26" i="37"/>
  <c r="S27" i="37"/>
  <c r="S26" i="37"/>
  <c r="W27" i="37"/>
  <c r="W26" i="37"/>
  <c r="V27" i="37"/>
  <c r="V26" i="37"/>
  <c r="Q26" i="37"/>
  <c r="Q27" i="37"/>
  <c r="U26" i="37"/>
  <c r="U27" i="37"/>
  <c r="Y26" i="37"/>
  <c r="Y27" i="37"/>
  <c r="P27" i="37"/>
  <c r="T27" i="37"/>
  <c r="X27" i="37"/>
  <c r="P26" i="36"/>
  <c r="P27" i="36"/>
  <c r="T26" i="36"/>
  <c r="T27" i="36"/>
  <c r="X26" i="36"/>
  <c r="X27" i="36"/>
  <c r="S27" i="36"/>
  <c r="S26" i="36"/>
  <c r="W27" i="36"/>
  <c r="W26" i="36"/>
  <c r="Q27" i="36"/>
  <c r="U27" i="36"/>
  <c r="Y27" i="36"/>
  <c r="F13" i="36"/>
  <c r="F24" i="36" s="1"/>
  <c r="R26" i="36"/>
  <c r="V26" i="36"/>
  <c r="P27" i="35"/>
  <c r="P26" i="35"/>
  <c r="T27" i="35"/>
  <c r="T26" i="35"/>
  <c r="X27" i="35"/>
  <c r="X26" i="35"/>
  <c r="Q27" i="35"/>
  <c r="Q26" i="35"/>
  <c r="U27" i="35"/>
  <c r="U26" i="35"/>
  <c r="Y27" i="35"/>
  <c r="Y26" i="35"/>
  <c r="R27" i="35"/>
  <c r="V27" i="35"/>
  <c r="K27" i="35"/>
  <c r="D266" i="26" s="1"/>
  <c r="D267" i="26" s="1"/>
  <c r="S27" i="35"/>
  <c r="W27" i="35"/>
  <c r="T62" i="32"/>
  <c r="T63" i="32"/>
  <c r="H316" i="26"/>
  <c r="P362" i="32"/>
  <c r="P363" i="32"/>
  <c r="P364" i="32" s="1"/>
  <c r="P362" i="26"/>
  <c r="P363" i="26"/>
  <c r="R328" i="32"/>
  <c r="R328" i="26"/>
  <c r="P330" i="32"/>
  <c r="P331" i="32"/>
  <c r="P332" i="32" s="1"/>
  <c r="P330" i="26"/>
  <c r="P331" i="26"/>
  <c r="R353" i="26"/>
  <c r="R358" i="26" s="1"/>
  <c r="R266" i="32"/>
  <c r="R267" i="32"/>
  <c r="R268" i="32" s="1"/>
  <c r="R266" i="26"/>
  <c r="R267" i="26"/>
  <c r="P289" i="26"/>
  <c r="R298" i="32"/>
  <c r="R299" i="32"/>
  <c r="R300" i="32" s="1"/>
  <c r="R298" i="26"/>
  <c r="R299" i="26"/>
  <c r="R264" i="26"/>
  <c r="R264" i="32"/>
  <c r="R296" i="32"/>
  <c r="R296" i="26"/>
  <c r="P266" i="26"/>
  <c r="P267" i="26"/>
  <c r="P266" i="32"/>
  <c r="P267" i="32"/>
  <c r="P268" i="32" s="1"/>
  <c r="P264" i="32"/>
  <c r="P264" i="26"/>
  <c r="P257" i="26"/>
  <c r="P298" i="32"/>
  <c r="P299" i="32"/>
  <c r="P300" i="32" s="1"/>
  <c r="P298" i="26"/>
  <c r="P299" i="26"/>
  <c r="P300" i="26"/>
  <c r="R330" i="32"/>
  <c r="R331" i="32"/>
  <c r="R332" i="32" s="1"/>
  <c r="R330" i="26"/>
  <c r="R331" i="26"/>
  <c r="R362" i="32"/>
  <c r="R363" i="32"/>
  <c r="R364" i="32" s="1"/>
  <c r="R362" i="26"/>
  <c r="R363" i="26"/>
  <c r="R364" i="26"/>
  <c r="L362" i="26"/>
  <c r="L363" i="26"/>
  <c r="L362" i="32"/>
  <c r="L363" i="32"/>
  <c r="L364" i="32" s="1"/>
  <c r="D380" i="26"/>
  <c r="D369" i="26"/>
  <c r="D375" i="26"/>
  <c r="T376" i="26"/>
  <c r="B369" i="26"/>
  <c r="B375" i="26"/>
  <c r="N362" i="26"/>
  <c r="N363" i="26"/>
  <c r="N364" i="26"/>
  <c r="N362" i="32"/>
  <c r="N363" i="32"/>
  <c r="N364" i="32" s="1"/>
  <c r="J362" i="26"/>
  <c r="J363" i="26"/>
  <c r="J364" i="26"/>
  <c r="J362" i="32"/>
  <c r="J363" i="32"/>
  <c r="J364" i="32" s="1"/>
  <c r="H360" i="32"/>
  <c r="T378" i="32"/>
  <c r="B379" i="32"/>
  <c r="L369" i="26"/>
  <c r="L375" i="26"/>
  <c r="N369" i="26"/>
  <c r="N375" i="26"/>
  <c r="N380" i="26"/>
  <c r="F369" i="26"/>
  <c r="F375" i="26"/>
  <c r="F380" i="26"/>
  <c r="P369" i="26"/>
  <c r="P375" i="26"/>
  <c r="P380" i="26"/>
  <c r="H380" i="26"/>
  <c r="H369" i="26"/>
  <c r="H375" i="26"/>
  <c r="P360" i="32"/>
  <c r="P360" i="26"/>
  <c r="L380" i="32"/>
  <c r="L360" i="26"/>
  <c r="L360" i="32"/>
  <c r="T378" i="26"/>
  <c r="B379" i="26"/>
  <c r="T379" i="26"/>
  <c r="D380" i="32"/>
  <c r="J369" i="26"/>
  <c r="J375" i="26"/>
  <c r="J380" i="26"/>
  <c r="T376" i="32"/>
  <c r="N328" i="32"/>
  <c r="N328" i="26"/>
  <c r="J330" i="26"/>
  <c r="J331" i="26"/>
  <c r="J330" i="32"/>
  <c r="J331" i="32"/>
  <c r="J332" i="32" s="1"/>
  <c r="T346" i="32"/>
  <c r="B347" i="32"/>
  <c r="F348" i="32"/>
  <c r="J328" i="26"/>
  <c r="J328" i="32"/>
  <c r="L330" i="26"/>
  <c r="L331" i="26"/>
  <c r="L330" i="32"/>
  <c r="L331" i="32"/>
  <c r="P348" i="26"/>
  <c r="H348" i="26"/>
  <c r="J348" i="26"/>
  <c r="T344" i="32"/>
  <c r="N330" i="32"/>
  <c r="N331" i="32"/>
  <c r="N332" i="32" s="1"/>
  <c r="N330" i="26"/>
  <c r="N331" i="26"/>
  <c r="T344" i="26"/>
  <c r="P328" i="26"/>
  <c r="P328" i="32"/>
  <c r="L328" i="32"/>
  <c r="L328" i="26"/>
  <c r="L348" i="26"/>
  <c r="D348" i="26"/>
  <c r="B347" i="26"/>
  <c r="T347" i="26"/>
  <c r="T346" i="26"/>
  <c r="N348" i="26"/>
  <c r="F348" i="26"/>
  <c r="N296" i="26"/>
  <c r="N296" i="32"/>
  <c r="D305" i="26"/>
  <c r="D311" i="26"/>
  <c r="D316" i="26"/>
  <c r="L298" i="32"/>
  <c r="L299" i="32"/>
  <c r="L300" i="32" s="1"/>
  <c r="L298" i="26"/>
  <c r="L299" i="26"/>
  <c r="L300" i="26"/>
  <c r="N305" i="26"/>
  <c r="N311" i="26"/>
  <c r="N316" i="26"/>
  <c r="F305" i="26"/>
  <c r="F311" i="26"/>
  <c r="F316" i="26"/>
  <c r="J296" i="32"/>
  <c r="J296" i="26"/>
  <c r="T312" i="26"/>
  <c r="J305" i="26"/>
  <c r="J311" i="26"/>
  <c r="J316" i="26"/>
  <c r="L305" i="26"/>
  <c r="L311" i="26"/>
  <c r="L316" i="26"/>
  <c r="N298" i="26"/>
  <c r="N299" i="26"/>
  <c r="N298" i="32"/>
  <c r="N299" i="32"/>
  <c r="N300" i="32" s="1"/>
  <c r="B315" i="26"/>
  <c r="T315" i="26"/>
  <c r="T314" i="26"/>
  <c r="B305" i="26"/>
  <c r="B311" i="26"/>
  <c r="B316" i="26"/>
  <c r="J298" i="32"/>
  <c r="J298" i="26"/>
  <c r="J299" i="26"/>
  <c r="B315" i="32"/>
  <c r="T314" i="32"/>
  <c r="B316" i="32"/>
  <c r="T312" i="32"/>
  <c r="U312" i="32" s="1"/>
  <c r="L289" i="26"/>
  <c r="H305" i="26"/>
  <c r="H311" i="26"/>
  <c r="T280" i="26"/>
  <c r="H273" i="26"/>
  <c r="H279" i="26"/>
  <c r="H284" i="26"/>
  <c r="L264" i="26"/>
  <c r="L257" i="26"/>
  <c r="L264" i="32"/>
  <c r="N264" i="32"/>
  <c r="N264" i="26"/>
  <c r="N257" i="26"/>
  <c r="T280" i="32"/>
  <c r="U280" i="32" s="1"/>
  <c r="H284" i="32"/>
  <c r="N273" i="26"/>
  <c r="N279" i="26"/>
  <c r="F273" i="26"/>
  <c r="F279" i="26"/>
  <c r="F284" i="26"/>
  <c r="J266" i="26"/>
  <c r="J267" i="26"/>
  <c r="J266" i="32"/>
  <c r="J267" i="32"/>
  <c r="J268" i="32" s="1"/>
  <c r="J264" i="26"/>
  <c r="J264" i="32"/>
  <c r="D284" i="32"/>
  <c r="B283" i="26"/>
  <c r="T283" i="26"/>
  <c r="T282" i="26"/>
  <c r="L266" i="26"/>
  <c r="L267" i="26"/>
  <c r="L266" i="32"/>
  <c r="L267" i="32"/>
  <c r="L268" i="32" s="1"/>
  <c r="N266" i="26"/>
  <c r="N267" i="26"/>
  <c r="N266" i="32"/>
  <c r="N267" i="32"/>
  <c r="N268" i="32" s="1"/>
  <c r="L273" i="26"/>
  <c r="L279" i="26"/>
  <c r="D273" i="26"/>
  <c r="D279" i="26"/>
  <c r="B283" i="32"/>
  <c r="B284" i="32" s="1"/>
  <c r="T282" i="32"/>
  <c r="J273" i="26"/>
  <c r="J279" i="26"/>
  <c r="J284" i="26"/>
  <c r="B273" i="26"/>
  <c r="B279" i="26"/>
  <c r="B284" i="26"/>
  <c r="T284" i="26"/>
  <c r="T382" i="32"/>
  <c r="T226" i="32"/>
  <c r="T222" i="32"/>
  <c r="F222" i="32"/>
  <c r="AI49" i="19"/>
  <c r="D12" i="28"/>
  <c r="F50" i="28"/>
  <c r="G50" i="28"/>
  <c r="H50" i="28" s="1"/>
  <c r="I50" i="28"/>
  <c r="J50" i="28" s="1"/>
  <c r="K50" i="28" s="1"/>
  <c r="L50" i="28" s="1"/>
  <c r="M50" i="28" s="1"/>
  <c r="N50" i="28" s="1"/>
  <c r="O50" i="28" s="1"/>
  <c r="P50" i="28" s="1"/>
  <c r="Q50" i="28" s="1"/>
  <c r="R50" i="28" s="1"/>
  <c r="S50" i="28" s="1"/>
  <c r="T50" i="28" s="1"/>
  <c r="U50" i="28" s="1"/>
  <c r="V50" i="28" s="1"/>
  <c r="W50" i="28" s="1"/>
  <c r="X50" i="28" s="1"/>
  <c r="Y50" i="28" s="1"/>
  <c r="Z50" i="28" s="1"/>
  <c r="AA50" i="28" s="1"/>
  <c r="AB50" i="28" s="1"/>
  <c r="AC50" i="28" s="1"/>
  <c r="AD50" i="28" s="1"/>
  <c r="AE50" i="28" s="1"/>
  <c r="AF50" i="28" s="1"/>
  <c r="AG50" i="28" s="1"/>
  <c r="AH50" i="28" s="1"/>
  <c r="AI50" i="28" s="1"/>
  <c r="AJ50" i="28" s="1"/>
  <c r="AK50" i="28" s="1"/>
  <c r="AL50" i="28" s="1"/>
  <c r="AM50" i="28" s="1"/>
  <c r="AN50" i="28" s="1"/>
  <c r="AO50" i="28" s="1"/>
  <c r="AP50" i="28" s="1"/>
  <c r="AQ50" i="28" s="1"/>
  <c r="AR50" i="28" s="1"/>
  <c r="AS50" i="28" s="1"/>
  <c r="AT50" i="28" s="1"/>
  <c r="AU50" i="28" s="1"/>
  <c r="AV50" i="28" s="1"/>
  <c r="AW50" i="28" s="1"/>
  <c r="AX50" i="28" s="1"/>
  <c r="AY50" i="28" s="1"/>
  <c r="AZ50" i="28" s="1"/>
  <c r="BA50" i="28" s="1"/>
  <c r="BB50" i="28" s="1"/>
  <c r="AI11" i="18"/>
  <c r="AI9" i="18"/>
  <c r="D34" i="28"/>
  <c r="AO41" i="19"/>
  <c r="AP41" i="19"/>
  <c r="AQ41" i="19"/>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D11" i="19" s="1"/>
  <c r="D61" i="27" s="1"/>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K17" i="19"/>
  <c r="AT17" i="19"/>
  <c r="AU17" i="19"/>
  <c r="AV17" i="19"/>
  <c r="AW17" i="19"/>
  <c r="AX17" i="19"/>
  <c r="AY17" i="19"/>
  <c r="AZ17" i="19"/>
  <c r="BA17" i="19"/>
  <c r="BB17" i="19"/>
  <c r="BC17" i="19"/>
  <c r="BD17" i="19"/>
  <c r="BE17" i="19"/>
  <c r="BF17" i="19"/>
  <c r="BG17" i="19"/>
  <c r="BH17" i="19"/>
  <c r="BI17" i="19"/>
  <c r="BJ17" i="19"/>
  <c r="BK17" i="19"/>
  <c r="BL17" i="19"/>
  <c r="BM17" i="19"/>
  <c r="BN17" i="19"/>
  <c r="D17"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5" i="19"/>
  <c r="AM25" i="19"/>
  <c r="AN25" i="19"/>
  <c r="AO25" i="19"/>
  <c r="AP25" i="19"/>
  <c r="AQ25" i="19"/>
  <c r="AR25" i="19"/>
  <c r="AS25" i="19"/>
  <c r="D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D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L40" i="19"/>
  <c r="AM40" i="19"/>
  <c r="AN40" i="19"/>
  <c r="AO40" i="19"/>
  <c r="AP40" i="19"/>
  <c r="AQ40"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D15" i="19"/>
  <c r="AK16" i="19"/>
  <c r="D16" i="19"/>
  <c r="AK20" i="19"/>
  <c r="D20" i="19"/>
  <c r="AK21" i="19"/>
  <c r="AK22" i="19"/>
  <c r="AK23" i="19"/>
  <c r="AK25" i="19"/>
  <c r="AK26" i="19"/>
  <c r="AK27" i="19"/>
  <c r="AK28" i="19"/>
  <c r="AK29" i="19"/>
  <c r="AK30" i="19"/>
  <c r="D30" i="19"/>
  <c r="AK31" i="19"/>
  <c r="AK32" i="19"/>
  <c r="AK33" i="19"/>
  <c r="AK39" i="19"/>
  <c r="D39" i="19"/>
  <c r="AK40" i="19"/>
  <c r="D40" i="19"/>
  <c r="AK9" i="19"/>
  <c r="C12" i="6"/>
  <c r="C13" i="6"/>
  <c r="C15" i="6"/>
  <c r="C16" i="6"/>
  <c r="C17" i="6"/>
  <c r="C11" i="6"/>
  <c r="D27" i="19"/>
  <c r="D21" i="19"/>
  <c r="D29" i="19"/>
  <c r="D32" i="19"/>
  <c r="D28" i="19"/>
  <c r="D33" i="19"/>
  <c r="D31" i="19"/>
  <c r="D22" i="19"/>
  <c r="D23" i="19"/>
  <c r="N268" i="26"/>
  <c r="P268" i="26"/>
  <c r="R332" i="26"/>
  <c r="R321" i="26"/>
  <c r="L268" i="26"/>
  <c r="R257" i="26"/>
  <c r="R268" i="26"/>
  <c r="R289" i="26"/>
  <c r="R295" i="26" s="1"/>
  <c r="R300" i="26"/>
  <c r="B380" i="26"/>
  <c r="T380" i="26"/>
  <c r="L364" i="26"/>
  <c r="L353" i="26"/>
  <c r="L359" i="26" s="1"/>
  <c r="P353" i="26"/>
  <c r="P358" i="26" s="1"/>
  <c r="P364" i="26"/>
  <c r="U373" i="26"/>
  <c r="U370" i="26"/>
  <c r="U371" i="26"/>
  <c r="U372" i="26"/>
  <c r="U376" i="26"/>
  <c r="U338" i="26"/>
  <c r="U339" i="26"/>
  <c r="U344" i="26"/>
  <c r="U341" i="26"/>
  <c r="U340" i="26"/>
  <c r="N321" i="26"/>
  <c r="N332" i="26"/>
  <c r="U344" i="32"/>
  <c r="L321" i="26"/>
  <c r="L327" i="26" s="1"/>
  <c r="L332" i="26"/>
  <c r="B348" i="26"/>
  <c r="T348" i="26"/>
  <c r="L332" i="32"/>
  <c r="P321" i="26"/>
  <c r="P332" i="26"/>
  <c r="J321" i="26"/>
  <c r="J332" i="26"/>
  <c r="J289" i="26"/>
  <c r="J295" i="26" s="1"/>
  <c r="J300" i="26"/>
  <c r="T316" i="26"/>
  <c r="J299" i="32"/>
  <c r="U306" i="26"/>
  <c r="U307" i="26"/>
  <c r="U308" i="26"/>
  <c r="U312" i="26"/>
  <c r="U309" i="26"/>
  <c r="N289" i="26"/>
  <c r="N295" i="26" s="1"/>
  <c r="N300" i="26"/>
  <c r="U274" i="32"/>
  <c r="J257" i="26"/>
  <c r="J268" i="26"/>
  <c r="U277" i="26"/>
  <c r="U276" i="26"/>
  <c r="U274" i="26"/>
  <c r="U275" i="26"/>
  <c r="U280" i="26"/>
  <c r="D12" i="19"/>
  <c r="D14" i="19"/>
  <c r="D13" i="19"/>
  <c r="C28" i="25"/>
  <c r="J300" i="32"/>
  <c r="D77" i="27"/>
  <c r="D78" i="27"/>
  <c r="D79" i="27"/>
  <c r="D80" i="27"/>
  <c r="D81" i="27"/>
  <c r="D82" i="27"/>
  <c r="D83" i="27"/>
  <c r="D84" i="27"/>
  <c r="D76" i="27"/>
  <c r="Q25" i="23"/>
  <c r="R25" i="23"/>
  <c r="S25" i="23"/>
  <c r="T25" i="23"/>
  <c r="U25" i="23"/>
  <c r="V25" i="23"/>
  <c r="W25" i="23"/>
  <c r="X25" i="23"/>
  <c r="Y25" i="23"/>
  <c r="Z25" i="23"/>
  <c r="AA25" i="23"/>
  <c r="AB25" i="23"/>
  <c r="AC25" i="23"/>
  <c r="AD25" i="23"/>
  <c r="AE25" i="23"/>
  <c r="AF25" i="23"/>
  <c r="AG25" i="23"/>
  <c r="AH25" i="23"/>
  <c r="AI25" i="23"/>
  <c r="AJ25" i="23"/>
  <c r="AK25" i="23"/>
  <c r="AI35" i="19"/>
  <c r="AJ35" i="24" s="1"/>
  <c r="BN35" i="19"/>
  <c r="AH35" i="19"/>
  <c r="BM35" i="19" s="1"/>
  <c r="AG35" i="19"/>
  <c r="AH35" i="24" s="1"/>
  <c r="AF35" i="19"/>
  <c r="BK35" i="19" s="1"/>
  <c r="AE35" i="19"/>
  <c r="AF35" i="24" s="1"/>
  <c r="BJ35" i="19"/>
  <c r="AD35" i="19"/>
  <c r="BI35" i="19" s="1"/>
  <c r="AC35" i="19"/>
  <c r="BH35" i="19" s="1"/>
  <c r="AB35" i="19"/>
  <c r="BG35" i="19" s="1"/>
  <c r="AA35" i="19"/>
  <c r="BF35" i="19" s="1"/>
  <c r="Z35" i="19"/>
  <c r="BE35" i="19"/>
  <c r="Y35" i="19"/>
  <c r="Z35" i="24" s="1"/>
  <c r="X35" i="19"/>
  <c r="BC35" i="19" s="1"/>
  <c r="W35" i="19"/>
  <c r="BB35" i="19" s="1"/>
  <c r="V35" i="19"/>
  <c r="BA35" i="19" s="1"/>
  <c r="U35" i="19"/>
  <c r="AZ35" i="19" s="1"/>
  <c r="T35" i="19"/>
  <c r="AY35" i="19" s="1"/>
  <c r="S35" i="19"/>
  <c r="T35" i="24" s="1"/>
  <c r="R35" i="19"/>
  <c r="S35" i="24" s="1"/>
  <c r="Q35" i="19"/>
  <c r="R35" i="24" s="1"/>
  <c r="P35" i="19"/>
  <c r="AU35" i="19" s="1"/>
  <c r="O35" i="19"/>
  <c r="AT35" i="19"/>
  <c r="X204" i="26"/>
  <c r="X138" i="26"/>
  <c r="AK24" i="23"/>
  <c r="AL23" i="25" s="1"/>
  <c r="AJ24" i="23"/>
  <c r="AK23" i="25" s="1"/>
  <c r="AI24" i="23"/>
  <c r="AJ23" i="25" s="1"/>
  <c r="AH24" i="23"/>
  <c r="AI23" i="25" s="1"/>
  <c r="AG24" i="23"/>
  <c r="AF24" i="23"/>
  <c r="AG23" i="25" s="1"/>
  <c r="AE24" i="23"/>
  <c r="AF23" i="25" s="1"/>
  <c r="AD24" i="23"/>
  <c r="AE23" i="25" s="1"/>
  <c r="AC24" i="23"/>
  <c r="AD23" i="25" s="1"/>
  <c r="AB24" i="23"/>
  <c r="AC23" i="25" s="1"/>
  <c r="AA24" i="23"/>
  <c r="AB23" i="25" s="1"/>
  <c r="Z24" i="23"/>
  <c r="Y24" i="23"/>
  <c r="X24" i="23"/>
  <c r="W24" i="23"/>
  <c r="X23" i="25" s="1"/>
  <c r="V24" i="23"/>
  <c r="W23" i="25" s="1"/>
  <c r="U24" i="23"/>
  <c r="V23" i="25" s="1"/>
  <c r="T24" i="23"/>
  <c r="U23" i="25" s="1"/>
  <c r="S24" i="23"/>
  <c r="T23" i="25" s="1"/>
  <c r="R24" i="23"/>
  <c r="Q24" i="23"/>
  <c r="D211" i="26"/>
  <c r="B211" i="26"/>
  <c r="P211" i="26"/>
  <c r="F211" i="26"/>
  <c r="R211" i="26"/>
  <c r="H211" i="26"/>
  <c r="J211" i="26"/>
  <c r="N211" i="26"/>
  <c r="L211" i="26"/>
  <c r="P145" i="26"/>
  <c r="R145" i="26"/>
  <c r="D145" i="26"/>
  <c r="B145" i="26"/>
  <c r="F145" i="26"/>
  <c r="H145" i="26"/>
  <c r="J145" i="26"/>
  <c r="L145" i="26"/>
  <c r="N145" i="26"/>
  <c r="AJ20" i="7"/>
  <c r="E51" i="28"/>
  <c r="E53" i="28" s="1"/>
  <c r="G35" i="28"/>
  <c r="F35" i="28"/>
  <c r="E35" i="28"/>
  <c r="D35" i="28"/>
  <c r="E40" i="28" s="1"/>
  <c r="AI53" i="19"/>
  <c r="AI52" i="19"/>
  <c r="AI51" i="19"/>
  <c r="L74" i="26"/>
  <c r="L26" i="26"/>
  <c r="L74" i="32"/>
  <c r="L26" i="32"/>
  <c r="F39" i="28"/>
  <c r="G39" i="28"/>
  <c r="H39" i="28"/>
  <c r="I39" i="28"/>
  <c r="J39" i="28"/>
  <c r="K39" i="28"/>
  <c r="L39" i="28"/>
  <c r="M39" i="28"/>
  <c r="N39" i="28"/>
  <c r="O39" i="28"/>
  <c r="P39" i="28"/>
  <c r="Q39" i="28"/>
  <c r="R39" i="28"/>
  <c r="S39" i="28"/>
  <c r="T39" i="28"/>
  <c r="U39" i="28"/>
  <c r="V39" i="28"/>
  <c r="W39" i="28"/>
  <c r="X39" i="28"/>
  <c r="Y39" i="28"/>
  <c r="Z39" i="28"/>
  <c r="AA39" i="28"/>
  <c r="AB39" i="28"/>
  <c r="AC39" i="28"/>
  <c r="AD39" i="28"/>
  <c r="AE39" i="28"/>
  <c r="AF39" i="28"/>
  <c r="AG39" i="28"/>
  <c r="AH39" i="28"/>
  <c r="AI39" i="28"/>
  <c r="AJ39" i="28"/>
  <c r="AK39" i="28"/>
  <c r="AL39" i="28"/>
  <c r="AM39" i="28"/>
  <c r="AN39" i="28"/>
  <c r="AO39" i="28"/>
  <c r="AP39" i="28"/>
  <c r="AQ39" i="28"/>
  <c r="AR39" i="28"/>
  <c r="A5" i="26"/>
  <c r="A305" i="26" s="1"/>
  <c r="B21" i="26"/>
  <c r="J23" i="26" s="1"/>
  <c r="A412" i="32"/>
  <c r="A411" i="32"/>
  <c r="A410" i="32"/>
  <c r="T409" i="32"/>
  <c r="A409" i="32"/>
  <c r="A408" i="32"/>
  <c r="A407" i="32"/>
  <c r="A406" i="32"/>
  <c r="A405" i="32"/>
  <c r="A404" i="32"/>
  <c r="T403" i="32"/>
  <c r="A403" i="32"/>
  <c r="T402" i="32"/>
  <c r="A402" i="32"/>
  <c r="A401" i="32"/>
  <c r="L398" i="32"/>
  <c r="F398" i="32"/>
  <c r="B404" i="32" s="1"/>
  <c r="B398" i="32"/>
  <c r="A396" i="32"/>
  <c r="A395" i="32"/>
  <c r="A394" i="32"/>
  <c r="T393" i="32"/>
  <c r="A393" i="32"/>
  <c r="A392" i="32"/>
  <c r="A391" i="32"/>
  <c r="A390" i="32"/>
  <c r="A389" i="32"/>
  <c r="A388" i="32"/>
  <c r="A387" i="32"/>
  <c r="T386" i="32"/>
  <c r="A386" i="32"/>
  <c r="A385" i="32"/>
  <c r="F382" i="32"/>
  <c r="W382" i="32" s="1"/>
  <c r="B382" i="32"/>
  <c r="A252" i="32"/>
  <c r="A251" i="32"/>
  <c r="A250" i="32"/>
  <c r="T249" i="32"/>
  <c r="A249" i="32"/>
  <c r="A248" i="32"/>
  <c r="A247" i="32"/>
  <c r="A246" i="32"/>
  <c r="A245" i="32"/>
  <c r="A244" i="32"/>
  <c r="T243" i="32"/>
  <c r="A243" i="32"/>
  <c r="T242" i="32"/>
  <c r="A242" i="32"/>
  <c r="A241" i="32"/>
  <c r="L238" i="32"/>
  <c r="F238" i="32"/>
  <c r="B238" i="32"/>
  <c r="A236" i="32"/>
  <c r="A235" i="32"/>
  <c r="A234" i="32"/>
  <c r="T233" i="32"/>
  <c r="A233" i="32"/>
  <c r="A232" i="32"/>
  <c r="A231" i="32"/>
  <c r="A230" i="32"/>
  <c r="A229" i="32"/>
  <c r="A228" i="32"/>
  <c r="A227" i="32"/>
  <c r="A226" i="32"/>
  <c r="A225" i="32"/>
  <c r="W222" i="32"/>
  <c r="B222" i="32"/>
  <c r="A218" i="32"/>
  <c r="A217" i="32"/>
  <c r="A216" i="32"/>
  <c r="A215" i="32"/>
  <c r="A214" i="32"/>
  <c r="A213" i="32"/>
  <c r="A212" i="32"/>
  <c r="A211" i="32"/>
  <c r="A210" i="32"/>
  <c r="A209" i="32"/>
  <c r="A208" i="32"/>
  <c r="A207" i="32"/>
  <c r="L204" i="32"/>
  <c r="F204" i="32"/>
  <c r="B204" i="32"/>
  <c r="A202" i="32"/>
  <c r="A201" i="32"/>
  <c r="A200" i="32"/>
  <c r="T199" i="32"/>
  <c r="A199" i="32"/>
  <c r="A198" i="32"/>
  <c r="A197" i="32"/>
  <c r="A196" i="32"/>
  <c r="A195" i="32"/>
  <c r="A194" i="32"/>
  <c r="T193" i="32"/>
  <c r="A193" i="32"/>
  <c r="T192" i="32"/>
  <c r="A192" i="32"/>
  <c r="A191" i="32"/>
  <c r="L188" i="32"/>
  <c r="F188" i="32"/>
  <c r="O194" i="32" s="1"/>
  <c r="B188" i="32"/>
  <c r="A186" i="32"/>
  <c r="A185" i="32"/>
  <c r="A184" i="32"/>
  <c r="T183" i="32"/>
  <c r="A183" i="32"/>
  <c r="A182" i="32"/>
  <c r="A181" i="32"/>
  <c r="A180" i="32"/>
  <c r="A179" i="32"/>
  <c r="A178" i="32"/>
  <c r="A177" i="32"/>
  <c r="A176" i="32"/>
  <c r="A175" i="32"/>
  <c r="F172" i="32"/>
  <c r="W172" i="32"/>
  <c r="B172" i="32"/>
  <c r="A170" i="32"/>
  <c r="A169" i="32"/>
  <c r="T168" i="32"/>
  <c r="A168" i="32"/>
  <c r="A167" i="32"/>
  <c r="A166" i="32"/>
  <c r="T165" i="32"/>
  <c r="A165" i="32"/>
  <c r="A164" i="32"/>
  <c r="A163" i="32"/>
  <c r="A162" i="32"/>
  <c r="A161" i="32"/>
  <c r="A160" i="32"/>
  <c r="A159" i="32"/>
  <c r="L156" i="32"/>
  <c r="F156" i="32"/>
  <c r="W156" i="32" s="1"/>
  <c r="B156" i="32"/>
  <c r="A152" i="32"/>
  <c r="A151" i="32"/>
  <c r="A150" i="32"/>
  <c r="A149" i="32"/>
  <c r="A148" i="32"/>
  <c r="A147" i="32"/>
  <c r="A146" i="32"/>
  <c r="A145" i="32"/>
  <c r="A144" i="32"/>
  <c r="A143" i="32"/>
  <c r="A142" i="32"/>
  <c r="A141" i="32"/>
  <c r="L138" i="32"/>
  <c r="F138" i="32"/>
  <c r="W138" i="32" s="1"/>
  <c r="B138" i="32"/>
  <c r="A136" i="32"/>
  <c r="A135" i="32"/>
  <c r="A134" i="32"/>
  <c r="T133" i="32"/>
  <c r="A133" i="32"/>
  <c r="A132" i="32"/>
  <c r="A131" i="32"/>
  <c r="A130" i="32"/>
  <c r="A129" i="32"/>
  <c r="A128" i="32"/>
  <c r="T127" i="32"/>
  <c r="A127" i="32"/>
  <c r="T126" i="32"/>
  <c r="A126" i="32"/>
  <c r="A125" i="32"/>
  <c r="L122" i="32"/>
  <c r="F122" i="32"/>
  <c r="W122" i="32" s="1"/>
  <c r="B122" i="32"/>
  <c r="A120" i="32"/>
  <c r="A119" i="32"/>
  <c r="A118" i="32"/>
  <c r="T117" i="32"/>
  <c r="A117" i="32"/>
  <c r="A116" i="32"/>
  <c r="A115" i="32"/>
  <c r="A114" i="32"/>
  <c r="A113" i="32"/>
  <c r="A112" i="32"/>
  <c r="A111" i="32"/>
  <c r="A110" i="32"/>
  <c r="A109" i="32"/>
  <c r="F106" i="32"/>
  <c r="W106" i="32" s="1"/>
  <c r="B106" i="32"/>
  <c r="A104" i="32"/>
  <c r="A103" i="32"/>
  <c r="T102" i="32"/>
  <c r="A102" i="32"/>
  <c r="A101" i="32"/>
  <c r="A100" i="32"/>
  <c r="T99" i="32"/>
  <c r="A99" i="32"/>
  <c r="A98" i="32"/>
  <c r="A97" i="32"/>
  <c r="A96" i="32"/>
  <c r="A95" i="32"/>
  <c r="A94" i="32"/>
  <c r="A93" i="32"/>
  <c r="L90" i="32"/>
  <c r="F90" i="32"/>
  <c r="G95" i="32" s="1"/>
  <c r="B90" i="32"/>
  <c r="A88" i="32"/>
  <c r="A87" i="32"/>
  <c r="A86" i="32"/>
  <c r="A85" i="32"/>
  <c r="A84" i="32"/>
  <c r="A83" i="32"/>
  <c r="A82" i="32"/>
  <c r="A81" i="32"/>
  <c r="A80" i="32"/>
  <c r="A79" i="32"/>
  <c r="A78" i="32"/>
  <c r="A77" i="32"/>
  <c r="F74" i="32"/>
  <c r="W74" i="32" s="1"/>
  <c r="B74" i="32"/>
  <c r="A72" i="32"/>
  <c r="A71" i="32"/>
  <c r="A70" i="32"/>
  <c r="T69" i="32"/>
  <c r="A69" i="32"/>
  <c r="A68" i="32"/>
  <c r="A67" i="32"/>
  <c r="A66" i="32"/>
  <c r="A65" i="32"/>
  <c r="A64" i="32"/>
  <c r="A63" i="32"/>
  <c r="A62" i="32"/>
  <c r="A61" i="32"/>
  <c r="L58" i="32"/>
  <c r="F58" i="32"/>
  <c r="W58" i="32" s="1"/>
  <c r="B58" i="32"/>
  <c r="A56" i="32"/>
  <c r="A55" i="32"/>
  <c r="A54" i="32"/>
  <c r="T53" i="32"/>
  <c r="A53" i="32"/>
  <c r="A52" i="32"/>
  <c r="A51" i="32"/>
  <c r="A50" i="32"/>
  <c r="A49" i="32"/>
  <c r="A48" i="32"/>
  <c r="A47" i="32"/>
  <c r="A46" i="32"/>
  <c r="A45" i="32"/>
  <c r="F42" i="32"/>
  <c r="W42" i="32" s="1"/>
  <c r="B42" i="32"/>
  <c r="A40" i="32"/>
  <c r="A39" i="32"/>
  <c r="A38" i="32"/>
  <c r="A37" i="32"/>
  <c r="A36" i="32"/>
  <c r="A35" i="32"/>
  <c r="A34" i="32"/>
  <c r="A33" i="32"/>
  <c r="A32" i="32"/>
  <c r="A31" i="32"/>
  <c r="A30" i="32"/>
  <c r="A29" i="32"/>
  <c r="F26" i="32"/>
  <c r="B26" i="32"/>
  <c r="A257" i="26"/>
  <c r="A273" i="26"/>
  <c r="A321" i="26"/>
  <c r="A337" i="26"/>
  <c r="A369" i="26"/>
  <c r="A353" i="26"/>
  <c r="W204" i="32"/>
  <c r="C213" i="32"/>
  <c r="W398" i="32"/>
  <c r="W238" i="32"/>
  <c r="T387" i="32"/>
  <c r="T176" i="32"/>
  <c r="T46" i="32"/>
  <c r="T160" i="32"/>
  <c r="T208" i="32"/>
  <c r="Y28" i="17"/>
  <c r="X28" i="17"/>
  <c r="W28" i="17"/>
  <c r="V28" i="17"/>
  <c r="U28" i="17"/>
  <c r="N410" i="32"/>
  <c r="T28" i="17"/>
  <c r="S28" i="17"/>
  <c r="L410" i="32"/>
  <c r="R28" i="17"/>
  <c r="Q28" i="17"/>
  <c r="J410" i="32"/>
  <c r="P28" i="17"/>
  <c r="O28" i="17"/>
  <c r="H410" i="32" s="1"/>
  <c r="H411" i="32" s="1"/>
  <c r="N28" i="17"/>
  <c r="H408" i="26" s="1"/>
  <c r="M28" i="17"/>
  <c r="F410" i="32" s="1"/>
  <c r="F411" i="32" s="1"/>
  <c r="L28" i="17"/>
  <c r="K28" i="17"/>
  <c r="D410" i="32" s="1"/>
  <c r="D411" i="32" s="1"/>
  <c r="J28" i="17"/>
  <c r="D408" i="32" s="1"/>
  <c r="I28" i="17"/>
  <c r="H28" i="17"/>
  <c r="B408" i="32" s="1"/>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P408" i="26"/>
  <c r="P408" i="32"/>
  <c r="L408" i="32"/>
  <c r="L408" i="26"/>
  <c r="F408" i="26"/>
  <c r="F401" i="26" s="1"/>
  <c r="F408" i="32"/>
  <c r="J408" i="32"/>
  <c r="J408" i="26"/>
  <c r="N408" i="26"/>
  <c r="N408" i="32"/>
  <c r="B410" i="26"/>
  <c r="B410" i="32"/>
  <c r="T142" i="32"/>
  <c r="T94" i="32"/>
  <c r="P8" i="23"/>
  <c r="P26" i="23" s="1"/>
  <c r="Q24" i="25" s="1"/>
  <c r="L398" i="26"/>
  <c r="F398" i="26"/>
  <c r="W398" i="26" s="1"/>
  <c r="B398" i="26"/>
  <c r="A412" i="26"/>
  <c r="A411" i="26"/>
  <c r="A410" i="26"/>
  <c r="T409" i="26"/>
  <c r="A409" i="26"/>
  <c r="A408" i="26"/>
  <c r="A407" i="26"/>
  <c r="A406" i="26"/>
  <c r="T405" i="26"/>
  <c r="A405" i="26"/>
  <c r="A404" i="26"/>
  <c r="A403" i="26"/>
  <c r="A402" i="26"/>
  <c r="A401" i="26"/>
  <c r="L238" i="26"/>
  <c r="F238" i="26"/>
  <c r="W238" i="26" s="1"/>
  <c r="B238" i="26"/>
  <c r="A252" i="26"/>
  <c r="A251" i="26"/>
  <c r="A250" i="26"/>
  <c r="T249" i="26"/>
  <c r="A249" i="26"/>
  <c r="A248" i="26"/>
  <c r="A247" i="26"/>
  <c r="A246" i="26"/>
  <c r="T245" i="26"/>
  <c r="A245" i="26"/>
  <c r="T244" i="26"/>
  <c r="A244" i="26"/>
  <c r="T243" i="26"/>
  <c r="A243" i="26"/>
  <c r="T242" i="26"/>
  <c r="A242" i="26"/>
  <c r="A241" i="26"/>
  <c r="L278" i="26"/>
  <c r="D278" i="26"/>
  <c r="H278" i="26"/>
  <c r="F278" i="26"/>
  <c r="R278" i="26"/>
  <c r="J278" i="26"/>
  <c r="P278" i="26"/>
  <c r="N278" i="26"/>
  <c r="L310" i="26"/>
  <c r="D310" i="26"/>
  <c r="R310" i="26"/>
  <c r="J310" i="26"/>
  <c r="P310" i="26"/>
  <c r="N310" i="26"/>
  <c r="H310" i="26"/>
  <c r="F310" i="26"/>
  <c r="L337" i="26"/>
  <c r="D337" i="26"/>
  <c r="R337" i="26"/>
  <c r="B337" i="26"/>
  <c r="B343" i="26"/>
  <c r="H337" i="26"/>
  <c r="F337" i="26"/>
  <c r="J337" i="26"/>
  <c r="P337" i="26"/>
  <c r="N337" i="26"/>
  <c r="L374" i="26"/>
  <c r="D374" i="26"/>
  <c r="H374" i="26"/>
  <c r="N374" i="26"/>
  <c r="F374" i="26"/>
  <c r="R374" i="26"/>
  <c r="J374" i="26"/>
  <c r="P374" i="26"/>
  <c r="R342" i="26"/>
  <c r="R343" i="26"/>
  <c r="D342" i="26"/>
  <c r="D343" i="26"/>
  <c r="N342" i="26"/>
  <c r="N343" i="26"/>
  <c r="F342" i="26"/>
  <c r="F343" i="26"/>
  <c r="H342" i="26"/>
  <c r="H343" i="26"/>
  <c r="L342" i="26"/>
  <c r="L343" i="26"/>
  <c r="P342" i="26"/>
  <c r="P343" i="26"/>
  <c r="J342" i="26"/>
  <c r="J343" i="26"/>
  <c r="T273" i="26"/>
  <c r="U273" i="26"/>
  <c r="B278" i="26"/>
  <c r="T278" i="26"/>
  <c r="U278" i="26"/>
  <c r="T305" i="26"/>
  <c r="U305" i="26"/>
  <c r="B310" i="26"/>
  <c r="T310" i="26"/>
  <c r="U310" i="26"/>
  <c r="T337" i="26"/>
  <c r="U337" i="26"/>
  <c r="B342" i="26"/>
  <c r="T369" i="26"/>
  <c r="U369" i="26"/>
  <c r="B374" i="26"/>
  <c r="T374" i="26"/>
  <c r="U374" i="26"/>
  <c r="T403" i="26"/>
  <c r="T404" i="26"/>
  <c r="T402" i="26"/>
  <c r="T342" i="26"/>
  <c r="U342" i="26"/>
  <c r="T375" i="26"/>
  <c r="U375" i="26"/>
  <c r="T343" i="26"/>
  <c r="U343" i="26"/>
  <c r="T311" i="26"/>
  <c r="U311" i="26"/>
  <c r="T279" i="26"/>
  <c r="U279" i="26"/>
  <c r="F382" i="26"/>
  <c r="W382" i="26" s="1"/>
  <c r="B382" i="26"/>
  <c r="F222" i="26"/>
  <c r="W222" i="26" s="1"/>
  <c r="B222" i="26"/>
  <c r="T389" i="26"/>
  <c r="T233" i="26"/>
  <c r="T229" i="26"/>
  <c r="L204" i="26"/>
  <c r="F204" i="26"/>
  <c r="W204" i="26" s="1"/>
  <c r="B204" i="26"/>
  <c r="F188" i="26"/>
  <c r="W188" i="26" s="1"/>
  <c r="B188" i="26"/>
  <c r="L188" i="26"/>
  <c r="F172" i="26"/>
  <c r="W172" i="26" s="1"/>
  <c r="B172" i="26"/>
  <c r="L156" i="26"/>
  <c r="F156" i="26"/>
  <c r="N163" i="26" s="1"/>
  <c r="B156" i="26"/>
  <c r="T199" i="26"/>
  <c r="T197" i="26"/>
  <c r="T195" i="26"/>
  <c r="T194" i="26"/>
  <c r="T193" i="26"/>
  <c r="T192" i="26"/>
  <c r="T183" i="26"/>
  <c r="T179" i="26"/>
  <c r="T168" i="26"/>
  <c r="T165" i="26"/>
  <c r="F138" i="26"/>
  <c r="W138" i="26"/>
  <c r="J150" i="26" s="1"/>
  <c r="B138" i="26"/>
  <c r="L138" i="26"/>
  <c r="F122" i="26"/>
  <c r="W122" i="26" s="1"/>
  <c r="B122" i="26"/>
  <c r="T133" i="26"/>
  <c r="T131" i="26"/>
  <c r="T129" i="26"/>
  <c r="T128" i="26"/>
  <c r="T127" i="26"/>
  <c r="T126" i="26"/>
  <c r="L122" i="26"/>
  <c r="T117" i="26"/>
  <c r="T113" i="26"/>
  <c r="F106" i="26"/>
  <c r="W106" i="26" s="1"/>
  <c r="B106" i="26"/>
  <c r="T102" i="26"/>
  <c r="T99" i="26"/>
  <c r="L90" i="26"/>
  <c r="F90" i="26"/>
  <c r="W90" i="26" s="1"/>
  <c r="B90" i="26"/>
  <c r="T81" i="26"/>
  <c r="F74" i="26"/>
  <c r="W74" i="26" s="1"/>
  <c r="P78" i="26" s="1"/>
  <c r="B74" i="26"/>
  <c r="T69" i="26"/>
  <c r="T65" i="26"/>
  <c r="T62" i="26"/>
  <c r="T63" i="26"/>
  <c r="L58" i="26"/>
  <c r="F58" i="26"/>
  <c r="W58" i="26" s="1"/>
  <c r="B58" i="26"/>
  <c r="T49" i="26"/>
  <c r="T53" i="26"/>
  <c r="F42" i="26"/>
  <c r="W42" i="26" s="1"/>
  <c r="B42" i="26"/>
  <c r="B26" i="26"/>
  <c r="F26" i="26"/>
  <c r="A396" i="26"/>
  <c r="A395" i="26"/>
  <c r="A394" i="26"/>
  <c r="A393" i="26"/>
  <c r="A392" i="26"/>
  <c r="A391" i="26"/>
  <c r="A390" i="26"/>
  <c r="A389" i="26"/>
  <c r="A388" i="26"/>
  <c r="A387" i="26"/>
  <c r="A386" i="26"/>
  <c r="A385"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T393" i="26"/>
  <c r="T67" i="26"/>
  <c r="T386" i="26"/>
  <c r="T388" i="26"/>
  <c r="T387" i="26"/>
  <c r="T228" i="26"/>
  <c r="T226" i="26"/>
  <c r="T227" i="26"/>
  <c r="T64" i="26"/>
  <c r="A40" i="26"/>
  <c r="A33" i="26"/>
  <c r="A32" i="26"/>
  <c r="A31" i="26"/>
  <c r="A29" i="26"/>
  <c r="A80" i="27"/>
  <c r="A81" i="27"/>
  <c r="A82" i="27"/>
  <c r="A83" i="27"/>
  <c r="A84" i="27"/>
  <c r="A86" i="27"/>
  <c r="A77" i="27"/>
  <c r="A78" i="27"/>
  <c r="A79" i="27"/>
  <c r="A76" i="27"/>
  <c r="C91" i="27"/>
  <c r="D62" i="27"/>
  <c r="D63" i="27"/>
  <c r="D64" i="27"/>
  <c r="D65" i="27"/>
  <c r="D66" i="27"/>
  <c r="D67" i="27"/>
  <c r="D69" i="27"/>
  <c r="D70" i="27"/>
  <c r="D71" i="27"/>
  <c r="D72" i="27"/>
  <c r="A61" i="27"/>
  <c r="A62" i="27"/>
  <c r="A63" i="27"/>
  <c r="A64" i="27"/>
  <c r="A65" i="27"/>
  <c r="A66" i="27"/>
  <c r="A67" i="27"/>
  <c r="A68" i="27"/>
  <c r="A69" i="27"/>
  <c r="A70" i="27"/>
  <c r="A71" i="27"/>
  <c r="A72" i="27"/>
  <c r="A60" i="27"/>
  <c r="A59"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M41" i="24"/>
  <c r="L41" i="24"/>
  <c r="K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S8" i="24" s="1"/>
  <c r="R11" i="24"/>
  <c r="Q11" i="24"/>
  <c r="P11" i="24"/>
  <c r="O11" i="24"/>
  <c r="N11" i="24"/>
  <c r="M11" i="24"/>
  <c r="L11" i="24"/>
  <c r="K11" i="24"/>
  <c r="E11" i="24" s="1"/>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P8" i="24" s="1"/>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O8" i="24" s="1"/>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Y23" i="25"/>
  <c r="Z23" i="25"/>
  <c r="AA23" i="25"/>
  <c r="AH23" i="25"/>
  <c r="H11" i="23"/>
  <c r="I11" i="25" s="1"/>
  <c r="AK10" i="23"/>
  <c r="AL10" i="25" s="1"/>
  <c r="AJ10" i="23"/>
  <c r="AK10" i="25" s="1"/>
  <c r="AI10" i="23"/>
  <c r="AJ10" i="25"/>
  <c r="AH10" i="23"/>
  <c r="AI10" i="25" s="1"/>
  <c r="AG10" i="23"/>
  <c r="AH10" i="25" s="1"/>
  <c r="AF10" i="23"/>
  <c r="AG10" i="25"/>
  <c r="AE10" i="23"/>
  <c r="AF10" i="25" s="1"/>
  <c r="AD10" i="23"/>
  <c r="AE10" i="25" s="1"/>
  <c r="AC10" i="23"/>
  <c r="AD10" i="25"/>
  <c r="AB10" i="23"/>
  <c r="AC10" i="25" s="1"/>
  <c r="AA10" i="23"/>
  <c r="AB10" i="25" s="1"/>
  <c r="Z10" i="23"/>
  <c r="AA10" i="25" s="1"/>
  <c r="Y10" i="23"/>
  <c r="Z10" i="25" s="1"/>
  <c r="X10" i="23"/>
  <c r="Y10" i="25" s="1"/>
  <c r="W10" i="23"/>
  <c r="X10" i="25" s="1"/>
  <c r="V10" i="23"/>
  <c r="W10" i="25"/>
  <c r="U10" i="23"/>
  <c r="V10" i="25" s="1"/>
  <c r="T10" i="23"/>
  <c r="U10" i="25"/>
  <c r="S10" i="23"/>
  <c r="T10" i="25" s="1"/>
  <c r="R10" i="23"/>
  <c r="S10" i="25"/>
  <c r="Q10" i="23"/>
  <c r="R10" i="25" s="1"/>
  <c r="P10" i="23"/>
  <c r="Q10" i="25" s="1"/>
  <c r="O10" i="23"/>
  <c r="P10" i="25" s="1"/>
  <c r="N10" i="23"/>
  <c r="O10" i="25" s="1"/>
  <c r="M10" i="23"/>
  <c r="N10" i="25" s="1"/>
  <c r="L10" i="23"/>
  <c r="M10" i="25"/>
  <c r="K10" i="23"/>
  <c r="L10" i="25" s="1"/>
  <c r="J10" i="23"/>
  <c r="K10" i="25" s="1"/>
  <c r="I10" i="23"/>
  <c r="J10" i="25"/>
  <c r="H10" i="23"/>
  <c r="H8" i="23"/>
  <c r="I8" i="25" s="1"/>
  <c r="E9" i="19"/>
  <c r="AF24" i="24"/>
  <c r="AH38" i="24"/>
  <c r="K38" i="24"/>
  <c r="O38" i="24"/>
  <c r="W38" i="24"/>
  <c r="AE38" i="24"/>
  <c r="Q38" i="24"/>
  <c r="Y38" i="24"/>
  <c r="AC24" i="24"/>
  <c r="AG38" i="24"/>
  <c r="R38" i="24"/>
  <c r="Z38" i="24"/>
  <c r="E12" i="24"/>
  <c r="E16" i="24"/>
  <c r="E21" i="24"/>
  <c r="E26" i="24"/>
  <c r="E30" i="24"/>
  <c r="E14" i="24"/>
  <c r="E23" i="24"/>
  <c r="E28" i="24"/>
  <c r="E32" i="24"/>
  <c r="E13" i="24"/>
  <c r="E17" i="24"/>
  <c r="AI18" i="24"/>
  <c r="E22" i="24"/>
  <c r="E27" i="24"/>
  <c r="E31" i="24"/>
  <c r="E40" i="24"/>
  <c r="AH8" i="24"/>
  <c r="E39" i="24"/>
  <c r="E15" i="24"/>
  <c r="E20" i="24"/>
  <c r="E25" i="24"/>
  <c r="E29" i="24"/>
  <c r="E33" i="24"/>
  <c r="J8" i="24"/>
  <c r="T38" i="26"/>
  <c r="AC8" i="24"/>
  <c r="AI8" i="24"/>
  <c r="AE18" i="24"/>
  <c r="N8" i="24"/>
  <c r="V8" i="24"/>
  <c r="AD8" i="24"/>
  <c r="H8" i="24"/>
  <c r="X8" i="24"/>
  <c r="AF8" i="24"/>
  <c r="Z8" i="24"/>
  <c r="X18" i="24"/>
  <c r="AF18" i="24"/>
  <c r="AB18" i="24"/>
  <c r="AJ18" i="24"/>
  <c r="H24" i="24"/>
  <c r="P24" i="24"/>
  <c r="X24" i="24"/>
  <c r="U8" i="24"/>
  <c r="Q8" i="24"/>
  <c r="Y8" i="24"/>
  <c r="AG8" i="24"/>
  <c r="AA8" i="24"/>
  <c r="F14" i="24"/>
  <c r="F17" i="24"/>
  <c r="W18" i="24"/>
  <c r="Y18" i="24"/>
  <c r="AG18" i="24"/>
  <c r="AA18" i="24"/>
  <c r="F23" i="24"/>
  <c r="M24" i="24"/>
  <c r="U24" i="24"/>
  <c r="F30" i="24"/>
  <c r="F39" i="24"/>
  <c r="S38" i="24"/>
  <c r="AA38" i="24"/>
  <c r="AI38" i="24"/>
  <c r="F20" i="24"/>
  <c r="W8" i="24"/>
  <c r="AE8" i="24"/>
  <c r="F22" i="24"/>
  <c r="L38" i="24"/>
  <c r="T38" i="24"/>
  <c r="AB38" i="24"/>
  <c r="AJ38" i="24"/>
  <c r="N38" i="24"/>
  <c r="V38" i="24"/>
  <c r="AD38" i="24"/>
  <c r="P38" i="24"/>
  <c r="X38" i="24"/>
  <c r="AF38" i="24"/>
  <c r="F13" i="24"/>
  <c r="F15" i="24"/>
  <c r="F26" i="24"/>
  <c r="O24" i="24"/>
  <c r="W24" i="24"/>
  <c r="AE24" i="24"/>
  <c r="F27" i="24"/>
  <c r="Q24" i="24"/>
  <c r="Y24" i="24"/>
  <c r="AG24" i="24"/>
  <c r="F28" i="24"/>
  <c r="S24" i="24"/>
  <c r="AA24" i="24"/>
  <c r="AI24" i="24"/>
  <c r="F31" i="24"/>
  <c r="F32" i="24"/>
  <c r="M38" i="24"/>
  <c r="U38" i="24"/>
  <c r="AC38" i="24"/>
  <c r="F40" i="24"/>
  <c r="I8" i="24"/>
  <c r="L8" i="24"/>
  <c r="T8" i="24"/>
  <c r="AB8" i="24"/>
  <c r="AJ8" i="24"/>
  <c r="F12" i="24"/>
  <c r="F16" i="24"/>
  <c r="AC18" i="24"/>
  <c r="V18" i="24"/>
  <c r="AD18" i="24"/>
  <c r="F21" i="24"/>
  <c r="Z18" i="24"/>
  <c r="AH18" i="24"/>
  <c r="F25" i="24"/>
  <c r="J24" i="24"/>
  <c r="R24" i="24"/>
  <c r="Z24" i="24"/>
  <c r="AH24" i="24"/>
  <c r="L24" i="24"/>
  <c r="T24" i="24"/>
  <c r="AB24" i="24"/>
  <c r="AJ24" i="24"/>
  <c r="N24" i="24"/>
  <c r="V24" i="24"/>
  <c r="AD24" i="24"/>
  <c r="F29" i="24"/>
  <c r="F33" i="24"/>
  <c r="G24" i="24"/>
  <c r="I24" i="24"/>
  <c r="K24" i="24"/>
  <c r="M8" i="24"/>
  <c r="G8" i="24"/>
  <c r="E24" i="24"/>
  <c r="F24" i="24"/>
  <c r="J38" i="19"/>
  <c r="AO38" i="19"/>
  <c r="K38" i="19"/>
  <c r="AP38" i="19"/>
  <c r="L38" i="19"/>
  <c r="AQ38" i="19"/>
  <c r="M38" i="19"/>
  <c r="AR38" i="19"/>
  <c r="N38" i="19"/>
  <c r="AS38" i="19"/>
  <c r="O38" i="19"/>
  <c r="AT38" i="19"/>
  <c r="P38" i="19"/>
  <c r="AU38" i="19"/>
  <c r="Q38" i="19"/>
  <c r="AV38" i="19"/>
  <c r="R38" i="19"/>
  <c r="AW38" i="19"/>
  <c r="S38" i="19"/>
  <c r="AX38" i="19"/>
  <c r="T38" i="19"/>
  <c r="AY38" i="19"/>
  <c r="U38" i="19"/>
  <c r="AZ38" i="19"/>
  <c r="V38" i="19"/>
  <c r="BA38" i="19"/>
  <c r="W38" i="19"/>
  <c r="BB38" i="19"/>
  <c r="X38" i="19"/>
  <c r="BC38" i="19"/>
  <c r="Y38" i="19"/>
  <c r="BD38" i="19"/>
  <c r="Z38" i="19"/>
  <c r="BE38" i="19"/>
  <c r="AA38" i="19"/>
  <c r="BF38" i="19"/>
  <c r="AB38" i="19"/>
  <c r="BG38" i="19"/>
  <c r="AC38" i="19"/>
  <c r="BH38" i="19"/>
  <c r="AD38" i="19"/>
  <c r="BI38" i="19"/>
  <c r="AE38" i="19"/>
  <c r="BJ38" i="19"/>
  <c r="AF38" i="19"/>
  <c r="BK38" i="19"/>
  <c r="AG38" i="19"/>
  <c r="BL38" i="19"/>
  <c r="AH38" i="19"/>
  <c r="BM38" i="19"/>
  <c r="AI38" i="19"/>
  <c r="BN38" i="19"/>
  <c r="G37" i="19"/>
  <c r="H37" i="24" s="1"/>
  <c r="H37" i="19"/>
  <c r="I37" i="24" s="1"/>
  <c r="I37" i="19"/>
  <c r="J37" i="24" s="1"/>
  <c r="J37" i="19"/>
  <c r="K37" i="24" s="1"/>
  <c r="K37" i="19"/>
  <c r="L37" i="24" s="1"/>
  <c r="L37" i="19"/>
  <c r="M37" i="24" s="1"/>
  <c r="M37" i="19"/>
  <c r="N37" i="24" s="1"/>
  <c r="N37" i="19"/>
  <c r="O37" i="24" s="1"/>
  <c r="O37" i="19"/>
  <c r="P37" i="19"/>
  <c r="Q37" i="24" s="1"/>
  <c r="Q37" i="19"/>
  <c r="R37" i="24" s="1"/>
  <c r="R37" i="19"/>
  <c r="S37" i="24" s="1"/>
  <c r="S37" i="19"/>
  <c r="AX37" i="19" s="1"/>
  <c r="U37" i="19"/>
  <c r="AZ37" i="19" s="1"/>
  <c r="V37" i="19"/>
  <c r="W37" i="24" s="1"/>
  <c r="W37" i="19"/>
  <c r="X37" i="24" s="1"/>
  <c r="X37" i="19"/>
  <c r="Y37" i="24" s="1"/>
  <c r="Y37" i="19"/>
  <c r="BD37" i="19" s="1"/>
  <c r="Z37" i="19"/>
  <c r="AA37" i="24" s="1"/>
  <c r="AA37" i="19"/>
  <c r="BF37" i="19" s="1"/>
  <c r="AB37" i="19"/>
  <c r="AC37" i="24" s="1"/>
  <c r="AC37" i="19"/>
  <c r="AD37" i="24" s="1"/>
  <c r="AD37" i="19"/>
  <c r="BI37" i="19" s="1"/>
  <c r="AE37" i="19"/>
  <c r="BJ37" i="19" s="1"/>
  <c r="AF37" i="19"/>
  <c r="AG37" i="24" s="1"/>
  <c r="AG37" i="19"/>
  <c r="AH37" i="24" s="1"/>
  <c r="AH37" i="19"/>
  <c r="BM37" i="19" s="1"/>
  <c r="AI37" i="19"/>
  <c r="AJ37" i="24" s="1"/>
  <c r="F37" i="19"/>
  <c r="G37" i="24" s="1"/>
  <c r="P35" i="24"/>
  <c r="W35" i="24"/>
  <c r="X35" i="24"/>
  <c r="AA35" i="24"/>
  <c r="AD35" i="24"/>
  <c r="AI35" i="24"/>
  <c r="G24" i="19"/>
  <c r="AL24" i="19"/>
  <c r="G8" i="19"/>
  <c r="AL8" i="19"/>
  <c r="E39" i="19"/>
  <c r="E40" i="19"/>
  <c r="E20" i="19"/>
  <c r="E21" i="19"/>
  <c r="E22" i="19"/>
  <c r="E23" i="19"/>
  <c r="E25" i="19"/>
  <c r="E26" i="19"/>
  <c r="E27" i="19"/>
  <c r="E28" i="19"/>
  <c r="E29" i="19"/>
  <c r="E30" i="19"/>
  <c r="E31" i="19"/>
  <c r="E32" i="19"/>
  <c r="E33" i="19"/>
  <c r="E10" i="19"/>
  <c r="E11" i="19"/>
  <c r="E12" i="19"/>
  <c r="E13" i="19"/>
  <c r="E14" i="19"/>
  <c r="E15" i="19"/>
  <c r="E16" i="19"/>
  <c r="E17" i="19"/>
  <c r="AV37" i="19"/>
  <c r="V37" i="24"/>
  <c r="P37" i="24"/>
  <c r="AT37" i="19"/>
  <c r="F8" i="19"/>
  <c r="AK8" i="19"/>
  <c r="U18" i="19"/>
  <c r="AZ18" i="19"/>
  <c r="V18" i="19"/>
  <c r="BA18" i="19"/>
  <c r="W18" i="19"/>
  <c r="BB18" i="19"/>
  <c r="X18" i="19"/>
  <c r="BC18" i="19"/>
  <c r="Y18" i="19"/>
  <c r="BD18" i="19"/>
  <c r="Z18" i="19"/>
  <c r="BE18" i="19"/>
  <c r="AA18" i="19"/>
  <c r="BF18" i="19"/>
  <c r="AB18" i="19"/>
  <c r="BG18" i="19"/>
  <c r="AC18" i="19"/>
  <c r="BH18" i="19"/>
  <c r="AD18" i="19"/>
  <c r="BI18" i="19"/>
  <c r="AE18" i="19"/>
  <c r="BJ18" i="19"/>
  <c r="AF18" i="19"/>
  <c r="BK18" i="19"/>
  <c r="AG18" i="19"/>
  <c r="BL18" i="19"/>
  <c r="AH18" i="19"/>
  <c r="BM18" i="19"/>
  <c r="AI18" i="19"/>
  <c r="BN18" i="19"/>
  <c r="AI24" i="19"/>
  <c r="BN24" i="19"/>
  <c r="AH24" i="19"/>
  <c r="BM24" i="19"/>
  <c r="AG24" i="19"/>
  <c r="BL24" i="19"/>
  <c r="AF24" i="19"/>
  <c r="BK24" i="19"/>
  <c r="AE24" i="19"/>
  <c r="BJ24" i="19"/>
  <c r="AD24" i="19"/>
  <c r="BI24" i="19"/>
  <c r="AC24" i="19"/>
  <c r="BH24" i="19"/>
  <c r="AB24" i="19"/>
  <c r="BG24" i="19"/>
  <c r="AA24" i="19"/>
  <c r="BF24" i="19"/>
  <c r="Z24" i="19"/>
  <c r="BE24" i="19"/>
  <c r="Y24" i="19"/>
  <c r="BD24" i="19"/>
  <c r="X24" i="19"/>
  <c r="BC24" i="19"/>
  <c r="W24" i="19"/>
  <c r="BB24" i="19"/>
  <c r="V24" i="19"/>
  <c r="BA24" i="19"/>
  <c r="U24" i="19"/>
  <c r="AZ24" i="19"/>
  <c r="T24" i="19"/>
  <c r="AY24" i="19"/>
  <c r="S24" i="19"/>
  <c r="AX24" i="19"/>
  <c r="R24" i="19"/>
  <c r="AW24" i="19"/>
  <c r="Q24" i="19"/>
  <c r="AV24" i="19"/>
  <c r="P24" i="19"/>
  <c r="AU24" i="19"/>
  <c r="O24" i="19"/>
  <c r="AT24" i="19"/>
  <c r="N24" i="19"/>
  <c r="AS24" i="19"/>
  <c r="M24" i="19"/>
  <c r="AR24" i="19"/>
  <c r="L24" i="19"/>
  <c r="AQ24" i="19"/>
  <c r="K24" i="19"/>
  <c r="AP24" i="19"/>
  <c r="J24" i="19"/>
  <c r="AO24" i="19"/>
  <c r="I24" i="19"/>
  <c r="AN24" i="19"/>
  <c r="H24" i="19"/>
  <c r="AM24" i="19"/>
  <c r="F24" i="19"/>
  <c r="AK24" i="19"/>
  <c r="AI8" i="19"/>
  <c r="BN8" i="19"/>
  <c r="AH8" i="19"/>
  <c r="BM8" i="19"/>
  <c r="AG8" i="19"/>
  <c r="BL8" i="19"/>
  <c r="AF8" i="19"/>
  <c r="BK8" i="19"/>
  <c r="AE8" i="19"/>
  <c r="BJ8" i="19"/>
  <c r="AD8" i="19"/>
  <c r="BI8" i="19"/>
  <c r="AC8" i="19"/>
  <c r="BH8" i="19"/>
  <c r="AB8" i="19"/>
  <c r="BG8" i="19"/>
  <c r="AA8" i="19"/>
  <c r="BF8" i="19"/>
  <c r="Z8" i="19"/>
  <c r="BE8" i="19"/>
  <c r="Y8" i="19"/>
  <c r="BD8" i="19"/>
  <c r="X8" i="19"/>
  <c r="BC8" i="19"/>
  <c r="W8" i="19"/>
  <c r="BB8" i="19"/>
  <c r="V8" i="19"/>
  <c r="BA8" i="19"/>
  <c r="U8" i="19"/>
  <c r="AZ8" i="19" s="1"/>
  <c r="T8" i="19"/>
  <c r="AY8" i="19" s="1"/>
  <c r="S8" i="19"/>
  <c r="AX8" i="19" s="1"/>
  <c r="R8" i="19"/>
  <c r="AW8" i="19" s="1"/>
  <c r="Q8" i="19"/>
  <c r="AV8" i="19" s="1"/>
  <c r="P8" i="19"/>
  <c r="AU8" i="19" s="1"/>
  <c r="O8" i="19"/>
  <c r="AT8" i="19" s="1"/>
  <c r="N8" i="19"/>
  <c r="AS8" i="19" s="1"/>
  <c r="M8" i="19"/>
  <c r="AR8" i="19" s="1"/>
  <c r="L8" i="19"/>
  <c r="AQ8" i="19" s="1"/>
  <c r="K8" i="19"/>
  <c r="AP8" i="19" s="1"/>
  <c r="J8" i="19"/>
  <c r="AO8" i="19" s="1"/>
  <c r="I8" i="19"/>
  <c r="AN8" i="19"/>
  <c r="H8" i="19"/>
  <c r="AM8" i="19"/>
  <c r="AH20" i="18"/>
  <c r="AG20" i="18"/>
  <c r="AF20" i="18"/>
  <c r="AE20" i="18"/>
  <c r="AD20" i="18"/>
  <c r="AC20" i="18"/>
  <c r="AB20" i="18"/>
  <c r="AA20" i="18"/>
  <c r="Z20" i="18"/>
  <c r="Y20" i="18"/>
  <c r="X20" i="18"/>
  <c r="W20" i="18"/>
  <c r="V20" i="18"/>
  <c r="U20" i="18"/>
  <c r="T20" i="18"/>
  <c r="S20" i="18"/>
  <c r="R20" i="18"/>
  <c r="Q20" i="18"/>
  <c r="P20" i="18"/>
  <c r="O20" i="18"/>
  <c r="N20" i="18"/>
  <c r="AH17" i="18"/>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D24" i="19"/>
  <c r="E24" i="19"/>
  <c r="H8" i="18"/>
  <c r="I8" i="23"/>
  <c r="J8" i="25" s="1"/>
  <c r="J8" i="23"/>
  <c r="J26" i="23" s="1"/>
  <c r="K24" i="25" s="1"/>
  <c r="K8" i="23"/>
  <c r="L8" i="25" s="1"/>
  <c r="L8" i="23"/>
  <c r="L26" i="23" s="1"/>
  <c r="M24" i="25" s="1"/>
  <c r="H5" i="3"/>
  <c r="J5" i="3" s="1"/>
  <c r="L5" i="3" s="1"/>
  <c r="N5" i="3" s="1"/>
  <c r="P5" i="3" s="1"/>
  <c r="R5" i="3" s="1"/>
  <c r="T5" i="3" s="1"/>
  <c r="V5" i="3" s="1"/>
  <c r="X5" i="3" s="1"/>
  <c r="H5" i="8"/>
  <c r="J5" i="8" s="1"/>
  <c r="L5" i="8" s="1"/>
  <c r="N5" i="8" s="1"/>
  <c r="P5" i="8" s="1"/>
  <c r="R5" i="8" s="1"/>
  <c r="T5" i="8" s="1"/>
  <c r="V5" i="8" s="1"/>
  <c r="X5" i="8" s="1"/>
  <c r="H5" i="9"/>
  <c r="J5" i="9" s="1"/>
  <c r="L5" i="9" s="1"/>
  <c r="N5" i="9" s="1"/>
  <c r="P5" i="9" s="1"/>
  <c r="R5" i="9" s="1"/>
  <c r="T5" i="9" s="1"/>
  <c r="V5" i="9" s="1"/>
  <c r="X5" i="9" s="1"/>
  <c r="H5" i="11"/>
  <c r="J5" i="11" s="1"/>
  <c r="L5" i="11" s="1"/>
  <c r="N5" i="11" s="1"/>
  <c r="P5" i="11" s="1"/>
  <c r="R5" i="11" s="1"/>
  <c r="T5" i="11" s="1"/>
  <c r="V5" i="11" s="1"/>
  <c r="X5" i="11" s="1"/>
  <c r="H5" i="13"/>
  <c r="J5" i="13" s="1"/>
  <c r="L5" i="13" s="1"/>
  <c r="N5" i="13" s="1"/>
  <c r="P5" i="13" s="1"/>
  <c r="R5" i="13" s="1"/>
  <c r="T5" i="13" s="1"/>
  <c r="V5" i="13" s="1"/>
  <c r="X5" i="13" s="1"/>
  <c r="H5" i="14"/>
  <c r="J5" i="14" s="1"/>
  <c r="L5" i="14" s="1"/>
  <c r="N5" i="14" s="1"/>
  <c r="P5" i="14" s="1"/>
  <c r="R5" i="14" s="1"/>
  <c r="T5" i="14" s="1"/>
  <c r="V5" i="14" s="1"/>
  <c r="X5" i="14" s="1"/>
  <c r="H5" i="15"/>
  <c r="J5" i="15" s="1"/>
  <c r="L5" i="15" s="1"/>
  <c r="N5" i="15" s="1"/>
  <c r="P5" i="15" s="1"/>
  <c r="R5" i="15" s="1"/>
  <c r="T5" i="15" s="1"/>
  <c r="V5" i="15" s="1"/>
  <c r="X5" i="15" s="1"/>
  <c r="H5" i="16"/>
  <c r="H5" i="17"/>
  <c r="J5" i="17" s="1"/>
  <c r="L5" i="17" s="1"/>
  <c r="N5" i="17" s="1"/>
  <c r="P5" i="17" s="1"/>
  <c r="R5" i="17" s="1"/>
  <c r="T5" i="17" s="1"/>
  <c r="V5" i="17" s="1"/>
  <c r="X5" i="17" s="1"/>
  <c r="H5" i="5"/>
  <c r="H5" i="4"/>
  <c r="J5" i="4" s="1"/>
  <c r="L5" i="4" s="1"/>
  <c r="N5" i="4" s="1"/>
  <c r="P5" i="4" s="1"/>
  <c r="R5" i="4" s="1"/>
  <c r="T5" i="4" s="1"/>
  <c r="V5" i="4" s="1"/>
  <c r="X5" i="4" s="1"/>
  <c r="E5" i="6"/>
  <c r="F5" i="7" s="1"/>
  <c r="G23" i="11"/>
  <c r="F23" i="11"/>
  <c r="G22" i="11"/>
  <c r="F22" i="11"/>
  <c r="G21" i="11"/>
  <c r="F21" i="11"/>
  <c r="G20" i="11"/>
  <c r="F20" i="11"/>
  <c r="G19" i="11"/>
  <c r="F19" i="11"/>
  <c r="G18" i="11"/>
  <c r="F18" i="11"/>
  <c r="G17" i="11"/>
  <c r="F17" i="11"/>
  <c r="G16" i="11"/>
  <c r="F16" i="11"/>
  <c r="G15" i="11"/>
  <c r="F15" i="11"/>
  <c r="G14" i="11"/>
  <c r="F14" i="11"/>
  <c r="G11" i="11"/>
  <c r="F11" i="11"/>
  <c r="G10" i="11"/>
  <c r="F10" i="11"/>
  <c r="G7" i="11"/>
  <c r="F7" i="11"/>
  <c r="G23" i="13"/>
  <c r="F23" i="13"/>
  <c r="G22" i="13"/>
  <c r="F22" i="13"/>
  <c r="G21" i="13"/>
  <c r="F21" i="13"/>
  <c r="G20" i="13"/>
  <c r="F20" i="13"/>
  <c r="G19" i="13"/>
  <c r="F19" i="13"/>
  <c r="G18" i="13"/>
  <c r="F18" i="13"/>
  <c r="G17" i="13"/>
  <c r="F17" i="13"/>
  <c r="G16" i="13"/>
  <c r="F16" i="13"/>
  <c r="G15" i="13"/>
  <c r="F15" i="13"/>
  <c r="G14" i="13"/>
  <c r="F14" i="13"/>
  <c r="G11" i="13"/>
  <c r="F11" i="13"/>
  <c r="G10" i="13"/>
  <c r="F10" i="13"/>
  <c r="G8" i="13"/>
  <c r="G7" i="13"/>
  <c r="F7" i="13"/>
  <c r="G23" i="14"/>
  <c r="F23" i="14"/>
  <c r="G22" i="14"/>
  <c r="D22" i="14" s="1"/>
  <c r="F22" i="14"/>
  <c r="G21" i="14"/>
  <c r="D20" i="20" s="1"/>
  <c r="F21" i="14"/>
  <c r="C20" i="20" s="1"/>
  <c r="G20" i="14"/>
  <c r="F20" i="14"/>
  <c r="G19" i="14"/>
  <c r="F19" i="14"/>
  <c r="G18" i="14"/>
  <c r="D17" i="20" s="1"/>
  <c r="F18" i="14"/>
  <c r="G17" i="14"/>
  <c r="F17" i="14"/>
  <c r="D17" i="14" s="1"/>
  <c r="G16" i="14"/>
  <c r="D16" i="14" s="1"/>
  <c r="F16" i="14"/>
  <c r="G15" i="14"/>
  <c r="F15" i="14"/>
  <c r="D15" i="14" s="1"/>
  <c r="G14" i="14"/>
  <c r="D14" i="14" s="1"/>
  <c r="F14" i="14"/>
  <c r="Y13" i="14"/>
  <c r="Y24" i="14" s="1"/>
  <c r="X13" i="14"/>
  <c r="X24" i="14" s="1"/>
  <c r="G11" i="14"/>
  <c r="D10" i="20" s="1"/>
  <c r="F11" i="14"/>
  <c r="G10" i="14"/>
  <c r="F10" i="14"/>
  <c r="G7" i="14"/>
  <c r="F7" i="14"/>
  <c r="G23" i="15"/>
  <c r="F23" i="15"/>
  <c r="G22" i="15"/>
  <c r="F22" i="15"/>
  <c r="G21" i="15"/>
  <c r="F21" i="15"/>
  <c r="G20" i="15"/>
  <c r="F20" i="15"/>
  <c r="G19" i="15"/>
  <c r="F19" i="15"/>
  <c r="G18" i="15"/>
  <c r="F18" i="15"/>
  <c r="D18" i="15" s="1"/>
  <c r="G17" i="15"/>
  <c r="F17" i="15"/>
  <c r="D17" i="15" s="1"/>
  <c r="G16" i="15"/>
  <c r="D16" i="15" s="1"/>
  <c r="F16" i="15"/>
  <c r="G15" i="15"/>
  <c r="F15" i="15"/>
  <c r="D15" i="15" s="1"/>
  <c r="G14" i="15"/>
  <c r="F14" i="15"/>
  <c r="D14" i="15" s="1"/>
  <c r="X24" i="15"/>
  <c r="X26" i="15" s="1"/>
  <c r="W24" i="15"/>
  <c r="W26" i="15" s="1"/>
  <c r="R24" i="15"/>
  <c r="R26" i="15" s="1"/>
  <c r="Q24" i="15"/>
  <c r="Q26" i="15" s="1"/>
  <c r="G13" i="15"/>
  <c r="I24" i="15"/>
  <c r="I26" i="15" s="1"/>
  <c r="F13" i="15"/>
  <c r="G11" i="15"/>
  <c r="F11" i="15"/>
  <c r="G10" i="15"/>
  <c r="F10" i="15"/>
  <c r="G7" i="15"/>
  <c r="F7" i="15"/>
  <c r="G23" i="16"/>
  <c r="F23" i="16"/>
  <c r="G22" i="16"/>
  <c r="F22" i="16"/>
  <c r="G21" i="16"/>
  <c r="F21" i="16"/>
  <c r="G20" i="16"/>
  <c r="F20" i="16"/>
  <c r="G19" i="16"/>
  <c r="F19" i="16"/>
  <c r="G18" i="16"/>
  <c r="F18" i="16"/>
  <c r="G17" i="16"/>
  <c r="F17" i="16"/>
  <c r="G16" i="16"/>
  <c r="F16" i="16"/>
  <c r="G15" i="16"/>
  <c r="F15" i="16"/>
  <c r="G14" i="16"/>
  <c r="F14" i="16"/>
  <c r="Y13" i="16"/>
  <c r="X13" i="16"/>
  <c r="W13" i="16"/>
  <c r="V13" i="16"/>
  <c r="U13" i="16"/>
  <c r="T13" i="16"/>
  <c r="S13" i="16"/>
  <c r="R13" i="16"/>
  <c r="Q13" i="16"/>
  <c r="P13" i="16"/>
  <c r="O13" i="16"/>
  <c r="N13" i="16"/>
  <c r="M13" i="16"/>
  <c r="L13" i="16"/>
  <c r="L24" i="16" s="1"/>
  <c r="K13" i="16"/>
  <c r="J13" i="16"/>
  <c r="J24" i="16" s="1"/>
  <c r="I13" i="16"/>
  <c r="G11" i="16"/>
  <c r="F11" i="16"/>
  <c r="G10" i="16"/>
  <c r="F10" i="16"/>
  <c r="X24" i="16"/>
  <c r="G7" i="16"/>
  <c r="F7" i="16"/>
  <c r="J5" i="16"/>
  <c r="L5" i="16" s="1"/>
  <c r="N5" i="16" s="1"/>
  <c r="P5" i="16" s="1"/>
  <c r="R5" i="16" s="1"/>
  <c r="T5" i="16" s="1"/>
  <c r="V5" i="16" s="1"/>
  <c r="X5" i="16" s="1"/>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O24" i="17" s="1"/>
  <c r="N13" i="17"/>
  <c r="M13" i="17"/>
  <c r="L13" i="17"/>
  <c r="L24" i="17" s="1"/>
  <c r="K13" i="17"/>
  <c r="J13" i="17"/>
  <c r="I13" i="17"/>
  <c r="H13" i="17"/>
  <c r="F13" i="17" s="1"/>
  <c r="G11" i="17"/>
  <c r="F11" i="17"/>
  <c r="G10" i="17"/>
  <c r="F10" i="17"/>
  <c r="G7" i="17"/>
  <c r="F7" i="17"/>
  <c r="G23" i="9"/>
  <c r="D22" i="20" s="1"/>
  <c r="F23" i="9"/>
  <c r="G22" i="9"/>
  <c r="F22" i="9"/>
  <c r="G21" i="9"/>
  <c r="F21" i="9"/>
  <c r="G20" i="9"/>
  <c r="F20" i="9"/>
  <c r="G19" i="9"/>
  <c r="F19" i="9"/>
  <c r="D19" i="9" s="1"/>
  <c r="G18" i="9"/>
  <c r="F18" i="9"/>
  <c r="G17" i="9"/>
  <c r="F17" i="9"/>
  <c r="G16" i="9"/>
  <c r="F16" i="9"/>
  <c r="D16" i="9" s="1"/>
  <c r="G15" i="9"/>
  <c r="F15" i="9"/>
  <c r="G14" i="9"/>
  <c r="F14" i="9"/>
  <c r="Y13" i="9"/>
  <c r="X13" i="9"/>
  <c r="G11" i="9"/>
  <c r="F11" i="9"/>
  <c r="G10" i="9"/>
  <c r="D9" i="20" s="1"/>
  <c r="F10" i="9"/>
  <c r="G7" i="9"/>
  <c r="F7" i="9"/>
  <c r="G23" i="8"/>
  <c r="F23" i="8"/>
  <c r="G22" i="8"/>
  <c r="F22" i="8"/>
  <c r="G21" i="8"/>
  <c r="F21" i="8"/>
  <c r="G20" i="8"/>
  <c r="F20" i="8"/>
  <c r="G19" i="8"/>
  <c r="F19" i="8"/>
  <c r="G18" i="8"/>
  <c r="F18" i="8"/>
  <c r="G17" i="8"/>
  <c r="F17" i="8"/>
  <c r="G16" i="8"/>
  <c r="F16" i="8"/>
  <c r="G15" i="8"/>
  <c r="F15" i="8"/>
  <c r="G14" i="8"/>
  <c r="F14" i="8"/>
  <c r="G11" i="8"/>
  <c r="F11" i="8"/>
  <c r="G10" i="8"/>
  <c r="F10" i="8"/>
  <c r="G7" i="8"/>
  <c r="F7" i="8"/>
  <c r="C13" i="20"/>
  <c r="D11" i="17"/>
  <c r="D7" i="16"/>
  <c r="D10" i="16"/>
  <c r="D10" i="14"/>
  <c r="D7" i="14"/>
  <c r="D17" i="13"/>
  <c r="D21" i="13"/>
  <c r="D7" i="13"/>
  <c r="D10" i="11"/>
  <c r="D7" i="11"/>
  <c r="D7" i="9"/>
  <c r="D18" i="8"/>
  <c r="N24" i="16"/>
  <c r="P24" i="16"/>
  <c r="D7" i="15"/>
  <c r="D10" i="8"/>
  <c r="D22" i="8"/>
  <c r="D20" i="15"/>
  <c r="D10" i="15"/>
  <c r="D22" i="17"/>
  <c r="D22" i="13"/>
  <c r="X26" i="16"/>
  <c r="X27" i="16"/>
  <c r="G12" i="9"/>
  <c r="G9" i="17"/>
  <c r="G12" i="15"/>
  <c r="D11" i="8"/>
  <c r="F12" i="16"/>
  <c r="F8" i="16"/>
  <c r="R24" i="8"/>
  <c r="R26" i="8"/>
  <c r="D18" i="16"/>
  <c r="D22" i="16"/>
  <c r="D19" i="16"/>
  <c r="D17" i="17"/>
  <c r="D21" i="17"/>
  <c r="D19" i="17"/>
  <c r="D23" i="17"/>
  <c r="D23" i="14"/>
  <c r="D19" i="13"/>
  <c r="D23" i="13"/>
  <c r="D20" i="13"/>
  <c r="D16" i="8"/>
  <c r="D17" i="8"/>
  <c r="D16" i="16"/>
  <c r="D20" i="16"/>
  <c r="J24" i="15"/>
  <c r="J26" i="15" s="1"/>
  <c r="D21" i="11"/>
  <c r="D21" i="9"/>
  <c r="D20" i="8"/>
  <c r="D21" i="8"/>
  <c r="D18" i="17"/>
  <c r="D21" i="16"/>
  <c r="D15" i="13"/>
  <c r="D14" i="13"/>
  <c r="J24" i="8"/>
  <c r="D19" i="14"/>
  <c r="D15" i="16"/>
  <c r="D17" i="16"/>
  <c r="D16" i="17"/>
  <c r="D17" i="11"/>
  <c r="D14" i="17"/>
  <c r="D18" i="14"/>
  <c r="D14" i="9"/>
  <c r="S24" i="15"/>
  <c r="S26" i="15" s="1"/>
  <c r="L24" i="13"/>
  <c r="L26" i="13" s="1"/>
  <c r="T24" i="13"/>
  <c r="T26" i="13"/>
  <c r="W24" i="11"/>
  <c r="N24" i="15"/>
  <c r="N26" i="15" s="1"/>
  <c r="D18" i="13"/>
  <c r="D18" i="11"/>
  <c r="D22" i="11"/>
  <c r="F12" i="9"/>
  <c r="D12" i="9" s="1"/>
  <c r="V24" i="15"/>
  <c r="V26" i="15" s="1"/>
  <c r="G8" i="11"/>
  <c r="Q24" i="11"/>
  <c r="Y24" i="11"/>
  <c r="D18" i="9"/>
  <c r="Y24" i="13"/>
  <c r="Y26" i="13"/>
  <c r="D11" i="13"/>
  <c r="F8" i="15"/>
  <c r="P24" i="13"/>
  <c r="P26" i="13"/>
  <c r="X24" i="13"/>
  <c r="X26" i="13"/>
  <c r="F12" i="13"/>
  <c r="K24" i="11"/>
  <c r="D151" i="26" s="1"/>
  <c r="S24" i="11"/>
  <c r="O24" i="11"/>
  <c r="H151" i="26" s="1"/>
  <c r="Y24" i="15"/>
  <c r="Y26" i="15" s="1"/>
  <c r="Q24" i="13"/>
  <c r="Q26" i="13"/>
  <c r="L24" i="11"/>
  <c r="S24" i="8"/>
  <c r="S26" i="8"/>
  <c r="D16" i="11"/>
  <c r="O24" i="8"/>
  <c r="H103" i="32" s="1"/>
  <c r="H101" i="32" s="1"/>
  <c r="P24" i="8"/>
  <c r="P26" i="8"/>
  <c r="X24" i="8"/>
  <c r="X26" i="8"/>
  <c r="F12" i="8"/>
  <c r="D22" i="9"/>
  <c r="X24" i="17"/>
  <c r="R24" i="16"/>
  <c r="G8" i="15"/>
  <c r="D22" i="15"/>
  <c r="N24" i="13"/>
  <c r="N26" i="13" s="1"/>
  <c r="V24" i="13"/>
  <c r="V26" i="13"/>
  <c r="H24" i="13"/>
  <c r="H26" i="13" s="1"/>
  <c r="D19" i="11"/>
  <c r="D23" i="11"/>
  <c r="G12" i="14"/>
  <c r="D20" i="11"/>
  <c r="K24" i="17"/>
  <c r="K26" i="17" s="1"/>
  <c r="K27" i="17"/>
  <c r="D394" i="26" s="1"/>
  <c r="D395" i="26" s="1"/>
  <c r="S24" i="17"/>
  <c r="V24" i="16"/>
  <c r="J24" i="13"/>
  <c r="J26" i="13" s="1"/>
  <c r="R24" i="13"/>
  <c r="R26" i="13"/>
  <c r="F13" i="13"/>
  <c r="F24" i="13" s="1"/>
  <c r="D16" i="13"/>
  <c r="N24" i="11"/>
  <c r="N26" i="11"/>
  <c r="V24" i="11"/>
  <c r="V26" i="11"/>
  <c r="F12" i="17"/>
  <c r="T24" i="15"/>
  <c r="T26" i="15"/>
  <c r="T24" i="8"/>
  <c r="T26" i="8"/>
  <c r="D14" i="8"/>
  <c r="F8" i="9"/>
  <c r="X24" i="9"/>
  <c r="X27" i="9" s="1"/>
  <c r="D17" i="9"/>
  <c r="F8" i="17"/>
  <c r="T24" i="17"/>
  <c r="U24" i="17"/>
  <c r="O24" i="16"/>
  <c r="O27" i="16" s="1"/>
  <c r="W24" i="16"/>
  <c r="G12" i="13"/>
  <c r="I24" i="13"/>
  <c r="B169" i="32" s="1"/>
  <c r="H24" i="11"/>
  <c r="G12" i="8"/>
  <c r="T24" i="11"/>
  <c r="T26" i="11"/>
  <c r="G13" i="8"/>
  <c r="G24" i="8" s="1"/>
  <c r="G12" i="16"/>
  <c r="L24" i="15"/>
  <c r="F12" i="15"/>
  <c r="G8" i="9"/>
  <c r="Y24" i="9"/>
  <c r="Y26" i="9" s="1"/>
  <c r="Y29" i="9" s="1"/>
  <c r="G12" i="17"/>
  <c r="D20" i="17"/>
  <c r="D11" i="15"/>
  <c r="D21" i="15"/>
  <c r="G9" i="14"/>
  <c r="D9" i="14" s="1"/>
  <c r="D10" i="13"/>
  <c r="P24" i="11"/>
  <c r="P26" i="11"/>
  <c r="X24" i="11"/>
  <c r="X26" i="11"/>
  <c r="G9" i="11"/>
  <c r="D11" i="11"/>
  <c r="D14" i="11"/>
  <c r="K24" i="15"/>
  <c r="K26" i="15" s="1"/>
  <c r="F12" i="14"/>
  <c r="D12" i="14" s="1"/>
  <c r="K24" i="8"/>
  <c r="K26" i="8" s="1"/>
  <c r="L24" i="8"/>
  <c r="W24" i="8"/>
  <c r="W26" i="8"/>
  <c r="N24" i="17"/>
  <c r="V24" i="17"/>
  <c r="G8" i="16"/>
  <c r="G8" i="14"/>
  <c r="M24" i="13"/>
  <c r="M26" i="13" s="1"/>
  <c r="U24" i="13"/>
  <c r="U26" i="13"/>
  <c r="F12" i="11"/>
  <c r="D15" i="11"/>
  <c r="F9" i="8"/>
  <c r="F9" i="9"/>
  <c r="F9" i="16"/>
  <c r="F9" i="14"/>
  <c r="C8" i="20" s="1"/>
  <c r="F9" i="15"/>
  <c r="F9" i="13"/>
  <c r="F9" i="11"/>
  <c r="F9" i="17"/>
  <c r="D23" i="8"/>
  <c r="D23" i="15"/>
  <c r="D23" i="16"/>
  <c r="G13" i="13"/>
  <c r="D13" i="13" s="1"/>
  <c r="I24" i="11"/>
  <c r="M24" i="17"/>
  <c r="M27" i="17"/>
  <c r="F394" i="32" s="1"/>
  <c r="F395" i="32" s="1"/>
  <c r="G8" i="17"/>
  <c r="P24" i="17"/>
  <c r="S24" i="16"/>
  <c r="I24" i="17"/>
  <c r="I26" i="17" s="1"/>
  <c r="Q24" i="17"/>
  <c r="Y24" i="17"/>
  <c r="F8" i="14"/>
  <c r="K24" i="16"/>
  <c r="K27" i="16" s="1"/>
  <c r="G9" i="16"/>
  <c r="W24" i="17"/>
  <c r="T24" i="16"/>
  <c r="G9" i="9"/>
  <c r="D10" i="17"/>
  <c r="D15" i="17"/>
  <c r="I24" i="16"/>
  <c r="I26" i="16" s="1"/>
  <c r="Q24" i="16"/>
  <c r="Y24" i="16"/>
  <c r="P24" i="15"/>
  <c r="P26" i="15" s="1"/>
  <c r="F13" i="11"/>
  <c r="D7" i="17"/>
  <c r="O24" i="13"/>
  <c r="H169" i="32" s="1"/>
  <c r="H167" i="32" s="1"/>
  <c r="W24" i="13"/>
  <c r="W26" i="13"/>
  <c r="M24" i="11"/>
  <c r="U24" i="11"/>
  <c r="G13" i="11"/>
  <c r="G24" i="11" s="1"/>
  <c r="G12" i="11"/>
  <c r="J24" i="17"/>
  <c r="J26" i="17" s="1"/>
  <c r="R24" i="17"/>
  <c r="M24" i="16"/>
  <c r="M26" i="16" s="1"/>
  <c r="U24" i="16"/>
  <c r="D11" i="16"/>
  <c r="D19" i="15"/>
  <c r="G9" i="13"/>
  <c r="M24" i="15"/>
  <c r="M26" i="15" s="1"/>
  <c r="U24" i="15"/>
  <c r="U26" i="15" s="1"/>
  <c r="G9" i="15"/>
  <c r="K24" i="13"/>
  <c r="K26" i="13" s="1"/>
  <c r="S24" i="13"/>
  <c r="S26" i="13"/>
  <c r="D14" i="16"/>
  <c r="J24" i="11"/>
  <c r="R24" i="11"/>
  <c r="R26" i="11"/>
  <c r="F8" i="11"/>
  <c r="D8" i="11"/>
  <c r="F8" i="13"/>
  <c r="D8" i="13"/>
  <c r="M24" i="8"/>
  <c r="F103" i="32" s="1"/>
  <c r="F101" i="32" s="1"/>
  <c r="U24" i="8"/>
  <c r="U26" i="8"/>
  <c r="D7" i="8"/>
  <c r="N24" i="8"/>
  <c r="N26" i="8" s="1"/>
  <c r="V24" i="8"/>
  <c r="V26" i="8"/>
  <c r="F13" i="8"/>
  <c r="F24" i="8" s="1"/>
  <c r="D24" i="8" s="1"/>
  <c r="D19" i="8"/>
  <c r="G9" i="8"/>
  <c r="I24" i="8"/>
  <c r="I26" i="8" s="1"/>
  <c r="Q24" i="8"/>
  <c r="Q26" i="8"/>
  <c r="Y24" i="8"/>
  <c r="Y26" i="8"/>
  <c r="D15" i="8"/>
  <c r="F8" i="8"/>
  <c r="G8" i="8"/>
  <c r="N27" i="16"/>
  <c r="P27" i="16"/>
  <c r="D9" i="16"/>
  <c r="D12" i="15"/>
  <c r="D12" i="8"/>
  <c r="P26" i="16"/>
  <c r="N26" i="16"/>
  <c r="D8" i="16"/>
  <c r="D12" i="17"/>
  <c r="D9" i="15"/>
  <c r="D9" i="8"/>
  <c r="U27" i="16"/>
  <c r="U26" i="16"/>
  <c r="J151" i="26"/>
  <c r="Q26" i="11"/>
  <c r="Y27" i="16"/>
  <c r="Y26" i="16"/>
  <c r="Y27" i="17"/>
  <c r="Y26" i="17"/>
  <c r="R26" i="17"/>
  <c r="R27" i="17"/>
  <c r="Q27" i="16"/>
  <c r="Q26" i="16"/>
  <c r="W27" i="17"/>
  <c r="W26" i="17"/>
  <c r="Q27" i="17"/>
  <c r="Q26" i="17"/>
  <c r="W27" i="16"/>
  <c r="W26" i="16"/>
  <c r="X26" i="17"/>
  <c r="X27" i="17"/>
  <c r="R26" i="16"/>
  <c r="R27" i="16"/>
  <c r="R151" i="26"/>
  <c r="Y26" i="11"/>
  <c r="T26" i="16"/>
  <c r="T27" i="16"/>
  <c r="D12" i="16"/>
  <c r="D12" i="13"/>
  <c r="O26" i="16"/>
  <c r="P151" i="26"/>
  <c r="W26" i="11"/>
  <c r="S26" i="16"/>
  <c r="S27" i="16"/>
  <c r="U27" i="17"/>
  <c r="U26" i="17"/>
  <c r="V26" i="16"/>
  <c r="V27" i="16"/>
  <c r="O26" i="11"/>
  <c r="P26" i="17"/>
  <c r="P27" i="17"/>
  <c r="V26" i="17"/>
  <c r="V27" i="17"/>
  <c r="T26" i="17"/>
  <c r="T27" i="17"/>
  <c r="S26" i="11"/>
  <c r="L151" i="26"/>
  <c r="N151" i="26"/>
  <c r="U26" i="11"/>
  <c r="N26" i="17"/>
  <c r="N27" i="17"/>
  <c r="H392" i="26" s="1"/>
  <c r="Y27" i="9"/>
  <c r="S26" i="17"/>
  <c r="S27" i="17"/>
  <c r="J26" i="8"/>
  <c r="H26" i="8"/>
  <c r="F151" i="26"/>
  <c r="M26" i="17"/>
  <c r="K26" i="16"/>
  <c r="M26" i="11"/>
  <c r="L26" i="11"/>
  <c r="M26" i="8"/>
  <c r="L26" i="8"/>
  <c r="L26" i="15"/>
  <c r="H26" i="11"/>
  <c r="K26" i="11"/>
  <c r="J26" i="11"/>
  <c r="I26" i="11"/>
  <c r="X26" i="9"/>
  <c r="X29" i="9" s="1"/>
  <c r="D8" i="15"/>
  <c r="D9" i="13"/>
  <c r="D12" i="11"/>
  <c r="D8" i="9"/>
  <c r="D9" i="11"/>
  <c r="F24" i="11"/>
  <c r="D9" i="17"/>
  <c r="D8" i="17"/>
  <c r="D8" i="14"/>
  <c r="D8" i="8"/>
  <c r="R392" i="26"/>
  <c r="R392" i="32"/>
  <c r="R394" i="32"/>
  <c r="R394" i="26"/>
  <c r="P392" i="26"/>
  <c r="P392" i="32"/>
  <c r="P394" i="26"/>
  <c r="P394" i="32"/>
  <c r="J392" i="26"/>
  <c r="J392" i="32"/>
  <c r="L392" i="32"/>
  <c r="L392" i="26"/>
  <c r="L394" i="26"/>
  <c r="L394" i="32"/>
  <c r="H392" i="32"/>
  <c r="N392" i="32"/>
  <c r="N392" i="26"/>
  <c r="N394" i="32"/>
  <c r="N394" i="26"/>
  <c r="J394" i="26"/>
  <c r="J394" i="32"/>
  <c r="G23" i="3"/>
  <c r="F23" i="3"/>
  <c r="G22" i="3"/>
  <c r="F22" i="3"/>
  <c r="G21" i="3"/>
  <c r="F21" i="3"/>
  <c r="G20" i="3"/>
  <c r="F20" i="3"/>
  <c r="G19" i="3"/>
  <c r="F19" i="3"/>
  <c r="G18" i="3"/>
  <c r="F18" i="3"/>
  <c r="G17" i="3"/>
  <c r="F17" i="3"/>
  <c r="G16" i="3"/>
  <c r="F16" i="3"/>
  <c r="G11" i="3"/>
  <c r="F11" i="3"/>
  <c r="G10" i="3"/>
  <c r="F10" i="3"/>
  <c r="G7" i="3"/>
  <c r="F7" i="3"/>
  <c r="G23" i="5"/>
  <c r="F23" i="5"/>
  <c r="C22" i="20" s="1"/>
  <c r="G22" i="5"/>
  <c r="F22" i="5"/>
  <c r="G21" i="5"/>
  <c r="F21" i="5"/>
  <c r="D21" i="5" s="1"/>
  <c r="G20" i="5"/>
  <c r="F20" i="5"/>
  <c r="G19" i="5"/>
  <c r="F19" i="5"/>
  <c r="D19" i="5" s="1"/>
  <c r="G18" i="5"/>
  <c r="F18" i="5"/>
  <c r="G17" i="5"/>
  <c r="D17" i="5" s="1"/>
  <c r="F17" i="5"/>
  <c r="F16" i="5"/>
  <c r="D16" i="5" s="1"/>
  <c r="G11" i="5"/>
  <c r="F11" i="5"/>
  <c r="D11" i="5" s="1"/>
  <c r="G10" i="5"/>
  <c r="F10" i="5"/>
  <c r="D10" i="5" s="1"/>
  <c r="G7" i="5"/>
  <c r="F7" i="5"/>
  <c r="D7" i="5" s="1"/>
  <c r="J5" i="5"/>
  <c r="L5" i="5"/>
  <c r="N5" i="5" s="1"/>
  <c r="P5" i="5" s="1"/>
  <c r="R5" i="5" s="1"/>
  <c r="T5" i="5" s="1"/>
  <c r="V5" i="5" s="1"/>
  <c r="X5" i="5" s="1"/>
  <c r="D6" i="20"/>
  <c r="D22" i="3"/>
  <c r="D11" i="3"/>
  <c r="D7" i="3"/>
  <c r="F8" i="5"/>
  <c r="D8" i="5" s="1"/>
  <c r="D10" i="3"/>
  <c r="G9" i="5"/>
  <c r="D21" i="3"/>
  <c r="U24" i="3"/>
  <c r="U26" i="3"/>
  <c r="F12" i="5"/>
  <c r="D12" i="5" s="1"/>
  <c r="V24" i="3"/>
  <c r="V26" i="3"/>
  <c r="G12" i="5"/>
  <c r="O24" i="3"/>
  <c r="O26" i="3"/>
  <c r="W24" i="3"/>
  <c r="W26" i="3"/>
  <c r="N24" i="3"/>
  <c r="N26" i="3" s="1"/>
  <c r="F9" i="3"/>
  <c r="P24" i="3"/>
  <c r="P26" i="3"/>
  <c r="X24" i="3"/>
  <c r="X26" i="3"/>
  <c r="G12" i="3"/>
  <c r="D23" i="3"/>
  <c r="D20" i="3"/>
  <c r="D22" i="5"/>
  <c r="D18" i="3"/>
  <c r="D16" i="3"/>
  <c r="D19" i="3"/>
  <c r="M24" i="3"/>
  <c r="M26" i="3" s="1"/>
  <c r="K24" i="3"/>
  <c r="L24" i="3"/>
  <c r="T24" i="3"/>
  <c r="F12" i="3"/>
  <c r="F9" i="5"/>
  <c r="I24" i="3"/>
  <c r="I26" i="3"/>
  <c r="Q24" i="3"/>
  <c r="Q26" i="3"/>
  <c r="Y24" i="3"/>
  <c r="Y26" i="3"/>
  <c r="G9" i="3"/>
  <c r="G13" i="3"/>
  <c r="G24" i="3" s="1"/>
  <c r="F13" i="3"/>
  <c r="X24" i="5"/>
  <c r="J24" i="3"/>
  <c r="R24" i="3"/>
  <c r="R26" i="3"/>
  <c r="Y24" i="5"/>
  <c r="Y27" i="5" s="1"/>
  <c r="S24" i="3"/>
  <c r="S26" i="3"/>
  <c r="D17" i="3"/>
  <c r="F8" i="3"/>
  <c r="G8" i="3"/>
  <c r="G8" i="5"/>
  <c r="D7" i="20" s="1"/>
  <c r="G23" i="4"/>
  <c r="F23" i="4"/>
  <c r="G22" i="4"/>
  <c r="F22" i="4"/>
  <c r="C21" i="20"/>
  <c r="G21" i="4"/>
  <c r="F21" i="4"/>
  <c r="G20" i="4"/>
  <c r="F20" i="4"/>
  <c r="G19" i="4"/>
  <c r="D18" i="20"/>
  <c r="F19" i="4"/>
  <c r="C18" i="20"/>
  <c r="E18" i="20" s="1"/>
  <c r="G18" i="20" s="1"/>
  <c r="G18" i="4"/>
  <c r="F18" i="4"/>
  <c r="G17" i="4"/>
  <c r="F17" i="4"/>
  <c r="G16" i="4"/>
  <c r="F16" i="4"/>
  <c r="G11" i="4"/>
  <c r="F11" i="4"/>
  <c r="G10" i="4"/>
  <c r="F10" i="4"/>
  <c r="G7" i="4"/>
  <c r="F7" i="4"/>
  <c r="C21" i="6"/>
  <c r="C22" i="6"/>
  <c r="C24" i="6"/>
  <c r="C25" i="6"/>
  <c r="C26" i="6"/>
  <c r="C20" i="6"/>
  <c r="J8" i="18"/>
  <c r="G4" i="7"/>
  <c r="F3" i="18" s="1"/>
  <c r="G5" i="19" s="1"/>
  <c r="I5" i="23" s="1"/>
  <c r="I20" i="23" s="1"/>
  <c r="I35" i="23" s="1"/>
  <c r="H4" i="7"/>
  <c r="G3" i="18" s="1"/>
  <c r="H5" i="19" s="1"/>
  <c r="K5" i="25" s="1"/>
  <c r="K19" i="25" s="1"/>
  <c r="I4" i="7"/>
  <c r="H3" i="18" s="1"/>
  <c r="J4" i="7"/>
  <c r="I3" i="18" s="1"/>
  <c r="J5" i="19" s="1"/>
  <c r="K4" i="7"/>
  <c r="J3" i="18" s="1"/>
  <c r="L4" i="7"/>
  <c r="K3" i="18" s="1"/>
  <c r="M5" i="24" s="1"/>
  <c r="M4" i="7"/>
  <c r="L3" i="18" s="1"/>
  <c r="N4" i="7"/>
  <c r="M3" i="18" s="1"/>
  <c r="O4" i="7"/>
  <c r="N3" i="18" s="1"/>
  <c r="P4" i="7"/>
  <c r="O3" i="18" s="1"/>
  <c r="Q4" i="7"/>
  <c r="P3" i="18" s="1"/>
  <c r="Q5" i="19" s="1"/>
  <c r="R4" i="7"/>
  <c r="Q3" i="18" s="1"/>
  <c r="S4" i="7"/>
  <c r="R3" i="18" s="1"/>
  <c r="T5" i="24" s="1"/>
  <c r="T4" i="7"/>
  <c r="S3" i="18" s="1"/>
  <c r="T5" i="19" s="1"/>
  <c r="AY5" i="19" s="1"/>
  <c r="U4" i="7"/>
  <c r="T3" i="18" s="1"/>
  <c r="U5" i="19" s="1"/>
  <c r="V4" i="7"/>
  <c r="U3" i="18" s="1"/>
  <c r="V5" i="19" s="1"/>
  <c r="W4" i="7"/>
  <c r="V3" i="18" s="1"/>
  <c r="X5" i="24" s="1"/>
  <c r="X4" i="7"/>
  <c r="W3" i="18" s="1"/>
  <c r="Y4" i="7"/>
  <c r="X3" i="18" s="1"/>
  <c r="Z4" i="7"/>
  <c r="Y3" i="18" s="1"/>
  <c r="AA5" i="24" s="1"/>
  <c r="AA4" i="7"/>
  <c r="Z3" i="18" s="1"/>
  <c r="AA5" i="19" s="1"/>
  <c r="AD5" i="25" s="1"/>
  <c r="AD19" i="25" s="1"/>
  <c r="AB4" i="7"/>
  <c r="AA3" i="18" s="1"/>
  <c r="AB5" i="19" s="1"/>
  <c r="BG5" i="19" s="1"/>
  <c r="AC4" i="7"/>
  <c r="AB3" i="18" s="1"/>
  <c r="AD4" i="7"/>
  <c r="AC3" i="18" s="1"/>
  <c r="AE4" i="7"/>
  <c r="AD3" i="18" s="1"/>
  <c r="AF4" i="7"/>
  <c r="AE3" i="18" s="1"/>
  <c r="AF5" i="19" s="1"/>
  <c r="AG4" i="7"/>
  <c r="AF3" i="18" s="1"/>
  <c r="AH5" i="24" s="1"/>
  <c r="AH4" i="7"/>
  <c r="AG3" i="18" s="1"/>
  <c r="AH5" i="19" s="1"/>
  <c r="AK5" i="25" s="1"/>
  <c r="AK19" i="25" s="1"/>
  <c r="AI4" i="7"/>
  <c r="AH3" i="18" s="1"/>
  <c r="F4" i="7"/>
  <c r="E3" i="18" s="1"/>
  <c r="F5" i="19" s="1"/>
  <c r="H5" i="23" s="1"/>
  <c r="H20" i="23" s="1"/>
  <c r="H35" i="23" s="1"/>
  <c r="AJ8" i="23"/>
  <c r="AK8" i="25" s="1"/>
  <c r="AI8" i="23"/>
  <c r="AI26" i="23" s="1"/>
  <c r="AJ24" i="25" s="1"/>
  <c r="AH8" i="23"/>
  <c r="AH26" i="23" s="1"/>
  <c r="AI24" i="25" s="1"/>
  <c r="AG8" i="23"/>
  <c r="AH8" i="25" s="1"/>
  <c r="AF8" i="23"/>
  <c r="AG8" i="25" s="1"/>
  <c r="AE8" i="23"/>
  <c r="AF8" i="25" s="1"/>
  <c r="AD8" i="23"/>
  <c r="AE8" i="25" s="1"/>
  <c r="AC8" i="23"/>
  <c r="AC26" i="23" s="1"/>
  <c r="AD24" i="25" s="1"/>
  <c r="AB8" i="23"/>
  <c r="AB26" i="23" s="1"/>
  <c r="AC24" i="25" s="1"/>
  <c r="AA8" i="23"/>
  <c r="AA26" i="23" s="1"/>
  <c r="AB24" i="25" s="1"/>
  <c r="Z8" i="23"/>
  <c r="Z26" i="23" s="1"/>
  <c r="AA24" i="25" s="1"/>
  <c r="Y8" i="23"/>
  <c r="Z8" i="25" s="1"/>
  <c r="X8" i="23"/>
  <c r="X26" i="23" s="1"/>
  <c r="Y24" i="25" s="1"/>
  <c r="W8" i="23"/>
  <c r="U8" i="23"/>
  <c r="V8" i="25" s="1"/>
  <c r="T8" i="23"/>
  <c r="U8" i="25" s="1"/>
  <c r="S8" i="23"/>
  <c r="S26" i="23" s="1"/>
  <c r="T24" i="25" s="1"/>
  <c r="R8" i="23"/>
  <c r="S8" i="25" s="1"/>
  <c r="Q8" i="23"/>
  <c r="R8" i="25" s="1"/>
  <c r="O8" i="23"/>
  <c r="P8" i="25" s="1"/>
  <c r="N8" i="23"/>
  <c r="N26" i="23" s="1"/>
  <c r="O24" i="25" s="1"/>
  <c r="M8" i="23"/>
  <c r="AJ26" i="7"/>
  <c r="AJ25" i="7"/>
  <c r="AJ24" i="7"/>
  <c r="AJ23" i="7" s="1"/>
  <c r="AJ22" i="7"/>
  <c r="AJ21" i="7"/>
  <c r="AJ17" i="7"/>
  <c r="AJ16" i="7"/>
  <c r="AJ15" i="7"/>
  <c r="AJ14" i="7" s="1"/>
  <c r="AJ13" i="7"/>
  <c r="AJ12" i="7"/>
  <c r="AJ11" i="7"/>
  <c r="AJ10" i="7" s="1"/>
  <c r="AH8" i="18"/>
  <c r="AG8" i="18"/>
  <c r="AF8" i="18"/>
  <c r="AH7" i="23"/>
  <c r="AI7" i="25" s="1"/>
  <c r="AD8" i="18"/>
  <c r="AC8" i="18"/>
  <c r="AC7" i="18" s="1"/>
  <c r="AB8" i="18"/>
  <c r="AB7" i="18" s="1"/>
  <c r="AA8" i="18"/>
  <c r="AA7" i="18" s="1"/>
  <c r="Z8" i="18"/>
  <c r="Y8" i="18"/>
  <c r="W8" i="18"/>
  <c r="V8" i="18"/>
  <c r="U8" i="18"/>
  <c r="U7" i="18" s="1"/>
  <c r="T8" i="18"/>
  <c r="T7" i="18" s="1"/>
  <c r="S8" i="18"/>
  <c r="P8" i="18"/>
  <c r="O8" i="18"/>
  <c r="M8" i="18"/>
  <c r="K8" i="18"/>
  <c r="I8" i="18"/>
  <c r="G8" i="18"/>
  <c r="G19" i="19"/>
  <c r="G18" i="19" s="1"/>
  <c r="AL18" i="19" s="1"/>
  <c r="AI26" i="6"/>
  <c r="AI25" i="6"/>
  <c r="AI24" i="6"/>
  <c r="AI23" i="6" s="1"/>
  <c r="AI22" i="6"/>
  <c r="AI21" i="6"/>
  <c r="AI20" i="6"/>
  <c r="AI19" i="6" s="1"/>
  <c r="AI36" i="19"/>
  <c r="BN36" i="19" s="1"/>
  <c r="AJ9" i="23"/>
  <c r="AK9" i="25" s="1"/>
  <c r="AE9" i="23"/>
  <c r="AE23" i="23" s="1"/>
  <c r="AF22" i="25" s="1"/>
  <c r="AA36" i="19"/>
  <c r="Z36" i="19"/>
  <c r="W27" i="6"/>
  <c r="V27" i="6"/>
  <c r="U36" i="19"/>
  <c r="U9" i="23"/>
  <c r="V9" i="25" s="1"/>
  <c r="T9" i="23"/>
  <c r="T23" i="23" s="1"/>
  <c r="U22" i="25" s="1"/>
  <c r="K36" i="19"/>
  <c r="L9" i="23"/>
  <c r="M9" i="25" s="1"/>
  <c r="AI17" i="6"/>
  <c r="AI16" i="6"/>
  <c r="AI15" i="6"/>
  <c r="AI13" i="6"/>
  <c r="AI12" i="6"/>
  <c r="AI11" i="6"/>
  <c r="AA27" i="6"/>
  <c r="F19" i="19"/>
  <c r="F18" i="19" s="1"/>
  <c r="T26" i="3"/>
  <c r="D9" i="3"/>
  <c r="N9" i="23"/>
  <c r="O9" i="25" s="1"/>
  <c r="T27" i="5"/>
  <c r="G8" i="4"/>
  <c r="Y24" i="4"/>
  <c r="Y26" i="4"/>
  <c r="G9" i="4"/>
  <c r="D8" i="20"/>
  <c r="F12" i="4"/>
  <c r="D12" i="3"/>
  <c r="R24" i="4"/>
  <c r="X26" i="5"/>
  <c r="X27" i="5"/>
  <c r="D21" i="4"/>
  <c r="D19" i="4"/>
  <c r="K26" i="3"/>
  <c r="L26" i="3"/>
  <c r="J26" i="3"/>
  <c r="F8" i="4"/>
  <c r="P24" i="4"/>
  <c r="X24" i="4"/>
  <c r="D18" i="4"/>
  <c r="R8" i="18"/>
  <c r="F19" i="18"/>
  <c r="D16" i="4"/>
  <c r="F24" i="3"/>
  <c r="T24" i="4"/>
  <c r="D22" i="4"/>
  <c r="D8" i="3"/>
  <c r="E8" i="18"/>
  <c r="U24" i="4"/>
  <c r="D10" i="4"/>
  <c r="D7" i="4"/>
  <c r="N24" i="4"/>
  <c r="N26" i="4" s="1"/>
  <c r="V24" i="4"/>
  <c r="D20" i="4"/>
  <c r="X8" i="18"/>
  <c r="X7" i="18" s="1"/>
  <c r="W24" i="4"/>
  <c r="D11" i="4"/>
  <c r="G12" i="4"/>
  <c r="D11" i="20"/>
  <c r="D17" i="4"/>
  <c r="D23" i="4"/>
  <c r="R19" i="18"/>
  <c r="Z19" i="18"/>
  <c r="AH19" i="18"/>
  <c r="Q19" i="18"/>
  <c r="AB19" i="18"/>
  <c r="Y19" i="18"/>
  <c r="AG19" i="18"/>
  <c r="J19" i="18"/>
  <c r="K19" i="18"/>
  <c r="L19" i="18"/>
  <c r="I19" i="18"/>
  <c r="T36" i="19"/>
  <c r="U36" i="24" s="1"/>
  <c r="L24" i="4"/>
  <c r="G13" i="4"/>
  <c r="G24" i="4" s="1"/>
  <c r="J24" i="4"/>
  <c r="J26" i="4" s="1"/>
  <c r="F13" i="4"/>
  <c r="F24" i="4" s="1"/>
  <c r="F9" i="4"/>
  <c r="M31" i="7"/>
  <c r="D12" i="4"/>
  <c r="I26" i="4"/>
  <c r="X26" i="4"/>
  <c r="P26" i="4"/>
  <c r="Q26" i="4"/>
  <c r="W26" i="4"/>
  <c r="O26" i="4"/>
  <c r="R26" i="4"/>
  <c r="U26" i="4"/>
  <c r="V26" i="4"/>
  <c r="T26" i="4"/>
  <c r="S26" i="4"/>
  <c r="L26" i="4"/>
  <c r="K26" i="4"/>
  <c r="D9" i="4"/>
  <c r="D8" i="4"/>
  <c r="B23" i="32"/>
  <c r="T83" i="26"/>
  <c r="B411" i="26"/>
  <c r="D23" i="32"/>
  <c r="D248" i="32" s="1"/>
  <c r="B215" i="32"/>
  <c r="D86" i="26"/>
  <c r="B411" i="32"/>
  <c r="B163" i="26"/>
  <c r="AK8" i="23"/>
  <c r="AK26" i="23" s="1"/>
  <c r="AL24" i="25" s="1"/>
  <c r="D215" i="32"/>
  <c r="D163" i="26"/>
  <c r="D149" i="26"/>
  <c r="F23" i="32"/>
  <c r="F248" i="32" s="1"/>
  <c r="H23" i="32"/>
  <c r="H86" i="26"/>
  <c r="F32" i="7"/>
  <c r="F31" i="7" s="1"/>
  <c r="J23" i="32"/>
  <c r="H215" i="32"/>
  <c r="F215" i="32"/>
  <c r="G32" i="7"/>
  <c r="G31" i="7" s="1"/>
  <c r="J395" i="26"/>
  <c r="J395" i="32"/>
  <c r="J396" i="32" s="1"/>
  <c r="J411" i="32"/>
  <c r="J412" i="32" s="1"/>
  <c r="L23" i="32"/>
  <c r="L250" i="32" s="1"/>
  <c r="L251" i="32" s="1"/>
  <c r="L395" i="26"/>
  <c r="J215" i="32"/>
  <c r="H32" i="7"/>
  <c r="H31" i="7" s="1"/>
  <c r="J97" i="26"/>
  <c r="J401" i="26"/>
  <c r="J407" i="26"/>
  <c r="J396" i="26"/>
  <c r="N23" i="32"/>
  <c r="N248" i="32" s="1"/>
  <c r="L401" i="26"/>
  <c r="L406" i="26"/>
  <c r="L396" i="26"/>
  <c r="N395" i="26"/>
  <c r="L215" i="32"/>
  <c r="I32" i="7"/>
  <c r="I31" i="7" s="1"/>
  <c r="J406" i="26"/>
  <c r="T38" i="32"/>
  <c r="N215" i="32"/>
  <c r="N411" i="32"/>
  <c r="N412" i="32" s="1"/>
  <c r="N395" i="32"/>
  <c r="N396" i="32" s="1"/>
  <c r="L411" i="32"/>
  <c r="L412" i="32"/>
  <c r="L395" i="32"/>
  <c r="L396" i="32" s="1"/>
  <c r="P23" i="32"/>
  <c r="P234" i="32" s="1"/>
  <c r="P235" i="32" s="1"/>
  <c r="L407" i="26"/>
  <c r="N401" i="26"/>
  <c r="N406" i="26"/>
  <c r="P401" i="26"/>
  <c r="P395" i="26"/>
  <c r="N396" i="26"/>
  <c r="J32" i="7"/>
  <c r="J31" i="7" s="1"/>
  <c r="P215" i="32"/>
  <c r="R23" i="32"/>
  <c r="R234" i="32" s="1"/>
  <c r="R235" i="32" s="1"/>
  <c r="P396" i="26"/>
  <c r="P407" i="26"/>
  <c r="P406" i="26"/>
  <c r="N407" i="26"/>
  <c r="K32" i="7"/>
  <c r="K31" i="7" s="1"/>
  <c r="R149" i="26"/>
  <c r="P395" i="32"/>
  <c r="P396" i="32"/>
  <c r="R395" i="32"/>
  <c r="R396" i="32" s="1"/>
  <c r="R411" i="32"/>
  <c r="R412" i="32" s="1"/>
  <c r="P411" i="32"/>
  <c r="P412" i="32" s="1"/>
  <c r="R401" i="26"/>
  <c r="R407" i="26"/>
  <c r="R395" i="26"/>
  <c r="R215" i="32"/>
  <c r="R406" i="26"/>
  <c r="R396" i="26"/>
  <c r="N263" i="26"/>
  <c r="N262" i="26"/>
  <c r="P262" i="26"/>
  <c r="P263" i="26"/>
  <c r="J263" i="26"/>
  <c r="J262" i="26"/>
  <c r="R263" i="26"/>
  <c r="R262" i="26"/>
  <c r="L263" i="26"/>
  <c r="L262" i="26"/>
  <c r="P295" i="26"/>
  <c r="P294" i="26"/>
  <c r="L295" i="26"/>
  <c r="L294" i="26"/>
  <c r="N327" i="26"/>
  <c r="N326" i="26"/>
  <c r="R326" i="26"/>
  <c r="R327" i="26"/>
  <c r="L326" i="26"/>
  <c r="J327" i="26"/>
  <c r="J326" i="26"/>
  <c r="P326" i="26"/>
  <c r="P327" i="26"/>
  <c r="R359" i="26"/>
  <c r="L358" i="26"/>
  <c r="C180" i="32"/>
  <c r="T35" i="26"/>
  <c r="T176" i="26"/>
  <c r="I161" i="32"/>
  <c r="I164" i="32" s="1"/>
  <c r="E161" i="32"/>
  <c r="E164" i="32" s="1"/>
  <c r="K161" i="32"/>
  <c r="K164" i="32" s="1"/>
  <c r="O161" i="32"/>
  <c r="O164" i="32" s="1"/>
  <c r="G161" i="32"/>
  <c r="G164" i="32" s="1"/>
  <c r="M161" i="32"/>
  <c r="M164" i="32" s="1"/>
  <c r="Q161" i="32"/>
  <c r="Q164" i="32" s="1"/>
  <c r="E210" i="32"/>
  <c r="E212" i="32" s="1"/>
  <c r="O210" i="32"/>
  <c r="O212" i="32" s="1"/>
  <c r="I210" i="32"/>
  <c r="I212" i="32" s="1"/>
  <c r="G210" i="32"/>
  <c r="G212" i="32" s="1"/>
  <c r="Q210" i="32"/>
  <c r="Q212" i="32" s="1"/>
  <c r="K210" i="32"/>
  <c r="K212" i="32" s="1"/>
  <c r="M210" i="32"/>
  <c r="M212" i="32" s="1"/>
  <c r="O128" i="32"/>
  <c r="O130" i="32" s="1"/>
  <c r="K128" i="32"/>
  <c r="K130" i="32" s="1"/>
  <c r="Q128" i="32"/>
  <c r="Q130" i="32" s="1"/>
  <c r="I128" i="32"/>
  <c r="I130" i="32" s="1"/>
  <c r="G128" i="32"/>
  <c r="G130" i="32" s="1"/>
  <c r="C128" i="32"/>
  <c r="C130" i="32" s="1"/>
  <c r="E128" i="32"/>
  <c r="E130" i="32" s="1"/>
  <c r="M128" i="32"/>
  <c r="M130" i="32" s="1"/>
  <c r="Q95" i="32"/>
  <c r="B95" i="32"/>
  <c r="H95" i="32"/>
  <c r="K95" i="32"/>
  <c r="N95" i="32"/>
  <c r="R308" i="32"/>
  <c r="B308" i="32"/>
  <c r="P308" i="32"/>
  <c r="H308" i="32"/>
  <c r="F308" i="32"/>
  <c r="J308" i="32"/>
  <c r="L308" i="32"/>
  <c r="N308" i="32"/>
  <c r="D308" i="32"/>
  <c r="B161" i="32"/>
  <c r="T388" i="32"/>
  <c r="B210" i="32"/>
  <c r="B244" i="32"/>
  <c r="F161" i="32"/>
  <c r="H161" i="32"/>
  <c r="J161" i="32"/>
  <c r="N161" i="32"/>
  <c r="R161" i="32"/>
  <c r="D161" i="32"/>
  <c r="L161" i="32"/>
  <c r="P161" i="32"/>
  <c r="P210" i="32"/>
  <c r="F210" i="32"/>
  <c r="N210" i="32"/>
  <c r="H210" i="32"/>
  <c r="L210" i="32"/>
  <c r="R210" i="32"/>
  <c r="J210" i="32"/>
  <c r="D210" i="32"/>
  <c r="L404" i="32"/>
  <c r="H244" i="32"/>
  <c r="H404" i="32"/>
  <c r="F404" i="32"/>
  <c r="D404" i="32"/>
  <c r="J404" i="32"/>
  <c r="P404" i="32"/>
  <c r="D244" i="32"/>
  <c r="N244" i="32"/>
  <c r="P244" i="32"/>
  <c r="R244" i="32"/>
  <c r="F244" i="32"/>
  <c r="R404" i="32"/>
  <c r="N404" i="32"/>
  <c r="L244" i="32"/>
  <c r="J244" i="32"/>
  <c r="T227" i="32"/>
  <c r="L13" i="18"/>
  <c r="M13" i="18"/>
  <c r="T30" i="32"/>
  <c r="T78" i="32"/>
  <c r="T228" i="32"/>
  <c r="T209" i="32"/>
  <c r="T79" i="32"/>
  <c r="T143" i="32"/>
  <c r="T35" i="32"/>
  <c r="R147" i="26"/>
  <c r="T110" i="32"/>
  <c r="J86" i="26" l="1"/>
  <c r="F86" i="26"/>
  <c r="L385" i="26"/>
  <c r="P385" i="26"/>
  <c r="J385" i="26"/>
  <c r="N385" i="26"/>
  <c r="R385" i="26"/>
  <c r="J359" i="26"/>
  <c r="J358" i="26"/>
  <c r="P359" i="26"/>
  <c r="N353" i="26"/>
  <c r="N294" i="26"/>
  <c r="R294" i="26"/>
  <c r="J294" i="26"/>
  <c r="F11" i="24"/>
  <c r="D9" i="19"/>
  <c r="D59" i="27" s="1"/>
  <c r="E41" i="28"/>
  <c r="F40" i="28" s="1"/>
  <c r="E42" i="28"/>
  <c r="E57" i="28" s="1"/>
  <c r="F23" i="18" s="1"/>
  <c r="E52" i="28"/>
  <c r="E54" i="28" s="1"/>
  <c r="AI18" i="6"/>
  <c r="H401" i="26"/>
  <c r="H406" i="26" s="1"/>
  <c r="H408" i="32"/>
  <c r="J27" i="17"/>
  <c r="B412" i="32"/>
  <c r="B408" i="26"/>
  <c r="I27" i="17"/>
  <c r="F394" i="26"/>
  <c r="F395" i="26" s="1"/>
  <c r="I24" i="38"/>
  <c r="I26" i="38" s="1"/>
  <c r="F372" i="32"/>
  <c r="L26" i="37"/>
  <c r="L27" i="37"/>
  <c r="F328" i="32" s="1"/>
  <c r="K27" i="37"/>
  <c r="K26" i="37"/>
  <c r="M26" i="37"/>
  <c r="M27" i="37"/>
  <c r="H26" i="37"/>
  <c r="W334" i="32"/>
  <c r="F298" i="32"/>
  <c r="F299" i="32" s="1"/>
  <c r="F298" i="26"/>
  <c r="F299" i="26" s="1"/>
  <c r="H26" i="36"/>
  <c r="H27" i="36"/>
  <c r="B296" i="26" s="1"/>
  <c r="M26" i="36"/>
  <c r="G13" i="36"/>
  <c r="G24" i="36" s="1"/>
  <c r="J26" i="35"/>
  <c r="G13" i="35"/>
  <c r="G24" i="35" s="1"/>
  <c r="F13" i="35"/>
  <c r="F24" i="35" s="1"/>
  <c r="D15" i="35"/>
  <c r="F276" i="32"/>
  <c r="H276" i="32"/>
  <c r="P276" i="32"/>
  <c r="G13" i="16"/>
  <c r="G24" i="16" s="1"/>
  <c r="M215" i="26"/>
  <c r="L215" i="26"/>
  <c r="P209" i="26"/>
  <c r="J216" i="26"/>
  <c r="N210" i="26"/>
  <c r="F215" i="26"/>
  <c r="F213" i="26"/>
  <c r="I26" i="13"/>
  <c r="D13" i="11"/>
  <c r="D24" i="11"/>
  <c r="J144" i="26"/>
  <c r="D150" i="26"/>
  <c r="J147" i="26"/>
  <c r="J149" i="26"/>
  <c r="F149" i="26"/>
  <c r="F150" i="26"/>
  <c r="B147" i="26"/>
  <c r="J143" i="26"/>
  <c r="B144" i="26"/>
  <c r="R143" i="26"/>
  <c r="N149" i="26"/>
  <c r="R144" i="26"/>
  <c r="L150" i="26"/>
  <c r="B103" i="32"/>
  <c r="B101" i="32" s="1"/>
  <c r="D103" i="32"/>
  <c r="D101" i="32" s="1"/>
  <c r="D13" i="8"/>
  <c r="N94" i="26"/>
  <c r="B94" i="26"/>
  <c r="F94" i="26"/>
  <c r="L94" i="26"/>
  <c r="R94" i="26"/>
  <c r="P97" i="26"/>
  <c r="N97" i="26"/>
  <c r="B97" i="26"/>
  <c r="L97" i="26"/>
  <c r="F97" i="26"/>
  <c r="D97" i="26"/>
  <c r="R97" i="26"/>
  <c r="H97" i="26"/>
  <c r="D24" i="3"/>
  <c r="D13" i="3"/>
  <c r="A289" i="26"/>
  <c r="T283" i="32"/>
  <c r="AV35" i="19"/>
  <c r="AJ9" i="7"/>
  <c r="AX35" i="19"/>
  <c r="BD35" i="19"/>
  <c r="U307" i="32"/>
  <c r="T379" i="32"/>
  <c r="F23" i="26"/>
  <c r="F198" i="26" s="1"/>
  <c r="T347" i="32"/>
  <c r="U306" i="32"/>
  <c r="B380" i="32"/>
  <c r="U371" i="32"/>
  <c r="U370" i="32"/>
  <c r="AJ19" i="7"/>
  <c r="AJ18" i="7" s="1"/>
  <c r="M9" i="23"/>
  <c r="N9" i="25" s="1"/>
  <c r="AC36" i="19"/>
  <c r="BH36" i="19" s="1"/>
  <c r="V9" i="23"/>
  <c r="W9" i="25" s="1"/>
  <c r="L36" i="19"/>
  <c r="M36" i="24" s="1"/>
  <c r="F10" i="23"/>
  <c r="G10" i="23"/>
  <c r="I10" i="25"/>
  <c r="I7" i="23"/>
  <c r="J7" i="25" s="1"/>
  <c r="F8" i="18"/>
  <c r="AG36" i="7"/>
  <c r="AU37" i="19"/>
  <c r="BC37" i="19"/>
  <c r="AI36" i="7"/>
  <c r="S19" i="18"/>
  <c r="V7" i="18"/>
  <c r="AD7" i="18"/>
  <c r="Z37" i="24"/>
  <c r="AB36" i="19"/>
  <c r="BG36" i="19" s="1"/>
  <c r="AD9" i="23"/>
  <c r="AE9" i="25" s="1"/>
  <c r="W7" i="18"/>
  <c r="BK37" i="19"/>
  <c r="BL37" i="19"/>
  <c r="BL35" i="19"/>
  <c r="Z36" i="7"/>
  <c r="AF7" i="18"/>
  <c r="R36" i="7"/>
  <c r="AL37" i="19"/>
  <c r="AM37" i="19"/>
  <c r="S36" i="7"/>
  <c r="BA37" i="19"/>
  <c r="AE37" i="24"/>
  <c r="AF19" i="18"/>
  <c r="L19" i="19"/>
  <c r="M19" i="24" s="1"/>
  <c r="M18" i="24" s="1"/>
  <c r="T19" i="19"/>
  <c r="U19" i="24" s="1"/>
  <c r="U18" i="24" s="1"/>
  <c r="K9" i="23"/>
  <c r="L9" i="25" s="1"/>
  <c r="AA9" i="23"/>
  <c r="AB9" i="25" s="1"/>
  <c r="AG36" i="19"/>
  <c r="AG34" i="19" s="1"/>
  <c r="BB37" i="19"/>
  <c r="M19" i="19"/>
  <c r="AR19" i="19" s="1"/>
  <c r="W7" i="23"/>
  <c r="W22" i="23" s="1"/>
  <c r="X21" i="25" s="1"/>
  <c r="AE7" i="23"/>
  <c r="AE22" i="23" s="1"/>
  <c r="AF21" i="25" s="1"/>
  <c r="AS37" i="19"/>
  <c r="N19" i="19"/>
  <c r="N18" i="19" s="1"/>
  <c r="AS18" i="19" s="1"/>
  <c r="X7" i="23"/>
  <c r="X22" i="23" s="1"/>
  <c r="Y21" i="25" s="1"/>
  <c r="AF7" i="23"/>
  <c r="AF22" i="23" s="1"/>
  <c r="AG21" i="25" s="1"/>
  <c r="AA36" i="7"/>
  <c r="AF37" i="24"/>
  <c r="AO37" i="19"/>
  <c r="H9" i="23"/>
  <c r="H23" i="23" s="1"/>
  <c r="X9" i="23"/>
  <c r="Y9" i="25" s="1"/>
  <c r="AD36" i="19"/>
  <c r="BI36" i="19" s="1"/>
  <c r="AD36" i="7"/>
  <c r="AN37" i="19"/>
  <c r="AB37" i="24"/>
  <c r="AB35" i="24"/>
  <c r="AK37" i="19"/>
  <c r="AC5" i="23"/>
  <c r="AC20" i="23" s="1"/>
  <c r="AC35" i="23" s="1"/>
  <c r="Y7" i="18"/>
  <c r="AI37" i="24"/>
  <c r="Y26" i="23"/>
  <c r="Z24" i="25" s="1"/>
  <c r="AW35" i="19"/>
  <c r="AE36" i="7"/>
  <c r="W36" i="7"/>
  <c r="AH36" i="7"/>
  <c r="V36" i="7"/>
  <c r="AH7" i="18"/>
  <c r="BE37" i="19"/>
  <c r="V35" i="24"/>
  <c r="Z7" i="18"/>
  <c r="O19" i="19"/>
  <c r="AT19" i="19" s="1"/>
  <c r="Y7" i="23"/>
  <c r="Z7" i="25" s="1"/>
  <c r="AG7" i="23"/>
  <c r="AG22" i="23" s="1"/>
  <c r="AH21" i="25" s="1"/>
  <c r="AG7" i="18"/>
  <c r="AR37" i="19"/>
  <c r="T37" i="24"/>
  <c r="Q8" i="25"/>
  <c r="AD8" i="25"/>
  <c r="AB36" i="7"/>
  <c r="BG37" i="19"/>
  <c r="AE35" i="24"/>
  <c r="N8" i="25"/>
  <c r="M26" i="23"/>
  <c r="N24" i="25" s="1"/>
  <c r="W26" i="23"/>
  <c r="X24" i="25" s="1"/>
  <c r="X8" i="25"/>
  <c r="Y36" i="7"/>
  <c r="Q36" i="7"/>
  <c r="I26" i="23"/>
  <c r="J24" i="25" s="1"/>
  <c r="U35" i="24"/>
  <c r="AF36" i="7"/>
  <c r="J7" i="23"/>
  <c r="K7" i="25" s="1"/>
  <c r="H19" i="19"/>
  <c r="I19" i="24" s="1"/>
  <c r="I18" i="24" s="1"/>
  <c r="P19" i="19"/>
  <c r="AU19" i="19" s="1"/>
  <c r="AW37" i="19"/>
  <c r="AQ37" i="19"/>
  <c r="AC35" i="24"/>
  <c r="R248" i="32"/>
  <c r="AC36" i="7"/>
  <c r="V19" i="18"/>
  <c r="AE8" i="18"/>
  <c r="AE7" i="18" s="1"/>
  <c r="I19" i="19"/>
  <c r="I18" i="19" s="1"/>
  <c r="AN18" i="19" s="1"/>
  <c r="Q19" i="19"/>
  <c r="R19" i="24" s="1"/>
  <c r="R18" i="24" s="1"/>
  <c r="AA7" i="23"/>
  <c r="AA22" i="23" s="1"/>
  <c r="AB21" i="25" s="1"/>
  <c r="AI7" i="23"/>
  <c r="AI22" i="23" s="1"/>
  <c r="AJ21" i="25" s="1"/>
  <c r="BN37" i="19"/>
  <c r="AP37" i="19"/>
  <c r="BH37" i="19"/>
  <c r="R7" i="23"/>
  <c r="S7" i="25" s="1"/>
  <c r="AJ7" i="23"/>
  <c r="AJ22" i="23" s="1"/>
  <c r="AK21" i="25" s="1"/>
  <c r="X36" i="7"/>
  <c r="Q26" i="23"/>
  <c r="R24" i="25" s="1"/>
  <c r="Z7" i="23"/>
  <c r="AA7" i="25" s="1"/>
  <c r="K19" i="19"/>
  <c r="K18" i="19" s="1"/>
  <c r="AP18" i="19" s="1"/>
  <c r="G36" i="19"/>
  <c r="H36" i="24" s="1"/>
  <c r="O36" i="19"/>
  <c r="AT36" i="19" s="1"/>
  <c r="AG35" i="24"/>
  <c r="Y35" i="24"/>
  <c r="Q35" i="24"/>
  <c r="U36" i="7"/>
  <c r="R19" i="19"/>
  <c r="S19" i="24" s="1"/>
  <c r="S18" i="24" s="1"/>
  <c r="AB7" i="23"/>
  <c r="AB22" i="23" s="1"/>
  <c r="AC21" i="25" s="1"/>
  <c r="H36" i="19"/>
  <c r="AM36" i="19" s="1"/>
  <c r="AF36" i="19"/>
  <c r="AF34" i="19" s="1"/>
  <c r="BK34" i="19" s="1"/>
  <c r="O36" i="7"/>
  <c r="AC9" i="23"/>
  <c r="AC23" i="23" s="1"/>
  <c r="AD22" i="25" s="1"/>
  <c r="S36" i="19"/>
  <c r="S34" i="19" s="1"/>
  <c r="AX34" i="19" s="1"/>
  <c r="Q5" i="24"/>
  <c r="P5" i="19"/>
  <c r="R5" i="23" s="1"/>
  <c r="R20" i="23" s="1"/>
  <c r="R35" i="23" s="1"/>
  <c r="AA34" i="19"/>
  <c r="BF34" i="19" s="1"/>
  <c r="AB36" i="24"/>
  <c r="AL8" i="25"/>
  <c r="L5" i="19"/>
  <c r="N5" i="23" s="1"/>
  <c r="N20" i="23" s="1"/>
  <c r="N35" i="23" s="1"/>
  <c r="X36" i="19"/>
  <c r="X34" i="19" s="1"/>
  <c r="X42" i="19" s="1"/>
  <c r="BC42" i="19" s="1"/>
  <c r="V7" i="23"/>
  <c r="W7" i="25" s="1"/>
  <c r="AJ26" i="23"/>
  <c r="AK24" i="25" s="1"/>
  <c r="AD27" i="6"/>
  <c r="AC8" i="25"/>
  <c r="AK9" i="23"/>
  <c r="N27" i="6"/>
  <c r="R26" i="23"/>
  <c r="S24" i="25" s="1"/>
  <c r="Q9" i="23"/>
  <c r="Q23" i="23" s="1"/>
  <c r="R22" i="25" s="1"/>
  <c r="I9" i="23"/>
  <c r="J9" i="25" s="1"/>
  <c r="AG5" i="19"/>
  <c r="BL5" i="19" s="1"/>
  <c r="Y9" i="23"/>
  <c r="Z9" i="25" s="1"/>
  <c r="Y5" i="19"/>
  <c r="AA5" i="23" s="1"/>
  <c r="AA20" i="23" s="1"/>
  <c r="AA35" i="23" s="1"/>
  <c r="Z5" i="24"/>
  <c r="I5" i="19"/>
  <c r="L5" i="25" s="1"/>
  <c r="L19" i="25" s="1"/>
  <c r="J5" i="24"/>
  <c r="W5" i="25"/>
  <c r="W19" i="25" s="1"/>
  <c r="W36" i="19"/>
  <c r="BB36" i="19" s="1"/>
  <c r="Y8" i="25"/>
  <c r="AA8" i="25"/>
  <c r="L132" i="32"/>
  <c r="W9" i="23"/>
  <c r="X9" i="25" s="1"/>
  <c r="M8" i="25"/>
  <c r="AF26" i="23"/>
  <c r="AG24" i="25" s="1"/>
  <c r="J27" i="6"/>
  <c r="U26" i="23"/>
  <c r="V24" i="25" s="1"/>
  <c r="H27" i="6"/>
  <c r="P27" i="6"/>
  <c r="L232" i="32"/>
  <c r="S7" i="23"/>
  <c r="T7" i="25" s="1"/>
  <c r="L154" i="32"/>
  <c r="L150" i="32" s="1"/>
  <c r="AE36" i="24"/>
  <c r="Z5" i="19"/>
  <c r="BE5" i="19" s="1"/>
  <c r="AG5" i="24"/>
  <c r="L68" i="32"/>
  <c r="V36" i="19"/>
  <c r="BA36" i="19" s="1"/>
  <c r="W5" i="19"/>
  <c r="BB5" i="19" s="1"/>
  <c r="M7" i="23"/>
  <c r="M22" i="23" s="1"/>
  <c r="N21" i="25" s="1"/>
  <c r="AB27" i="6"/>
  <c r="N7" i="23"/>
  <c r="O7" i="25" s="1"/>
  <c r="M5" i="19"/>
  <c r="AR5" i="19" s="1"/>
  <c r="N5" i="24"/>
  <c r="Y5" i="24"/>
  <c r="X5" i="19"/>
  <c r="AD5" i="24"/>
  <c r="AC5" i="19"/>
  <c r="AE5" i="23" s="1"/>
  <c r="AE20" i="23" s="1"/>
  <c r="AE35" i="23" s="1"/>
  <c r="T5" i="25"/>
  <c r="T19" i="25" s="1"/>
  <c r="S5" i="23"/>
  <c r="S20" i="23" s="1"/>
  <c r="S35" i="23" s="1"/>
  <c r="AV5" i="19"/>
  <c r="Q36" i="19"/>
  <c r="AV36" i="19" s="1"/>
  <c r="I36" i="19"/>
  <c r="AI9" i="23"/>
  <c r="AI23" i="23" s="1"/>
  <c r="AJ22" i="25" s="1"/>
  <c r="N23" i="23"/>
  <c r="O22" i="25" s="1"/>
  <c r="AF27" i="6"/>
  <c r="T27" i="6"/>
  <c r="S27" i="6"/>
  <c r="X7" i="25"/>
  <c r="R5" i="24"/>
  <c r="AC5" i="24"/>
  <c r="AI8" i="25"/>
  <c r="S9" i="23"/>
  <c r="T9" i="25" s="1"/>
  <c r="X27" i="6"/>
  <c r="AC27" i="6"/>
  <c r="AI5" i="24"/>
  <c r="AJ8" i="25"/>
  <c r="AB8" i="25"/>
  <c r="Z9" i="23"/>
  <c r="Z23" i="23" s="1"/>
  <c r="AA22" i="25" s="1"/>
  <c r="AH9" i="23"/>
  <c r="AI9" i="25" s="1"/>
  <c r="J36" i="19"/>
  <c r="K36" i="24" s="1"/>
  <c r="BM5" i="19"/>
  <c r="AD7" i="23"/>
  <c r="AE7" i="25" s="1"/>
  <c r="U27" i="6"/>
  <c r="S5" i="19"/>
  <c r="AX5" i="19" s="1"/>
  <c r="AE26" i="23"/>
  <c r="AF24" i="25" s="1"/>
  <c r="AD26" i="23"/>
  <c r="AE24" i="25" s="1"/>
  <c r="H5" i="24"/>
  <c r="AG27" i="6"/>
  <c r="G19" i="24"/>
  <c r="G18" i="24" s="1"/>
  <c r="AK19" i="19"/>
  <c r="R36" i="19"/>
  <c r="AW36" i="19" s="1"/>
  <c r="Y27" i="6"/>
  <c r="H7" i="23"/>
  <c r="I7" i="25" s="1"/>
  <c r="X5" i="23"/>
  <c r="X20" i="23" s="1"/>
  <c r="X35" i="23" s="1"/>
  <c r="BA5" i="19"/>
  <c r="Y5" i="25"/>
  <c r="Y19" i="25" s="1"/>
  <c r="M5" i="25"/>
  <c r="M19" i="25" s="1"/>
  <c r="AO5" i="19"/>
  <c r="L5" i="23"/>
  <c r="L20" i="23" s="1"/>
  <c r="L35" i="23" s="1"/>
  <c r="J132" i="32"/>
  <c r="J198" i="32"/>
  <c r="AZ5" i="19"/>
  <c r="W5" i="23"/>
  <c r="W20" i="23" s="1"/>
  <c r="W35" i="23" s="1"/>
  <c r="J19" i="19"/>
  <c r="L7" i="23"/>
  <c r="L22" i="23" s="1"/>
  <c r="M21" i="25" s="1"/>
  <c r="I27" i="6"/>
  <c r="O5" i="19"/>
  <c r="P5" i="24"/>
  <c r="AI5" i="25"/>
  <c r="AI19" i="25" s="1"/>
  <c r="BK5" i="19"/>
  <c r="AH5" i="23"/>
  <c r="AH20" i="23" s="1"/>
  <c r="AH35" i="23" s="1"/>
  <c r="I5" i="25"/>
  <c r="I19" i="25" s="1"/>
  <c r="AK5" i="19"/>
  <c r="AE5" i="19"/>
  <c r="AF5" i="24"/>
  <c r="AJ5" i="23"/>
  <c r="AJ20" i="23" s="1"/>
  <c r="AJ35" i="23" s="1"/>
  <c r="AB5" i="24"/>
  <c r="AE5" i="25"/>
  <c r="AE19" i="25" s="1"/>
  <c r="AD5" i="23"/>
  <c r="AD20" i="23" s="1"/>
  <c r="AD35" i="23" s="1"/>
  <c r="S19" i="19"/>
  <c r="R27" i="6"/>
  <c r="U7" i="23"/>
  <c r="U22" i="23" s="1"/>
  <c r="V21" i="25" s="1"/>
  <c r="AC7" i="23"/>
  <c r="Z27" i="6"/>
  <c r="AH27" i="6"/>
  <c r="AK7" i="23"/>
  <c r="AE36" i="19"/>
  <c r="AF36" i="24" s="1"/>
  <c r="AF34" i="24" s="1"/>
  <c r="AF42" i="24" s="1"/>
  <c r="AG9" i="23"/>
  <c r="AD5" i="19"/>
  <c r="AE5" i="24"/>
  <c r="N5" i="19"/>
  <c r="O5" i="24"/>
  <c r="AC34" i="19"/>
  <c r="AC42" i="19" s="1"/>
  <c r="BH42" i="19" s="1"/>
  <c r="V5" i="23"/>
  <c r="V20" i="23" s="1"/>
  <c r="V35" i="23" s="1"/>
  <c r="K5" i="24"/>
  <c r="BF5" i="19"/>
  <c r="W5" i="24"/>
  <c r="AI5" i="19"/>
  <c r="AJ5" i="24"/>
  <c r="AM5" i="19"/>
  <c r="J5" i="23"/>
  <c r="J20" i="23" s="1"/>
  <c r="J35" i="23" s="1"/>
  <c r="K5" i="19"/>
  <c r="L5" i="24"/>
  <c r="R5" i="19"/>
  <c r="S5" i="24"/>
  <c r="X5" i="25"/>
  <c r="X19" i="25" s="1"/>
  <c r="AK18" i="19"/>
  <c r="Z34" i="19"/>
  <c r="BE34" i="19" s="1"/>
  <c r="BE36" i="19"/>
  <c r="J5" i="25"/>
  <c r="J19" i="25" s="1"/>
  <c r="AL5" i="19"/>
  <c r="AE27" i="6"/>
  <c r="G5" i="24"/>
  <c r="V5" i="24"/>
  <c r="AB9" i="23"/>
  <c r="AC9" i="25" s="1"/>
  <c r="K26" i="23"/>
  <c r="L24" i="25" s="1"/>
  <c r="Y36" i="19"/>
  <c r="K27" i="6"/>
  <c r="G27" i="6"/>
  <c r="Q27" i="6"/>
  <c r="AG26" i="23"/>
  <c r="AH24" i="25" s="1"/>
  <c r="I5" i="24"/>
  <c r="U5" i="24"/>
  <c r="T26" i="23"/>
  <c r="U24" i="25" s="1"/>
  <c r="AF9" i="23"/>
  <c r="H26" i="23"/>
  <c r="I24" i="25" s="1"/>
  <c r="H19" i="24"/>
  <c r="H18" i="24" s="1"/>
  <c r="AL19" i="19"/>
  <c r="T8" i="25"/>
  <c r="O8" i="25"/>
  <c r="AH36" i="19"/>
  <c r="BM36" i="19" s="1"/>
  <c r="F27" i="6"/>
  <c r="O26" i="23"/>
  <c r="P24" i="25" s="1"/>
  <c r="P7" i="23"/>
  <c r="K7" i="23"/>
  <c r="K22" i="23" s="1"/>
  <c r="K8" i="25"/>
  <c r="L134" i="32"/>
  <c r="L135" i="32" s="1"/>
  <c r="L27" i="6"/>
  <c r="M27" i="6"/>
  <c r="O7" i="23"/>
  <c r="O22" i="23" s="1"/>
  <c r="P21" i="25" s="1"/>
  <c r="D14" i="5"/>
  <c r="D10" i="19"/>
  <c r="D60" i="27" s="1"/>
  <c r="E10" i="24"/>
  <c r="R8" i="24"/>
  <c r="F10" i="24"/>
  <c r="E8" i="19"/>
  <c r="E9" i="24"/>
  <c r="D8" i="19"/>
  <c r="F9" i="24"/>
  <c r="K8" i="24"/>
  <c r="H385" i="26"/>
  <c r="H390" i="26" s="1"/>
  <c r="T411" i="32"/>
  <c r="F24" i="17"/>
  <c r="H412" i="32"/>
  <c r="F407" i="26"/>
  <c r="F406" i="26"/>
  <c r="T408" i="32"/>
  <c r="D412" i="32"/>
  <c r="L26" i="17"/>
  <c r="L27" i="17"/>
  <c r="O26" i="17"/>
  <c r="O27" i="17"/>
  <c r="D394" i="32"/>
  <c r="D395" i="32" s="1"/>
  <c r="G13" i="17"/>
  <c r="G24" i="17" s="1"/>
  <c r="H24" i="17"/>
  <c r="D408" i="26"/>
  <c r="T410" i="32"/>
  <c r="J372" i="32"/>
  <c r="D13" i="38"/>
  <c r="E13" i="38" s="1"/>
  <c r="F24" i="38"/>
  <c r="D24" i="38" s="1"/>
  <c r="E15" i="38" s="1"/>
  <c r="H353" i="26"/>
  <c r="H358" i="26" s="1"/>
  <c r="B359" i="26"/>
  <c r="B353" i="26"/>
  <c r="L27" i="38"/>
  <c r="L26" i="38"/>
  <c r="M27" i="38"/>
  <c r="M26" i="38"/>
  <c r="D362" i="32"/>
  <c r="D363" i="32" s="1"/>
  <c r="D362" i="26"/>
  <c r="D363" i="26" s="1"/>
  <c r="O27" i="38"/>
  <c r="O26" i="38"/>
  <c r="B360" i="32"/>
  <c r="J24" i="38"/>
  <c r="G30" i="7" s="1"/>
  <c r="I25" i="23" s="1"/>
  <c r="I27" i="38"/>
  <c r="N27" i="37"/>
  <c r="N26" i="37"/>
  <c r="H330" i="32"/>
  <c r="H331" i="32" s="1"/>
  <c r="H330" i="26"/>
  <c r="H331" i="26" s="1"/>
  <c r="D330" i="26"/>
  <c r="D331" i="26" s="1"/>
  <c r="D330" i="32"/>
  <c r="D331" i="32" s="1"/>
  <c r="B328" i="32"/>
  <c r="B328" i="26"/>
  <c r="J27" i="37"/>
  <c r="J26" i="37"/>
  <c r="F13" i="37"/>
  <c r="I24" i="37"/>
  <c r="O26" i="37"/>
  <c r="H296" i="32"/>
  <c r="H296" i="26"/>
  <c r="J26" i="36"/>
  <c r="J27" i="36"/>
  <c r="B298" i="26"/>
  <c r="B298" i="32"/>
  <c r="B289" i="26"/>
  <c r="B295" i="26" s="1"/>
  <c r="O26" i="36"/>
  <c r="O27" i="36"/>
  <c r="D24" i="36"/>
  <c r="E15" i="36" s="1"/>
  <c r="L26" i="36"/>
  <c r="L27" i="36"/>
  <c r="D298" i="32"/>
  <c r="D299" i="32" s="1"/>
  <c r="D298" i="26"/>
  <c r="D299" i="26" s="1"/>
  <c r="I26" i="36"/>
  <c r="D13" i="36"/>
  <c r="B296" i="32"/>
  <c r="K26" i="36"/>
  <c r="N26" i="36"/>
  <c r="B340" i="32"/>
  <c r="T340" i="32" s="1"/>
  <c r="U340" i="32" s="1"/>
  <c r="B276" i="32"/>
  <c r="W270" i="32"/>
  <c r="J276" i="32"/>
  <c r="R276" i="32"/>
  <c r="L276" i="32"/>
  <c r="N276" i="32"/>
  <c r="L27" i="35"/>
  <c r="L26" i="35"/>
  <c r="I27" i="35"/>
  <c r="I26" i="35"/>
  <c r="F266" i="26"/>
  <c r="F267" i="26" s="1"/>
  <c r="F266" i="32"/>
  <c r="F267" i="32" s="1"/>
  <c r="D264" i="32"/>
  <c r="D264" i="26"/>
  <c r="H264" i="26"/>
  <c r="H264" i="32"/>
  <c r="D24" i="35"/>
  <c r="B264" i="32"/>
  <c r="B264" i="26"/>
  <c r="O27" i="35"/>
  <c r="O26" i="35"/>
  <c r="H26" i="35"/>
  <c r="N26" i="35"/>
  <c r="D266" i="32"/>
  <c r="D267" i="32" s="1"/>
  <c r="D13" i="35"/>
  <c r="E13" i="35" s="1"/>
  <c r="M26" i="35"/>
  <c r="J27" i="16"/>
  <c r="D232" i="32" s="1"/>
  <c r="J26" i="16"/>
  <c r="H26" i="16"/>
  <c r="H27" i="16"/>
  <c r="L27" i="16"/>
  <c r="F232" i="32" s="1"/>
  <c r="L26" i="16"/>
  <c r="F13" i="16"/>
  <c r="M27" i="16"/>
  <c r="I27" i="16"/>
  <c r="B234" i="32" s="1"/>
  <c r="L220" i="32"/>
  <c r="L216" i="32" s="1"/>
  <c r="L217" i="32" s="1"/>
  <c r="C16" i="20"/>
  <c r="G24" i="15"/>
  <c r="D13" i="15"/>
  <c r="F24" i="15"/>
  <c r="D24" i="15" s="1"/>
  <c r="E18" i="15" s="1"/>
  <c r="P214" i="32"/>
  <c r="O24" i="15"/>
  <c r="O26" i="15" s="1"/>
  <c r="H24" i="15"/>
  <c r="H26" i="15" s="1"/>
  <c r="P220" i="32"/>
  <c r="P216" i="32" s="1"/>
  <c r="P217" i="32" s="1"/>
  <c r="C17" i="20"/>
  <c r="R215" i="26"/>
  <c r="J215" i="26"/>
  <c r="B210" i="26"/>
  <c r="B213" i="26"/>
  <c r="L209" i="26"/>
  <c r="N216" i="26"/>
  <c r="H215" i="26"/>
  <c r="F216" i="26"/>
  <c r="P213" i="26"/>
  <c r="R216" i="26"/>
  <c r="F209" i="26"/>
  <c r="B215" i="26"/>
  <c r="N213" i="26"/>
  <c r="R210" i="26"/>
  <c r="R213" i="26"/>
  <c r="R209" i="26"/>
  <c r="D216" i="26"/>
  <c r="L213" i="26"/>
  <c r="P216" i="26"/>
  <c r="D209" i="26"/>
  <c r="D213" i="26"/>
  <c r="J213" i="26"/>
  <c r="P215" i="26"/>
  <c r="L216" i="26"/>
  <c r="L217" i="26" s="1"/>
  <c r="H209" i="26"/>
  <c r="B209" i="26"/>
  <c r="B216" i="26"/>
  <c r="M216" i="26"/>
  <c r="H210" i="26"/>
  <c r="N215" i="26"/>
  <c r="F210" i="26"/>
  <c r="L210" i="26"/>
  <c r="D210" i="26"/>
  <c r="P210" i="26"/>
  <c r="J210" i="26"/>
  <c r="H213" i="26"/>
  <c r="N209" i="26"/>
  <c r="J209" i="26"/>
  <c r="H216" i="26"/>
  <c r="D215" i="26"/>
  <c r="F163" i="26"/>
  <c r="R163" i="26"/>
  <c r="P163" i="26"/>
  <c r="L163" i="26"/>
  <c r="J163" i="26"/>
  <c r="W156" i="26"/>
  <c r="H163" i="26"/>
  <c r="B167" i="32"/>
  <c r="F169" i="32"/>
  <c r="F167" i="32" s="1"/>
  <c r="G24" i="13"/>
  <c r="D24" i="13" s="1"/>
  <c r="T167" i="32"/>
  <c r="O26" i="13"/>
  <c r="D169" i="32"/>
  <c r="D167" i="32" s="1"/>
  <c r="T150" i="32"/>
  <c r="F149" i="32"/>
  <c r="K144" i="32"/>
  <c r="K146" i="32" s="1"/>
  <c r="D144" i="32"/>
  <c r="M144" i="32"/>
  <c r="M146" i="32" s="1"/>
  <c r="P150" i="32"/>
  <c r="G144" i="32"/>
  <c r="G146" i="32" s="1"/>
  <c r="R144" i="32"/>
  <c r="D149" i="32"/>
  <c r="N150" i="32"/>
  <c r="P149" i="32"/>
  <c r="C144" i="32"/>
  <c r="C146" i="32" s="1"/>
  <c r="L144" i="32"/>
  <c r="P144" i="32"/>
  <c r="B149" i="32"/>
  <c r="I144" i="32"/>
  <c r="I146" i="32" s="1"/>
  <c r="J144" i="32"/>
  <c r="R149" i="32"/>
  <c r="L149" i="32"/>
  <c r="O144" i="32"/>
  <c r="O146" i="32" s="1"/>
  <c r="B144" i="32"/>
  <c r="F144" i="32"/>
  <c r="N149" i="32"/>
  <c r="R150" i="32"/>
  <c r="Q144" i="32"/>
  <c r="Q146" i="32" s="1"/>
  <c r="N144" i="32"/>
  <c r="H149" i="32"/>
  <c r="E144" i="32"/>
  <c r="E146" i="32" s="1"/>
  <c r="H144" i="32"/>
  <c r="J149" i="32"/>
  <c r="L144" i="26"/>
  <c r="L147" i="26"/>
  <c r="D147" i="26"/>
  <c r="P150" i="26"/>
  <c r="L149" i="26"/>
  <c r="P144" i="26"/>
  <c r="H144" i="26"/>
  <c r="R150" i="26"/>
  <c r="N150" i="26"/>
  <c r="D143" i="26"/>
  <c r="P147" i="26"/>
  <c r="H147" i="26"/>
  <c r="N143" i="26"/>
  <c r="H143" i="26"/>
  <c r="B143" i="26"/>
  <c r="B150" i="26"/>
  <c r="B149" i="26"/>
  <c r="N144" i="26"/>
  <c r="F144" i="26"/>
  <c r="H149" i="26"/>
  <c r="F143" i="26"/>
  <c r="N147" i="26"/>
  <c r="F147" i="26"/>
  <c r="H150" i="26"/>
  <c r="D144" i="26"/>
  <c r="P143" i="26"/>
  <c r="P149" i="26"/>
  <c r="L143" i="26"/>
  <c r="E20" i="11"/>
  <c r="E19" i="11"/>
  <c r="E10" i="11"/>
  <c r="E17" i="11"/>
  <c r="E16" i="11"/>
  <c r="E24" i="11"/>
  <c r="E9" i="11"/>
  <c r="E23" i="11"/>
  <c r="E22" i="11"/>
  <c r="E8" i="11"/>
  <c r="E11" i="11"/>
  <c r="E12" i="11"/>
  <c r="E14" i="11"/>
  <c r="E15" i="11"/>
  <c r="E7" i="11"/>
  <c r="E18" i="11"/>
  <c r="E13" i="11"/>
  <c r="E21" i="11"/>
  <c r="E95" i="32"/>
  <c r="J94" i="26"/>
  <c r="I95" i="32"/>
  <c r="P95" i="32"/>
  <c r="O95" i="32"/>
  <c r="H94" i="26"/>
  <c r="J95" i="32"/>
  <c r="M95" i="32"/>
  <c r="D94" i="26"/>
  <c r="W90" i="32"/>
  <c r="D95" i="32"/>
  <c r="R95" i="32"/>
  <c r="F95" i="32"/>
  <c r="L95" i="32"/>
  <c r="P94" i="26"/>
  <c r="E18" i="8"/>
  <c r="E13" i="8"/>
  <c r="E20" i="8"/>
  <c r="E19" i="8"/>
  <c r="E8" i="8"/>
  <c r="E12" i="8"/>
  <c r="E10" i="8"/>
  <c r="E17" i="8"/>
  <c r="E7" i="8"/>
  <c r="E14" i="8"/>
  <c r="E11" i="8"/>
  <c r="E24" i="8"/>
  <c r="E9" i="8"/>
  <c r="E22" i="8"/>
  <c r="E16" i="8"/>
  <c r="E23" i="8"/>
  <c r="E21" i="8"/>
  <c r="E15" i="8"/>
  <c r="T103" i="32"/>
  <c r="T101" i="32"/>
  <c r="O26" i="8"/>
  <c r="E19" i="3"/>
  <c r="E8" i="3"/>
  <c r="E21" i="3"/>
  <c r="E16" i="3"/>
  <c r="E9" i="3"/>
  <c r="E22" i="3"/>
  <c r="E10" i="3"/>
  <c r="E17" i="3"/>
  <c r="E11" i="3"/>
  <c r="E23" i="3"/>
  <c r="E18" i="3"/>
  <c r="E24" i="3"/>
  <c r="E20" i="3"/>
  <c r="E12" i="3"/>
  <c r="E7" i="3"/>
  <c r="E13" i="3"/>
  <c r="D21" i="14"/>
  <c r="D20" i="14"/>
  <c r="D15" i="20"/>
  <c r="E8" i="20"/>
  <c r="G8" i="20" s="1"/>
  <c r="D11" i="14"/>
  <c r="S26" i="14"/>
  <c r="S29" i="14" s="1"/>
  <c r="S27" i="14"/>
  <c r="L184" i="32" s="1"/>
  <c r="L185" i="32" s="1"/>
  <c r="T26" i="14"/>
  <c r="T29" i="14" s="1"/>
  <c r="T27" i="14"/>
  <c r="N182" i="32" s="1"/>
  <c r="W26" i="14"/>
  <c r="W29" i="14" s="1"/>
  <c r="W27" i="14"/>
  <c r="P184" i="32" s="1"/>
  <c r="P185" i="32" s="1"/>
  <c r="C10" i="20"/>
  <c r="E10" i="20" s="1"/>
  <c r="G10" i="20" s="1"/>
  <c r="C19" i="20"/>
  <c r="D21" i="20"/>
  <c r="E20" i="20"/>
  <c r="G20" i="20" s="1"/>
  <c r="E21" i="20"/>
  <c r="G21" i="20" s="1"/>
  <c r="D23" i="9"/>
  <c r="E17" i="20"/>
  <c r="G17" i="20" s="1"/>
  <c r="D10" i="9"/>
  <c r="D9" i="9"/>
  <c r="W26" i="9"/>
  <c r="W27" i="9"/>
  <c r="P118" i="32" s="1"/>
  <c r="P119" i="32" s="1"/>
  <c r="D11" i="9"/>
  <c r="E22" i="20"/>
  <c r="G22" i="20" s="1"/>
  <c r="D20" i="9"/>
  <c r="K29" i="9"/>
  <c r="L29" i="9"/>
  <c r="D19" i="20"/>
  <c r="D16" i="20"/>
  <c r="E16" i="20" s="1"/>
  <c r="G16" i="20" s="1"/>
  <c r="D18" i="5"/>
  <c r="C11" i="20"/>
  <c r="E11" i="20" s="1"/>
  <c r="G11" i="20" s="1"/>
  <c r="D23" i="5"/>
  <c r="C9" i="20"/>
  <c r="E9" i="20" s="1"/>
  <c r="G9" i="20" s="1"/>
  <c r="D9" i="5"/>
  <c r="AJ31" i="7"/>
  <c r="S26" i="5"/>
  <c r="S29" i="5" s="1"/>
  <c r="S27" i="5"/>
  <c r="L54" i="32" s="1"/>
  <c r="L55" i="32" s="1"/>
  <c r="R26" i="5"/>
  <c r="R29" i="5" s="1"/>
  <c r="R27" i="5"/>
  <c r="L52" i="32" s="1"/>
  <c r="D13" i="20"/>
  <c r="E13" i="20" s="1"/>
  <c r="G13" i="20" s="1"/>
  <c r="T29" i="5"/>
  <c r="X29" i="5"/>
  <c r="C6" i="20"/>
  <c r="E6" i="20" s="1"/>
  <c r="G6" i="20" s="1"/>
  <c r="D20" i="5"/>
  <c r="AJ32" i="7"/>
  <c r="C7" i="20"/>
  <c r="E7" i="20" s="1"/>
  <c r="G7" i="20" s="1"/>
  <c r="C15" i="20"/>
  <c r="E15" i="20" s="1"/>
  <c r="G15" i="20" s="1"/>
  <c r="M26" i="4"/>
  <c r="D13" i="4"/>
  <c r="E13" i="4" s="1"/>
  <c r="B37" i="32"/>
  <c r="T37" i="32" s="1"/>
  <c r="T39" i="32"/>
  <c r="D24" i="4"/>
  <c r="E10" i="4" s="1"/>
  <c r="E11" i="4"/>
  <c r="E16" i="4"/>
  <c r="E7" i="4"/>
  <c r="E20" i="4"/>
  <c r="E12" i="4"/>
  <c r="E23" i="4"/>
  <c r="E17" i="4"/>
  <c r="E22" i="4"/>
  <c r="E19" i="4"/>
  <c r="E21" i="4"/>
  <c r="E9" i="4"/>
  <c r="D10" i="28"/>
  <c r="D13" i="28" s="1"/>
  <c r="D16" i="28" s="1"/>
  <c r="D17" i="28" s="1"/>
  <c r="E28" i="28"/>
  <c r="E4" i="18"/>
  <c r="B3" i="26" s="1"/>
  <c r="AD34" i="19"/>
  <c r="AJ23" i="23"/>
  <c r="AF9" i="25"/>
  <c r="P198" i="32"/>
  <c r="P154" i="32"/>
  <c r="N68" i="32"/>
  <c r="N250" i="32"/>
  <c r="N251" i="32" s="1"/>
  <c r="N252" i="32" s="1"/>
  <c r="J232" i="32"/>
  <c r="P166" i="32"/>
  <c r="P170" i="32" s="1"/>
  <c r="N132" i="32"/>
  <c r="J234" i="32"/>
  <c r="J235" i="32" s="1"/>
  <c r="D154" i="32"/>
  <c r="D150" i="32" s="1"/>
  <c r="F5" i="6"/>
  <c r="G5" i="6" s="1"/>
  <c r="H5" i="7" s="1"/>
  <c r="BF36" i="19"/>
  <c r="J148" i="32"/>
  <c r="D166" i="32"/>
  <c r="D170" i="32" s="1"/>
  <c r="AH22" i="23"/>
  <c r="AI21" i="25" s="1"/>
  <c r="L8" i="18"/>
  <c r="P36" i="7"/>
  <c r="R9" i="23"/>
  <c r="S9" i="25" s="1"/>
  <c r="F36" i="19"/>
  <c r="AK36" i="19" s="1"/>
  <c r="E27" i="6"/>
  <c r="C14" i="20"/>
  <c r="I26" i="9"/>
  <c r="I29" i="9" s="1"/>
  <c r="I27" i="9"/>
  <c r="B118" i="32" s="1"/>
  <c r="J26" i="5"/>
  <c r="J27" i="5"/>
  <c r="D52" i="32" s="1"/>
  <c r="F13" i="5"/>
  <c r="F24" i="5" s="1"/>
  <c r="D15" i="5"/>
  <c r="P7" i="18"/>
  <c r="O7" i="18"/>
  <c r="R7" i="18"/>
  <c r="Q7" i="23"/>
  <c r="R7" i="25" s="1"/>
  <c r="N8" i="18"/>
  <c r="N7" i="18" s="1"/>
  <c r="J9" i="23"/>
  <c r="O27" i="6"/>
  <c r="P9" i="23"/>
  <c r="Q9" i="25" s="1"/>
  <c r="P36" i="19"/>
  <c r="O26" i="14"/>
  <c r="O29" i="14" s="1"/>
  <c r="O27" i="14"/>
  <c r="Q26" i="14"/>
  <c r="Q27" i="14"/>
  <c r="J184" i="32" s="1"/>
  <c r="J185" i="32" s="1"/>
  <c r="N26" i="5"/>
  <c r="N29" i="5" s="1"/>
  <c r="N27" i="5"/>
  <c r="H52" i="32" s="1"/>
  <c r="O27" i="5"/>
  <c r="H54" i="32" s="1"/>
  <c r="F70" i="32"/>
  <c r="F71" i="32" s="1"/>
  <c r="D134" i="32"/>
  <c r="D135" i="32" s="1"/>
  <c r="F198" i="32"/>
  <c r="D100" i="32"/>
  <c r="D104" i="32" s="1"/>
  <c r="D220" i="32"/>
  <c r="D216" i="32" s="1"/>
  <c r="D217" i="32" s="1"/>
  <c r="D234" i="32"/>
  <c r="D235" i="32" s="1"/>
  <c r="AA36" i="24"/>
  <c r="AA34" i="24" s="1"/>
  <c r="AA42" i="24" s="1"/>
  <c r="D148" i="32"/>
  <c r="P70" i="32"/>
  <c r="P71" i="32" s="1"/>
  <c r="P232" i="32"/>
  <c r="P236" i="32" s="1"/>
  <c r="N220" i="32"/>
  <c r="N216" i="32" s="1"/>
  <c r="N217" i="32" s="1"/>
  <c r="L200" i="32"/>
  <c r="L201" i="32" s="1"/>
  <c r="AC36" i="24"/>
  <c r="AC34" i="24" s="1"/>
  <c r="AC42" i="24" s="1"/>
  <c r="AJ36" i="24"/>
  <c r="AJ34" i="24" s="1"/>
  <c r="AJ42" i="24" s="1"/>
  <c r="L23" i="23"/>
  <c r="M22" i="25" s="1"/>
  <c r="L84" i="32"/>
  <c r="J68" i="32"/>
  <c r="J220" i="32"/>
  <c r="J216" i="32" s="1"/>
  <c r="J217" i="32" s="1"/>
  <c r="F134" i="32"/>
  <c r="F135" i="32" s="1"/>
  <c r="D36" i="32"/>
  <c r="D40" i="32" s="1"/>
  <c r="AB34" i="19"/>
  <c r="AI34" i="19"/>
  <c r="U23" i="23"/>
  <c r="V22" i="25" s="1"/>
  <c r="B177" i="32"/>
  <c r="R177" i="32"/>
  <c r="J177" i="32"/>
  <c r="F177" i="32"/>
  <c r="D177" i="32"/>
  <c r="L111" i="32"/>
  <c r="P111" i="32"/>
  <c r="R86" i="32"/>
  <c r="H86" i="32"/>
  <c r="F86" i="32"/>
  <c r="D86" i="32"/>
  <c r="J86" i="32"/>
  <c r="P86" i="32"/>
  <c r="N86" i="32"/>
  <c r="L86" i="32"/>
  <c r="B86" i="32"/>
  <c r="L85" i="32"/>
  <c r="M26" i="14"/>
  <c r="M29" i="14" s="1"/>
  <c r="M27" i="14"/>
  <c r="F184" i="32" s="1"/>
  <c r="F185" i="32" s="1"/>
  <c r="K26" i="14"/>
  <c r="K29" i="14" s="1"/>
  <c r="K27" i="14"/>
  <c r="D184" i="32" s="1"/>
  <c r="D185" i="32" s="1"/>
  <c r="G13" i="14"/>
  <c r="G24" i="14" s="1"/>
  <c r="F13" i="14"/>
  <c r="F24" i="14" s="1"/>
  <c r="H24" i="14"/>
  <c r="H26" i="14" s="1"/>
  <c r="H29" i="14" s="1"/>
  <c r="M194" i="32"/>
  <c r="Q194" i="32"/>
  <c r="G194" i="32"/>
  <c r="K194" i="32"/>
  <c r="E194" i="32"/>
  <c r="I194" i="32"/>
  <c r="W188" i="32"/>
  <c r="F46" i="26"/>
  <c r="J46" i="26"/>
  <c r="N46" i="26"/>
  <c r="D46" i="26"/>
  <c r="P46" i="26"/>
  <c r="L46" i="26"/>
  <c r="H46" i="26"/>
  <c r="R46" i="26"/>
  <c r="B46" i="26"/>
  <c r="Q8" i="18"/>
  <c r="T7" i="23"/>
  <c r="M19" i="18"/>
  <c r="N36" i="19"/>
  <c r="AS36" i="19" s="1"/>
  <c r="U9" i="25"/>
  <c r="V23" i="23"/>
  <c r="O9" i="23"/>
  <c r="M36" i="19"/>
  <c r="AR36" i="19" s="1"/>
  <c r="K27" i="5"/>
  <c r="D54" i="32" s="1"/>
  <c r="D55" i="32" s="1"/>
  <c r="G13" i="5"/>
  <c r="G24" i="5" s="1"/>
  <c r="D14" i="20"/>
  <c r="Q26" i="9"/>
  <c r="Q29" i="9" s="1"/>
  <c r="Q27" i="9"/>
  <c r="J118" i="26" s="1"/>
  <c r="J119" i="26" s="1"/>
  <c r="M27" i="9"/>
  <c r="F118" i="32" s="1"/>
  <c r="F119" i="32" s="1"/>
  <c r="M26" i="9"/>
  <c r="M29" i="9" s="1"/>
  <c r="G13" i="9"/>
  <c r="D15" i="9"/>
  <c r="H27" i="9"/>
  <c r="B116" i="32" s="1"/>
  <c r="H26" i="9"/>
  <c r="H29" i="9" s="1"/>
  <c r="T316" i="32"/>
  <c r="T380" i="32"/>
  <c r="T284" i="32"/>
  <c r="T315" i="32"/>
  <c r="F412" i="32"/>
  <c r="U376" i="32"/>
  <c r="B348" i="32"/>
  <c r="T348" i="32" s="1"/>
  <c r="T6" i="32"/>
  <c r="N148" i="32"/>
  <c r="N214" i="32"/>
  <c r="N232" i="32"/>
  <c r="L166" i="32"/>
  <c r="L170" i="32" s="1"/>
  <c r="L248" i="32"/>
  <c r="L252" i="32" s="1"/>
  <c r="J166" i="32"/>
  <c r="J170" i="32" s="1"/>
  <c r="J214" i="32"/>
  <c r="D200" i="32"/>
  <c r="D201" i="32" s="1"/>
  <c r="J70" i="32"/>
  <c r="J71" i="32" s="1"/>
  <c r="P134" i="32"/>
  <c r="P135" i="32" s="1"/>
  <c r="P36" i="32"/>
  <c r="P40" i="32" s="1"/>
  <c r="N198" i="32"/>
  <c r="N52" i="32"/>
  <c r="N234" i="32"/>
  <c r="N235" i="32" s="1"/>
  <c r="L100" i="32"/>
  <c r="L104" i="32" s="1"/>
  <c r="D68" i="32"/>
  <c r="D85" i="32"/>
  <c r="N70" i="32"/>
  <c r="N71" i="32" s="1"/>
  <c r="N100" i="32"/>
  <c r="N104" i="32" s="1"/>
  <c r="N84" i="32"/>
  <c r="N134" i="32"/>
  <c r="N135" i="32" s="1"/>
  <c r="N154" i="32"/>
  <c r="R85" i="32"/>
  <c r="N166" i="32"/>
  <c r="N170" i="32" s="1"/>
  <c r="N200" i="32"/>
  <c r="N201" i="32" s="1"/>
  <c r="J84" i="32"/>
  <c r="J154" i="32"/>
  <c r="J150" i="32" s="1"/>
  <c r="J248" i="32"/>
  <c r="H85" i="32"/>
  <c r="R84" i="32"/>
  <c r="N85" i="32"/>
  <c r="N36" i="32"/>
  <c r="N40" i="32" s="1"/>
  <c r="J36" i="32"/>
  <c r="J40" i="32" s="1"/>
  <c r="J100" i="32"/>
  <c r="J104" i="32" s="1"/>
  <c r="J250" i="32"/>
  <c r="J251" i="32" s="1"/>
  <c r="F148" i="32"/>
  <c r="F154" i="32"/>
  <c r="F150" i="32" s="1"/>
  <c r="F85" i="32"/>
  <c r="T145" i="26"/>
  <c r="F234" i="32"/>
  <c r="F235" i="32" s="1"/>
  <c r="H250" i="32"/>
  <c r="H251" i="32" s="1"/>
  <c r="H36" i="32"/>
  <c r="H40" i="32" s="1"/>
  <c r="H148" i="32"/>
  <c r="F200" i="32"/>
  <c r="F201" i="32" s="1"/>
  <c r="J85" i="32"/>
  <c r="H166" i="32"/>
  <c r="H170" i="32" s="1"/>
  <c r="F132" i="32"/>
  <c r="F220" i="32"/>
  <c r="F216" i="32" s="1"/>
  <c r="F217" i="32" s="1"/>
  <c r="D84" i="32"/>
  <c r="D214" i="32"/>
  <c r="D250" i="32"/>
  <c r="D251" i="32" s="1"/>
  <c r="D252" i="32" s="1"/>
  <c r="H132" i="32"/>
  <c r="F84" i="32"/>
  <c r="F36" i="32"/>
  <c r="F40" i="32" s="1"/>
  <c r="D132" i="32"/>
  <c r="J220" i="26"/>
  <c r="J214" i="26"/>
  <c r="R100" i="32"/>
  <c r="R104" i="32" s="1"/>
  <c r="P200" i="32"/>
  <c r="P201" i="32" s="1"/>
  <c r="P248" i="32"/>
  <c r="H23" i="26"/>
  <c r="H116" i="26" s="1"/>
  <c r="B23" i="26"/>
  <c r="B248" i="26" s="1"/>
  <c r="R118" i="32"/>
  <c r="R119" i="32" s="1"/>
  <c r="R132" i="32"/>
  <c r="R23" i="26"/>
  <c r="R198" i="26" s="1"/>
  <c r="R191" i="26" s="1"/>
  <c r="R196" i="26" s="1"/>
  <c r="R68" i="32"/>
  <c r="R154" i="32"/>
  <c r="P68" i="32"/>
  <c r="P250" i="32"/>
  <c r="P251" i="32" s="1"/>
  <c r="J134" i="32"/>
  <c r="J135" i="32" s="1"/>
  <c r="R36" i="32"/>
  <c r="R40" i="32" s="1"/>
  <c r="F200" i="26"/>
  <c r="F201" i="26" s="1"/>
  <c r="F202" i="26" s="1"/>
  <c r="N184" i="32"/>
  <c r="N185" i="32" s="1"/>
  <c r="R134" i="32"/>
  <c r="R135" i="32" s="1"/>
  <c r="R214" i="32"/>
  <c r="R232" i="32"/>
  <c r="R236" i="32" s="1"/>
  <c r="P132" i="32"/>
  <c r="P23" i="26"/>
  <c r="P134" i="26" s="1"/>
  <c r="P135" i="26" s="1"/>
  <c r="B200" i="32"/>
  <c r="B201" i="32" s="1"/>
  <c r="J200" i="32"/>
  <c r="J201" i="32" s="1"/>
  <c r="R200" i="32"/>
  <c r="R201" i="32" s="1"/>
  <c r="R148" i="32"/>
  <c r="F154" i="26"/>
  <c r="R166" i="32"/>
  <c r="R170" i="32" s="1"/>
  <c r="R220" i="32"/>
  <c r="R216" i="32" s="1"/>
  <c r="R217" i="32" s="1"/>
  <c r="P148" i="32"/>
  <c r="P85" i="32"/>
  <c r="L23" i="26"/>
  <c r="L198" i="26" s="1"/>
  <c r="D23" i="26"/>
  <c r="D70" i="26" s="1"/>
  <c r="D71" i="26" s="1"/>
  <c r="F68" i="32"/>
  <c r="D198" i="32"/>
  <c r="L198" i="32"/>
  <c r="T211" i="26"/>
  <c r="N118" i="32"/>
  <c r="N119" i="32" s="1"/>
  <c r="R250" i="32"/>
  <c r="R251" i="32" s="1"/>
  <c r="R70" i="32"/>
  <c r="R71" i="32" s="1"/>
  <c r="P100" i="32"/>
  <c r="P104" i="32" s="1"/>
  <c r="P84" i="32"/>
  <c r="N23" i="26"/>
  <c r="N68" i="26" s="1"/>
  <c r="U26" i="14"/>
  <c r="U29" i="14" s="1"/>
  <c r="K30" i="7"/>
  <c r="M25" i="23" s="1"/>
  <c r="R198" i="32"/>
  <c r="R27" i="14"/>
  <c r="L182" i="32" s="1"/>
  <c r="L29" i="14"/>
  <c r="J29" i="14"/>
  <c r="Y27" i="14"/>
  <c r="Y26" i="14"/>
  <c r="Y29" i="14" s="1"/>
  <c r="X26" i="14"/>
  <c r="X29" i="14" s="1"/>
  <c r="X27" i="14"/>
  <c r="N30" i="7"/>
  <c r="I26" i="14"/>
  <c r="I29" i="14" s="1"/>
  <c r="I27" i="14"/>
  <c r="B184" i="32" s="1"/>
  <c r="N26" i="14"/>
  <c r="N29" i="14" s="1"/>
  <c r="N27" i="14"/>
  <c r="V27" i="14"/>
  <c r="V26" i="14"/>
  <c r="V29" i="14" s="1"/>
  <c r="P27" i="14"/>
  <c r="J182" i="32" s="1"/>
  <c r="P26" i="14"/>
  <c r="P29" i="14" s="1"/>
  <c r="L27" i="14"/>
  <c r="F182" i="32" s="1"/>
  <c r="J27" i="14"/>
  <c r="Q29" i="14"/>
  <c r="I30" i="7"/>
  <c r="K25" i="23" s="1"/>
  <c r="H134" i="32"/>
  <c r="H135" i="32" s="1"/>
  <c r="J26" i="9"/>
  <c r="J29" i="9" s="1"/>
  <c r="N26" i="9"/>
  <c r="N29" i="9" s="1"/>
  <c r="J27" i="9"/>
  <c r="L27" i="9"/>
  <c r="F116" i="32" s="1"/>
  <c r="K27" i="9"/>
  <c r="W29" i="9"/>
  <c r="O26" i="9"/>
  <c r="O29" i="9" s="1"/>
  <c r="O27" i="9"/>
  <c r="H118" i="32" s="1"/>
  <c r="H119" i="32" s="1"/>
  <c r="R116" i="32"/>
  <c r="P26" i="9"/>
  <c r="P29" i="9" s="1"/>
  <c r="P27" i="9"/>
  <c r="V27" i="9"/>
  <c r="V26" i="9"/>
  <c r="V29" i="9" s="1"/>
  <c r="S26" i="9"/>
  <c r="S29" i="9" s="1"/>
  <c r="S27" i="9"/>
  <c r="L118" i="32" s="1"/>
  <c r="L119" i="32" s="1"/>
  <c r="L30" i="7"/>
  <c r="N25" i="23" s="1"/>
  <c r="T26" i="9"/>
  <c r="T29" i="9" s="1"/>
  <c r="T27" i="9"/>
  <c r="F13" i="9"/>
  <c r="U26" i="9"/>
  <c r="U29" i="9" s="1"/>
  <c r="R26" i="9"/>
  <c r="R29" i="9" s="1"/>
  <c r="R27" i="9"/>
  <c r="R54" i="32"/>
  <c r="R55" i="32" s="1"/>
  <c r="T308" i="32"/>
  <c r="U308" i="32" s="1"/>
  <c r="T404" i="32"/>
  <c r="K29" i="5"/>
  <c r="Y26" i="5"/>
  <c r="T161" i="32"/>
  <c r="D70" i="32"/>
  <c r="D71" i="32" s="1"/>
  <c r="O29" i="5"/>
  <c r="M26" i="5"/>
  <c r="M29" i="5" s="1"/>
  <c r="M27" i="5"/>
  <c r="F54" i="32" s="1"/>
  <c r="F55" i="32" s="1"/>
  <c r="U26" i="5"/>
  <c r="U27" i="5"/>
  <c r="P26" i="5"/>
  <c r="P27" i="5"/>
  <c r="J30" i="7"/>
  <c r="L25" i="23" s="1"/>
  <c r="H27" i="5"/>
  <c r="B52" i="32" s="1"/>
  <c r="H26" i="5"/>
  <c r="I26" i="5"/>
  <c r="I29" i="5" s="1"/>
  <c r="I27" i="5"/>
  <c r="B54" i="32" s="1"/>
  <c r="W27" i="5"/>
  <c r="W26" i="5"/>
  <c r="W29" i="5" s="1"/>
  <c r="Q26" i="5"/>
  <c r="Q29" i="5" s="1"/>
  <c r="Q27" i="5"/>
  <c r="J54" i="32" s="1"/>
  <c r="J55" i="32" s="1"/>
  <c r="L27" i="5"/>
  <c r="F52" i="26" s="1"/>
  <c r="L26" i="5"/>
  <c r="H30" i="7"/>
  <c r="J25" i="23" s="1"/>
  <c r="J29" i="5"/>
  <c r="V26" i="5"/>
  <c r="V27" i="5"/>
  <c r="M30" i="7"/>
  <c r="O25" i="23" s="1"/>
  <c r="R52" i="32"/>
  <c r="T210" i="32"/>
  <c r="T244" i="32"/>
  <c r="T215" i="32"/>
  <c r="J234" i="26"/>
  <c r="J235" i="26" s="1"/>
  <c r="J36" i="26"/>
  <c r="J166" i="26"/>
  <c r="J84" i="26"/>
  <c r="J77" i="26" s="1"/>
  <c r="J79" i="26" s="1"/>
  <c r="J70" i="26"/>
  <c r="J71" i="26" s="1"/>
  <c r="J101" i="26"/>
  <c r="J103" i="26" s="1"/>
  <c r="J68" i="26"/>
  <c r="J148" i="26"/>
  <c r="J100" i="26"/>
  <c r="J410" i="26"/>
  <c r="J411" i="26" s="1"/>
  <c r="J412" i="26" s="1"/>
  <c r="J232" i="26"/>
  <c r="J154" i="26"/>
  <c r="J132" i="26"/>
  <c r="J250" i="26"/>
  <c r="J251" i="26" s="1"/>
  <c r="J134" i="26"/>
  <c r="J135" i="26" s="1"/>
  <c r="J248" i="26"/>
  <c r="J198" i="26"/>
  <c r="J200" i="26"/>
  <c r="J201" i="26" s="1"/>
  <c r="J167" i="26"/>
  <c r="J169" i="26" s="1"/>
  <c r="J37" i="26"/>
  <c r="J39" i="26" s="1"/>
  <c r="L148" i="32"/>
  <c r="L234" i="32"/>
  <c r="L235" i="32" s="1"/>
  <c r="L214" i="32"/>
  <c r="L36" i="32"/>
  <c r="L70" i="32"/>
  <c r="L71" i="32" s="1"/>
  <c r="B250" i="32"/>
  <c r="B84" i="32"/>
  <c r="B85" i="32"/>
  <c r="B100" i="32"/>
  <c r="B68" i="32"/>
  <c r="B134" i="32"/>
  <c r="B232" i="32"/>
  <c r="B154" i="32"/>
  <c r="B150" i="32" s="1"/>
  <c r="B166" i="32"/>
  <c r="B132" i="32"/>
  <c r="B70" i="32"/>
  <c r="B248" i="32"/>
  <c r="B198" i="32"/>
  <c r="B148" i="32"/>
  <c r="B220" i="32"/>
  <c r="B216" i="32" s="1"/>
  <c r="B217" i="32" s="1"/>
  <c r="B36" i="32"/>
  <c r="F191" i="26"/>
  <c r="F196" i="26" s="1"/>
  <c r="H84" i="32"/>
  <c r="H198" i="32"/>
  <c r="H200" i="32"/>
  <c r="H100" i="32"/>
  <c r="F166" i="32"/>
  <c r="F100" i="32"/>
  <c r="F250" i="32"/>
  <c r="F251" i="32" s="1"/>
  <c r="F252" i="32" s="1"/>
  <c r="F214" i="32"/>
  <c r="L36" i="24"/>
  <c r="AP36" i="19"/>
  <c r="H234" i="32"/>
  <c r="H235" i="32" s="1"/>
  <c r="H214" i="32"/>
  <c r="H154" i="32"/>
  <c r="H150" i="32" s="1"/>
  <c r="H116" i="32"/>
  <c r="H70" i="32"/>
  <c r="H71" i="32" s="1"/>
  <c r="H68" i="32"/>
  <c r="H248" i="32"/>
  <c r="F234" i="26"/>
  <c r="F235" i="26" s="1"/>
  <c r="F37" i="26"/>
  <c r="F39" i="26" s="1"/>
  <c r="F214" i="26"/>
  <c r="F166" i="26"/>
  <c r="F68" i="26"/>
  <c r="F132" i="26"/>
  <c r="F100" i="26"/>
  <c r="F220" i="26"/>
  <c r="F410" i="26"/>
  <c r="F134" i="26"/>
  <c r="F248" i="26"/>
  <c r="F167" i="26"/>
  <c r="F169" i="26" s="1"/>
  <c r="F70" i="26"/>
  <c r="F71" i="26" s="1"/>
  <c r="F84" i="26"/>
  <c r="F77" i="26" s="1"/>
  <c r="F79" i="26" s="1"/>
  <c r="F80" i="26" s="1"/>
  <c r="F148" i="26"/>
  <c r="AZ36" i="19"/>
  <c r="V36" i="24"/>
  <c r="V34" i="24" s="1"/>
  <c r="V42" i="24" s="1"/>
  <c r="U34" i="19"/>
  <c r="M23" i="23"/>
  <c r="F36" i="26"/>
  <c r="F101" i="26"/>
  <c r="AG42" i="19"/>
  <c r="BL42" i="19" s="1"/>
  <c r="BL34" i="19"/>
  <c r="H232" i="32"/>
  <c r="F250" i="26"/>
  <c r="F251" i="26" s="1"/>
  <c r="BL36" i="19"/>
  <c r="P36" i="24"/>
  <c r="P34" i="24" s="1"/>
  <c r="AY36" i="19"/>
  <c r="AQ36" i="19"/>
  <c r="F78" i="26"/>
  <c r="L86" i="26"/>
  <c r="H78" i="26"/>
  <c r="B78" i="26"/>
  <c r="J78" i="26"/>
  <c r="L78" i="26"/>
  <c r="P86" i="26"/>
  <c r="R86" i="26"/>
  <c r="N78" i="26"/>
  <c r="B86" i="26"/>
  <c r="F85" i="26"/>
  <c r="N86" i="26"/>
  <c r="D78" i="26"/>
  <c r="R78" i="26"/>
  <c r="J85" i="26"/>
  <c r="W26" i="32"/>
  <c r="W26" i="26"/>
  <c r="AQ19" i="19" l="1"/>
  <c r="J217" i="26"/>
  <c r="R390" i="26"/>
  <c r="R391" i="26"/>
  <c r="N391" i="26"/>
  <c r="N390" i="26"/>
  <c r="J391" i="26"/>
  <c r="J390" i="26"/>
  <c r="P390" i="26"/>
  <c r="P391" i="26"/>
  <c r="L390" i="26"/>
  <c r="L391" i="26"/>
  <c r="N359" i="26"/>
  <c r="N358" i="26"/>
  <c r="T372" i="32"/>
  <c r="U372" i="32" s="1"/>
  <c r="P25" i="23"/>
  <c r="AJ30" i="7"/>
  <c r="F41" i="28"/>
  <c r="F42" i="28"/>
  <c r="F51" i="28"/>
  <c r="E43" i="28"/>
  <c r="E56" i="28"/>
  <c r="AH36" i="24"/>
  <c r="AH34" i="24" s="1"/>
  <c r="AH42" i="24" s="1"/>
  <c r="B412" i="26"/>
  <c r="B401" i="26"/>
  <c r="B406" i="26" s="1"/>
  <c r="D392" i="32"/>
  <c r="D392" i="26"/>
  <c r="B394" i="32"/>
  <c r="B395" i="32" s="1"/>
  <c r="B394" i="26"/>
  <c r="B395" i="26" s="1"/>
  <c r="H407" i="26"/>
  <c r="H359" i="26"/>
  <c r="F330" i="26"/>
  <c r="F331" i="26" s="1"/>
  <c r="F330" i="32"/>
  <c r="F331" i="32" s="1"/>
  <c r="F332" i="32" s="1"/>
  <c r="F328" i="26"/>
  <c r="F321" i="26" s="1"/>
  <c r="F326" i="26" s="1"/>
  <c r="F118" i="26"/>
  <c r="F119" i="26" s="1"/>
  <c r="T97" i="26"/>
  <c r="E24" i="4"/>
  <c r="E18" i="4"/>
  <c r="W36" i="24"/>
  <c r="W34" i="24" s="1"/>
  <c r="W42" i="24" s="1"/>
  <c r="T18" i="19"/>
  <c r="AY18" i="19" s="1"/>
  <c r="N72" i="32"/>
  <c r="U404" i="32"/>
  <c r="I22" i="25"/>
  <c r="AY19" i="19"/>
  <c r="Y22" i="23"/>
  <c r="N19" i="24"/>
  <c r="N18" i="24" s="1"/>
  <c r="M18" i="19"/>
  <c r="AR18" i="19" s="1"/>
  <c r="L18" i="19"/>
  <c r="AQ18" i="19" s="1"/>
  <c r="AF7" i="25"/>
  <c r="AF25" i="25"/>
  <c r="R34" i="19"/>
  <c r="S36" i="24"/>
  <c r="S34" i="24" s="1"/>
  <c r="S42" i="24" s="1"/>
  <c r="AD36" i="24"/>
  <c r="AD34" i="24" s="1"/>
  <c r="AD42" i="24" s="1"/>
  <c r="BC36" i="19"/>
  <c r="AP19" i="19"/>
  <c r="AW19" i="19"/>
  <c r="I22" i="23"/>
  <c r="J21" i="25" s="1"/>
  <c r="AB7" i="25"/>
  <c r="AA23" i="23"/>
  <c r="AA27" i="23" s="1"/>
  <c r="J22" i="23"/>
  <c r="K21" i="25" s="1"/>
  <c r="Z22" i="23"/>
  <c r="AA21" i="25" s="1"/>
  <c r="AA25" i="25" s="1"/>
  <c r="AJ7" i="25"/>
  <c r="H10" i="25"/>
  <c r="G10" i="25"/>
  <c r="Y23" i="23"/>
  <c r="Z22" i="25" s="1"/>
  <c r="AD23" i="23"/>
  <c r="AE22" i="25" s="1"/>
  <c r="K23" i="23"/>
  <c r="L22" i="25" s="1"/>
  <c r="AS19" i="19"/>
  <c r="O19" i="24"/>
  <c r="O18" i="24" s="1"/>
  <c r="AH7" i="25"/>
  <c r="R18" i="19"/>
  <c r="AW18" i="19" s="1"/>
  <c r="X23" i="23"/>
  <c r="Y22" i="25" s="1"/>
  <c r="Y25" i="25" s="1"/>
  <c r="N22" i="23"/>
  <c r="O21" i="25" s="1"/>
  <c r="AG7" i="25"/>
  <c r="AH34" i="19"/>
  <c r="BM34" i="19" s="1"/>
  <c r="AJ5" i="25"/>
  <c r="AJ19" i="25" s="1"/>
  <c r="AI5" i="23"/>
  <c r="AI20" i="23" s="1"/>
  <c r="AI35" i="23" s="1"/>
  <c r="I9" i="25"/>
  <c r="AN5" i="19"/>
  <c r="L7" i="25"/>
  <c r="AI19" i="18"/>
  <c r="O18" i="19"/>
  <c r="AT18" i="19" s="1"/>
  <c r="P19" i="24"/>
  <c r="P18" i="24" s="1"/>
  <c r="P42" i="24" s="1"/>
  <c r="AF42" i="19"/>
  <c r="BK42" i="19" s="1"/>
  <c r="S22" i="23"/>
  <c r="T21" i="25" s="1"/>
  <c r="N7" i="25"/>
  <c r="O34" i="19"/>
  <c r="AT34" i="19" s="1"/>
  <c r="BK36" i="19"/>
  <c r="AG36" i="24"/>
  <c r="AG34" i="24" s="1"/>
  <c r="AG42" i="24" s="1"/>
  <c r="S5" i="25"/>
  <c r="S19" i="25" s="1"/>
  <c r="AU5" i="19"/>
  <c r="AJ25" i="25"/>
  <c r="Y7" i="25"/>
  <c r="AE34" i="24"/>
  <c r="AE42" i="24" s="1"/>
  <c r="BH34" i="19"/>
  <c r="K5" i="23"/>
  <c r="K20" i="23" s="1"/>
  <c r="K35" i="23" s="1"/>
  <c r="T36" i="24"/>
  <c r="T34" i="24" s="1"/>
  <c r="AX36" i="19"/>
  <c r="AK7" i="25"/>
  <c r="AC5" i="25"/>
  <c r="AC19" i="25" s="1"/>
  <c r="V22" i="23"/>
  <c r="W21" i="25" s="1"/>
  <c r="AN19" i="19"/>
  <c r="W34" i="19"/>
  <c r="BB34" i="19" s="1"/>
  <c r="J19" i="24"/>
  <c r="J18" i="24" s="1"/>
  <c r="R22" i="23"/>
  <c r="S21" i="25" s="1"/>
  <c r="AQ5" i="19"/>
  <c r="AB34" i="24"/>
  <c r="AB42" i="24" s="1"/>
  <c r="AB5" i="23"/>
  <c r="AB20" i="23" s="1"/>
  <c r="AB35" i="23" s="1"/>
  <c r="J151" i="32"/>
  <c r="J152" i="32" s="1"/>
  <c r="X36" i="24"/>
  <c r="X34" i="24" s="1"/>
  <c r="X42" i="24" s="1"/>
  <c r="AJ27" i="23"/>
  <c r="AH23" i="23"/>
  <c r="AI22" i="25" s="1"/>
  <c r="AI25" i="25" s="1"/>
  <c r="AV19" i="19"/>
  <c r="I23" i="23"/>
  <c r="J22" i="25" s="1"/>
  <c r="B198" i="26"/>
  <c r="AD9" i="25"/>
  <c r="Q18" i="19"/>
  <c r="AV18" i="19" s="1"/>
  <c r="N13" i="32"/>
  <c r="N217" i="26"/>
  <c r="P7" i="25"/>
  <c r="H136" i="32"/>
  <c r="AF23" i="23"/>
  <c r="AG22" i="25" s="1"/>
  <c r="AG25" i="25" s="1"/>
  <c r="H18" i="19"/>
  <c r="AM18" i="19" s="1"/>
  <c r="B3" i="32"/>
  <c r="B189" i="32" s="1"/>
  <c r="Z5" i="25"/>
  <c r="Z19" i="25" s="1"/>
  <c r="I36" i="24"/>
  <c r="V34" i="19"/>
  <c r="BA34" i="19" s="1"/>
  <c r="H37" i="26"/>
  <c r="H39" i="26" s="1"/>
  <c r="AL36" i="19"/>
  <c r="AC7" i="25"/>
  <c r="Y5" i="23"/>
  <c r="Y20" i="23" s="1"/>
  <c r="Y35" i="23" s="1"/>
  <c r="AF5" i="25"/>
  <c r="AF19" i="25" s="1"/>
  <c r="AM19" i="19"/>
  <c r="R252" i="32"/>
  <c r="BH5" i="19"/>
  <c r="E19" i="19"/>
  <c r="L136" i="32"/>
  <c r="BD5" i="19"/>
  <c r="U5" i="23"/>
  <c r="U20" i="23" s="1"/>
  <c r="U35" i="23" s="1"/>
  <c r="Q19" i="24"/>
  <c r="Q18" i="24" s="1"/>
  <c r="P18" i="19"/>
  <c r="AU18" i="19" s="1"/>
  <c r="AA42" i="19"/>
  <c r="BF42" i="19" s="1"/>
  <c r="L236" i="32"/>
  <c r="AO36" i="19"/>
  <c r="Z42" i="19"/>
  <c r="BE42" i="19" s="1"/>
  <c r="AB5" i="25"/>
  <c r="AB19" i="25" s="1"/>
  <c r="V5" i="25"/>
  <c r="V19" i="25" s="1"/>
  <c r="W23" i="23"/>
  <c r="X22" i="25" s="1"/>
  <c r="X25" i="25" s="1"/>
  <c r="L19" i="24"/>
  <c r="L18" i="24" s="1"/>
  <c r="L151" i="32"/>
  <c r="L152" i="32" s="1"/>
  <c r="AB23" i="23"/>
  <c r="AC22" i="25" s="1"/>
  <c r="AC25" i="25" s="1"/>
  <c r="R9" i="25"/>
  <c r="N136" i="32"/>
  <c r="R23" i="23"/>
  <c r="S22" i="25" s="1"/>
  <c r="Y36" i="24"/>
  <c r="Y34" i="24" s="1"/>
  <c r="Y42" i="24" s="1"/>
  <c r="O5" i="25"/>
  <c r="O19" i="25" s="1"/>
  <c r="AA9" i="25"/>
  <c r="BC34" i="19"/>
  <c r="T94" i="26"/>
  <c r="AL9" i="25"/>
  <c r="AK23" i="23"/>
  <c r="AL22" i="25" s="1"/>
  <c r="L202" i="32"/>
  <c r="P5" i="25"/>
  <c r="P19" i="25" s="1"/>
  <c r="D136" i="32"/>
  <c r="H410" i="26"/>
  <c r="H411" i="26" s="1"/>
  <c r="H412" i="26" s="1"/>
  <c r="H154" i="26"/>
  <c r="AJ9" i="25"/>
  <c r="L72" i="32"/>
  <c r="AI27" i="23"/>
  <c r="F151" i="32"/>
  <c r="F152" i="32" s="1"/>
  <c r="H13" i="32"/>
  <c r="Q34" i="19"/>
  <c r="AG9" i="25"/>
  <c r="H198" i="26"/>
  <c r="H191" i="26" s="1"/>
  <c r="H196" i="26" s="1"/>
  <c r="F72" i="32"/>
  <c r="AI36" i="24"/>
  <c r="AI34" i="24" s="1"/>
  <c r="AI42" i="24" s="1"/>
  <c r="H70" i="26"/>
  <c r="H71" i="26" s="1"/>
  <c r="AE27" i="23"/>
  <c r="R36" i="24"/>
  <c r="R34" i="24" s="1"/>
  <c r="R42" i="24" s="1"/>
  <c r="O5" i="23"/>
  <c r="O20" i="23" s="1"/>
  <c r="O35" i="23" s="1"/>
  <c r="G5" i="7"/>
  <c r="F28" i="28" s="1"/>
  <c r="H232" i="26"/>
  <c r="H225" i="26" s="1"/>
  <c r="H230" i="26" s="1"/>
  <c r="H134" i="26"/>
  <c r="H135" i="26" s="1"/>
  <c r="AK22" i="25"/>
  <c r="AK25" i="25" s="1"/>
  <c r="H214" i="26"/>
  <c r="H219" i="26" s="1"/>
  <c r="H207" i="26" s="1"/>
  <c r="H208" i="26" s="1"/>
  <c r="H151" i="32"/>
  <c r="H152" i="32" s="1"/>
  <c r="L13" i="32"/>
  <c r="J72" i="32"/>
  <c r="H5" i="6"/>
  <c r="I5" i="6" s="1"/>
  <c r="T147" i="26"/>
  <c r="R151" i="32"/>
  <c r="R152" i="32" s="1"/>
  <c r="AA5" i="25"/>
  <c r="AA19" i="25" s="1"/>
  <c r="BC5" i="19"/>
  <c r="Z5" i="23"/>
  <c r="Z20" i="23" s="1"/>
  <c r="Z35" i="23" s="1"/>
  <c r="H250" i="26"/>
  <c r="H251" i="26" s="1"/>
  <c r="F136" i="32"/>
  <c r="H22" i="23"/>
  <c r="I21" i="25" s="1"/>
  <c r="N151" i="32"/>
  <c r="N152" i="32" s="1"/>
  <c r="J36" i="24"/>
  <c r="AN36" i="19"/>
  <c r="H101" i="26"/>
  <c r="H103" i="26" s="1"/>
  <c r="H36" i="26"/>
  <c r="R13" i="32"/>
  <c r="AD22" i="23"/>
  <c r="P151" i="32"/>
  <c r="P152" i="32" s="1"/>
  <c r="H85" i="26"/>
  <c r="H200" i="26"/>
  <c r="H201" i="26" s="1"/>
  <c r="B234" i="26"/>
  <c r="B235" i="26" s="1"/>
  <c r="P13" i="32"/>
  <c r="S23" i="23"/>
  <c r="T22" i="25" s="1"/>
  <c r="B319" i="26"/>
  <c r="B43" i="26"/>
  <c r="B367" i="26"/>
  <c r="B383" i="26"/>
  <c r="B335" i="26"/>
  <c r="B27" i="26"/>
  <c r="B205" i="26"/>
  <c r="J236" i="32"/>
  <c r="T144" i="26"/>
  <c r="T143" i="26"/>
  <c r="T149" i="32"/>
  <c r="AG23" i="23"/>
  <c r="AH22" i="25" s="1"/>
  <c r="AH25" i="25" s="1"/>
  <c r="AH9" i="25"/>
  <c r="S18" i="19"/>
  <c r="AX19" i="19"/>
  <c r="T19" i="24"/>
  <c r="T18" i="24" s="1"/>
  <c r="K19" i="24"/>
  <c r="K18" i="24" s="1"/>
  <c r="J18" i="19"/>
  <c r="AO19" i="19"/>
  <c r="AG5" i="25"/>
  <c r="AG19" i="25" s="1"/>
  <c r="BI5" i="19"/>
  <c r="AF5" i="23"/>
  <c r="AF20" i="23" s="1"/>
  <c r="AF35" i="23" s="1"/>
  <c r="J202" i="32"/>
  <c r="J218" i="26"/>
  <c r="M7" i="25"/>
  <c r="BJ36" i="19"/>
  <c r="AE34" i="19"/>
  <c r="Q7" i="25"/>
  <c r="P22" i="23"/>
  <c r="Q21" i="25" s="1"/>
  <c r="T149" i="26"/>
  <c r="AK22" i="23"/>
  <c r="AL7" i="25"/>
  <c r="AH5" i="25"/>
  <c r="AH19" i="25" s="1"/>
  <c r="BJ5" i="19"/>
  <c r="AG5" i="23"/>
  <c r="AG20" i="23" s="1"/>
  <c r="AG35" i="23" s="1"/>
  <c r="BD36" i="19"/>
  <c r="Z36" i="24"/>
  <c r="Z34" i="24" s="1"/>
  <c r="Z42" i="24" s="1"/>
  <c r="Y34" i="19"/>
  <c r="T150" i="26"/>
  <c r="J136" i="32"/>
  <c r="F87" i="32"/>
  <c r="N236" i="32"/>
  <c r="V7" i="25"/>
  <c r="H184" i="26"/>
  <c r="H185" i="26" s="1"/>
  <c r="B151" i="26"/>
  <c r="T151" i="26" s="1"/>
  <c r="T163" i="26"/>
  <c r="U5" i="25"/>
  <c r="U19" i="25" s="1"/>
  <c r="AW5" i="19"/>
  <c r="T5" i="23"/>
  <c r="T20" i="23" s="1"/>
  <c r="T35" i="23" s="1"/>
  <c r="AK5" i="23"/>
  <c r="AK20" i="23" s="1"/>
  <c r="AK35" i="23" s="1"/>
  <c r="BN5" i="19"/>
  <c r="AL5" i="25"/>
  <c r="AL19" i="25" s="1"/>
  <c r="D151" i="32"/>
  <c r="D152" i="32" s="1"/>
  <c r="D13" i="32"/>
  <c r="V25" i="25"/>
  <c r="D118" i="26"/>
  <c r="D119" i="26" s="1"/>
  <c r="D87" i="32"/>
  <c r="N202" i="32"/>
  <c r="N5" i="25"/>
  <c r="N19" i="25" s="1"/>
  <c r="AP5" i="19"/>
  <c r="M5" i="23"/>
  <c r="M20" i="23" s="1"/>
  <c r="M35" i="23" s="1"/>
  <c r="P5" i="23"/>
  <c r="P20" i="23" s="1"/>
  <c r="P35" i="23" s="1"/>
  <c r="AS5" i="19"/>
  <c r="Q5" i="25"/>
  <c r="Q19" i="25" s="1"/>
  <c r="AC22" i="23"/>
  <c r="AD7" i="25"/>
  <c r="AT5" i="19"/>
  <c r="Q5" i="23"/>
  <c r="Q20" i="23" s="1"/>
  <c r="Q35" i="23" s="1"/>
  <c r="R5" i="25"/>
  <c r="R19" i="25" s="1"/>
  <c r="E8" i="24"/>
  <c r="F8" i="24"/>
  <c r="D13" i="17"/>
  <c r="T412" i="32"/>
  <c r="U408" i="32"/>
  <c r="U402" i="32"/>
  <c r="U403" i="32"/>
  <c r="H394" i="32"/>
  <c r="H394" i="26"/>
  <c r="F392" i="26"/>
  <c r="F392" i="32"/>
  <c r="F396" i="32" s="1"/>
  <c r="D12" i="20"/>
  <c r="H391" i="26"/>
  <c r="D401" i="26"/>
  <c r="D407" i="26" s="1"/>
  <c r="T408" i="26"/>
  <c r="H27" i="17"/>
  <c r="H26" i="17"/>
  <c r="D396" i="32"/>
  <c r="D24" i="17"/>
  <c r="F362" i="32"/>
  <c r="F363" i="32" s="1"/>
  <c r="F362" i="26"/>
  <c r="F363" i="26" s="1"/>
  <c r="B362" i="26"/>
  <c r="B362" i="32"/>
  <c r="J27" i="38"/>
  <c r="J26" i="38"/>
  <c r="G29" i="7" s="1"/>
  <c r="I24" i="23" s="1"/>
  <c r="F360" i="26"/>
  <c r="F360" i="32"/>
  <c r="H362" i="32"/>
  <c r="H363" i="32" s="1"/>
  <c r="H364" i="32" s="1"/>
  <c r="H362" i="26"/>
  <c r="H363" i="26" s="1"/>
  <c r="H364" i="26" s="1"/>
  <c r="B358" i="26"/>
  <c r="E23" i="38"/>
  <c r="E8" i="38"/>
  <c r="E22" i="38"/>
  <c r="E19" i="38"/>
  <c r="E24" i="38"/>
  <c r="E21" i="38"/>
  <c r="E20" i="38"/>
  <c r="E7" i="38"/>
  <c r="E12" i="38"/>
  <c r="E14" i="38"/>
  <c r="E18" i="38"/>
  <c r="E9" i="38"/>
  <c r="E16" i="38"/>
  <c r="E10" i="38"/>
  <c r="E17" i="38"/>
  <c r="E11" i="38"/>
  <c r="I26" i="37"/>
  <c r="F29" i="7" s="1"/>
  <c r="I27" i="37"/>
  <c r="T276" i="32"/>
  <c r="U276" i="32" s="1"/>
  <c r="F24" i="37"/>
  <c r="D24" i="37" s="1"/>
  <c r="D13" i="37"/>
  <c r="E13" i="37" s="1"/>
  <c r="D328" i="26"/>
  <c r="D328" i="32"/>
  <c r="D332" i="32" s="1"/>
  <c r="H332" i="32"/>
  <c r="B321" i="26"/>
  <c r="B327" i="26" s="1"/>
  <c r="T328" i="26"/>
  <c r="H328" i="32"/>
  <c r="H328" i="26"/>
  <c r="E18" i="36"/>
  <c r="E17" i="36"/>
  <c r="E24" i="36"/>
  <c r="E10" i="36"/>
  <c r="E7" i="36"/>
  <c r="E14" i="36"/>
  <c r="E12" i="36"/>
  <c r="E20" i="36"/>
  <c r="E9" i="36"/>
  <c r="E8" i="36"/>
  <c r="E23" i="36"/>
  <c r="E16" i="36"/>
  <c r="E19" i="36"/>
  <c r="E11" i="36"/>
  <c r="E21" i="36"/>
  <c r="E22" i="36"/>
  <c r="B299" i="32"/>
  <c r="B300" i="32" s="1"/>
  <c r="E13" i="36"/>
  <c r="H298" i="32"/>
  <c r="H299" i="32" s="1"/>
  <c r="H300" i="32" s="1"/>
  <c r="H298" i="26"/>
  <c r="H299" i="26" s="1"/>
  <c r="H300" i="26" s="1"/>
  <c r="D296" i="32"/>
  <c r="D296" i="26"/>
  <c r="T296" i="32"/>
  <c r="B299" i="26"/>
  <c r="F296" i="32"/>
  <c r="F300" i="32" s="1"/>
  <c r="F296" i="26"/>
  <c r="H289" i="26"/>
  <c r="H294" i="26" s="1"/>
  <c r="D300" i="32"/>
  <c r="B294" i="26"/>
  <c r="H266" i="32"/>
  <c r="H267" i="32" s="1"/>
  <c r="H268" i="32" s="1"/>
  <c r="H266" i="26"/>
  <c r="H267" i="26" s="1"/>
  <c r="H268" i="26" s="1"/>
  <c r="D257" i="26"/>
  <c r="D262" i="26" s="1"/>
  <c r="D268" i="26"/>
  <c r="B257" i="26"/>
  <c r="B263" i="26" s="1"/>
  <c r="E17" i="35"/>
  <c r="E21" i="35"/>
  <c r="E7" i="35"/>
  <c r="E16" i="35"/>
  <c r="E12" i="35"/>
  <c r="E24" i="35"/>
  <c r="E10" i="35"/>
  <c r="E9" i="35"/>
  <c r="E8" i="35"/>
  <c r="E20" i="35"/>
  <c r="E18" i="35"/>
  <c r="E19" i="35"/>
  <c r="E14" i="35"/>
  <c r="E22" i="35"/>
  <c r="E23" i="35"/>
  <c r="E11" i="35"/>
  <c r="D268" i="32"/>
  <c r="E15" i="35"/>
  <c r="B266" i="26"/>
  <c r="B266" i="32"/>
  <c r="H257" i="26"/>
  <c r="H262" i="26" s="1"/>
  <c r="F264" i="32"/>
  <c r="T264" i="32" s="1"/>
  <c r="F264" i="26"/>
  <c r="D13" i="16"/>
  <c r="F24" i="16"/>
  <c r="D24" i="16" s="1"/>
  <c r="F232" i="26"/>
  <c r="F236" i="26" s="1"/>
  <c r="D236" i="32"/>
  <c r="H220" i="26"/>
  <c r="R217" i="26"/>
  <c r="P217" i="26"/>
  <c r="P218" i="32"/>
  <c r="T209" i="26"/>
  <c r="E14" i="15"/>
  <c r="J219" i="26"/>
  <c r="J207" i="26" s="1"/>
  <c r="J208" i="26" s="1"/>
  <c r="J212" i="26" s="1"/>
  <c r="N218" i="32"/>
  <c r="H220" i="32"/>
  <c r="H216" i="32" s="1"/>
  <c r="H217" i="32" s="1"/>
  <c r="H218" i="32" s="1"/>
  <c r="B214" i="32"/>
  <c r="B218" i="32" s="1"/>
  <c r="T216" i="26"/>
  <c r="E16" i="15"/>
  <c r="T210" i="26"/>
  <c r="T213" i="26"/>
  <c r="T215" i="26"/>
  <c r="E10" i="15"/>
  <c r="E11" i="15"/>
  <c r="E21" i="15"/>
  <c r="E7" i="15"/>
  <c r="E19" i="15"/>
  <c r="E9" i="15"/>
  <c r="E12" i="15"/>
  <c r="E8" i="15"/>
  <c r="E22" i="15"/>
  <c r="E15" i="15"/>
  <c r="E23" i="15"/>
  <c r="E17" i="15"/>
  <c r="E20" i="15"/>
  <c r="E24" i="15"/>
  <c r="D217" i="26"/>
  <c r="E13" i="15"/>
  <c r="H217" i="26"/>
  <c r="F217" i="26"/>
  <c r="F218" i="26" s="1"/>
  <c r="B217" i="26"/>
  <c r="N160" i="26"/>
  <c r="F160" i="26"/>
  <c r="L160" i="26"/>
  <c r="R160" i="26"/>
  <c r="J160" i="26"/>
  <c r="P160" i="26"/>
  <c r="H160" i="26"/>
  <c r="B160" i="26"/>
  <c r="D160" i="26"/>
  <c r="E9" i="13"/>
  <c r="E11" i="13"/>
  <c r="E8" i="13"/>
  <c r="E16" i="13"/>
  <c r="E15" i="13"/>
  <c r="E20" i="13"/>
  <c r="E17" i="13"/>
  <c r="E22" i="13"/>
  <c r="E12" i="13"/>
  <c r="E7" i="13"/>
  <c r="E24" i="13"/>
  <c r="E23" i="13"/>
  <c r="E10" i="13"/>
  <c r="E19" i="13"/>
  <c r="E18" i="13"/>
  <c r="E21" i="13"/>
  <c r="E14" i="13"/>
  <c r="E13" i="13"/>
  <c r="T95" i="32"/>
  <c r="T169" i="32"/>
  <c r="B151" i="32"/>
  <c r="B152" i="32" s="1"/>
  <c r="T144" i="32"/>
  <c r="F13" i="32"/>
  <c r="F184" i="26"/>
  <c r="F185" i="26" s="1"/>
  <c r="J184" i="26"/>
  <c r="J185" i="26" s="1"/>
  <c r="N186" i="32"/>
  <c r="J186" i="32"/>
  <c r="E19" i="20"/>
  <c r="G19" i="20" s="1"/>
  <c r="P202" i="32"/>
  <c r="H184" i="32"/>
  <c r="H185" i="32" s="1"/>
  <c r="N36" i="23"/>
  <c r="J118" i="32"/>
  <c r="J119" i="32" s="1"/>
  <c r="H54" i="26"/>
  <c r="H55" i="26" s="1"/>
  <c r="F54" i="26"/>
  <c r="F55" i="26" s="1"/>
  <c r="F56" i="26" s="1"/>
  <c r="H52" i="26"/>
  <c r="L56" i="32"/>
  <c r="J54" i="26"/>
  <c r="J55" i="26" s="1"/>
  <c r="E14" i="20"/>
  <c r="G14" i="20" s="1"/>
  <c r="E8" i="4"/>
  <c r="R101" i="26"/>
  <c r="R103" i="26" s="1"/>
  <c r="F202" i="32"/>
  <c r="B189" i="26"/>
  <c r="N232" i="26"/>
  <c r="R85" i="26"/>
  <c r="B123" i="26"/>
  <c r="B223" i="26"/>
  <c r="R100" i="26"/>
  <c r="R93" i="26" s="1"/>
  <c r="D198" i="26"/>
  <c r="D191" i="26" s="1"/>
  <c r="D196" i="26" s="1"/>
  <c r="G6" i="24"/>
  <c r="F6" i="19"/>
  <c r="D3" i="26"/>
  <c r="D271" i="26" s="1"/>
  <c r="B399" i="26"/>
  <c r="B75" i="26"/>
  <c r="B303" i="26"/>
  <c r="P72" i="32"/>
  <c r="F9" i="23"/>
  <c r="E23" i="27" s="1"/>
  <c r="Q22" i="23"/>
  <c r="R21" i="25" s="1"/>
  <c r="R25" i="25" s="1"/>
  <c r="D202" i="32"/>
  <c r="BI34" i="19"/>
  <c r="AD42" i="19"/>
  <c r="BI42" i="19" s="1"/>
  <c r="O36" i="24"/>
  <c r="P23" i="23"/>
  <c r="Q22" i="25" s="1"/>
  <c r="G9" i="23"/>
  <c r="AI27" i="6"/>
  <c r="G36" i="24"/>
  <c r="D24" i="14"/>
  <c r="E18" i="14" s="1"/>
  <c r="H118" i="26"/>
  <c r="H119" i="26" s="1"/>
  <c r="H120" i="26" s="1"/>
  <c r="D56" i="32"/>
  <c r="L87" i="32"/>
  <c r="E36" i="19"/>
  <c r="K9" i="25"/>
  <c r="J23" i="23"/>
  <c r="K22" i="25" s="1"/>
  <c r="AU36" i="19"/>
  <c r="P34" i="19"/>
  <c r="Q36" i="24"/>
  <c r="Q34" i="24" s="1"/>
  <c r="H27" i="14"/>
  <c r="B182" i="32" s="1"/>
  <c r="D13" i="14"/>
  <c r="F30" i="7"/>
  <c r="H25" i="23" s="1"/>
  <c r="G25" i="23" s="1"/>
  <c r="D20" i="27" s="1"/>
  <c r="F52" i="32"/>
  <c r="F56" i="32" s="1"/>
  <c r="AB22" i="25"/>
  <c r="AB25" i="25" s="1"/>
  <c r="R68" i="26"/>
  <c r="R61" i="26" s="1"/>
  <c r="R66" i="26" s="1"/>
  <c r="R70" i="26"/>
  <c r="R71" i="26" s="1"/>
  <c r="J218" i="32"/>
  <c r="R37" i="26"/>
  <c r="R39" i="26" s="1"/>
  <c r="D72" i="32"/>
  <c r="R118" i="26"/>
  <c r="R119" i="26" s="1"/>
  <c r="R54" i="26"/>
  <c r="R55" i="26" s="1"/>
  <c r="R52" i="26"/>
  <c r="AI42" i="19"/>
  <c r="BN42" i="19" s="1"/>
  <c r="BN34" i="19"/>
  <c r="BG34" i="19"/>
  <c r="AB42" i="19"/>
  <c r="BG42" i="19" s="1"/>
  <c r="B271" i="26"/>
  <c r="B239" i="26"/>
  <c r="B139" i="26"/>
  <c r="B287" i="26"/>
  <c r="B107" i="26"/>
  <c r="B351" i="26"/>
  <c r="B91" i="26"/>
  <c r="B255" i="26"/>
  <c r="B157" i="26"/>
  <c r="B59" i="26"/>
  <c r="B173" i="26"/>
  <c r="G4" i="18"/>
  <c r="G28" i="28"/>
  <c r="R116" i="26"/>
  <c r="R234" i="26"/>
  <c r="R235" i="26" s="1"/>
  <c r="R132" i="26"/>
  <c r="R125" i="26" s="1"/>
  <c r="R130" i="26" s="1"/>
  <c r="R200" i="26"/>
  <c r="R201" i="26" s="1"/>
  <c r="R202" i="26" s="1"/>
  <c r="R248" i="26"/>
  <c r="R241" i="26" s="1"/>
  <c r="R246" i="26" s="1"/>
  <c r="Z21" i="25"/>
  <c r="Z25" i="25" s="1"/>
  <c r="T86" i="32"/>
  <c r="J87" i="32"/>
  <c r="T46" i="26"/>
  <c r="J13" i="32"/>
  <c r="N87" i="32"/>
  <c r="R87" i="32"/>
  <c r="D31" i="28"/>
  <c r="T34" i="7" s="1"/>
  <c r="U27" i="23"/>
  <c r="F7" i="23"/>
  <c r="G7" i="23"/>
  <c r="T22" i="23"/>
  <c r="U7" i="25"/>
  <c r="Q7" i="18"/>
  <c r="AI8" i="18"/>
  <c r="C44" i="7"/>
  <c r="N36" i="24"/>
  <c r="O23" i="23"/>
  <c r="P22" i="25" s="1"/>
  <c r="P9" i="25"/>
  <c r="W22" i="25"/>
  <c r="D24" i="5"/>
  <c r="D13" i="5"/>
  <c r="G24" i="9"/>
  <c r="D23" i="20" s="1"/>
  <c r="F120" i="32"/>
  <c r="I36" i="23"/>
  <c r="L186" i="32"/>
  <c r="J252" i="32"/>
  <c r="D218" i="32"/>
  <c r="T85" i="32"/>
  <c r="R72" i="32"/>
  <c r="P136" i="32"/>
  <c r="P87" i="32"/>
  <c r="B68" i="26"/>
  <c r="B61" i="26" s="1"/>
  <c r="B37" i="26"/>
  <c r="B39" i="26" s="1"/>
  <c r="L182" i="26"/>
  <c r="R120" i="32"/>
  <c r="L85" i="26"/>
  <c r="B154" i="26"/>
  <c r="L37" i="26"/>
  <c r="L39" i="26" s="1"/>
  <c r="B167" i="26"/>
  <c r="B169" i="26" s="1"/>
  <c r="L100" i="26"/>
  <c r="L93" i="26" s="1"/>
  <c r="L184" i="26"/>
  <c r="L185" i="26" s="1"/>
  <c r="B214" i="26"/>
  <c r="L220" i="26"/>
  <c r="R136" i="32"/>
  <c r="P252" i="32"/>
  <c r="J80" i="26"/>
  <c r="J82" i="26" s="1"/>
  <c r="B132" i="26"/>
  <c r="B125" i="26" s="1"/>
  <c r="L68" i="26"/>
  <c r="L61" i="26" s="1"/>
  <c r="L66" i="26" s="1"/>
  <c r="N36" i="26"/>
  <c r="N29" i="26" s="1"/>
  <c r="N31" i="26" s="1"/>
  <c r="N33" i="26" s="1"/>
  <c r="N9" i="26" s="1"/>
  <c r="D101" i="26"/>
  <c r="D103" i="26" s="1"/>
  <c r="D250" i="26"/>
  <c r="D251" i="26" s="1"/>
  <c r="D410" i="26"/>
  <c r="D411" i="26" s="1"/>
  <c r="D412" i="26" s="1"/>
  <c r="D214" i="26"/>
  <c r="D84" i="26"/>
  <c r="D77" i="26" s="1"/>
  <c r="D79" i="26" s="1"/>
  <c r="D80" i="26" s="1"/>
  <c r="D200" i="26"/>
  <c r="D201" i="26" s="1"/>
  <c r="D232" i="26"/>
  <c r="D54" i="26"/>
  <c r="D55" i="26" s="1"/>
  <c r="D248" i="26"/>
  <c r="D134" i="26"/>
  <c r="D135" i="26" s="1"/>
  <c r="D36" i="26"/>
  <c r="D166" i="26"/>
  <c r="D159" i="26" s="1"/>
  <c r="D161" i="26" s="1"/>
  <c r="D162" i="26" s="1"/>
  <c r="D154" i="26"/>
  <c r="D52" i="26"/>
  <c r="D100" i="26"/>
  <c r="D148" i="26"/>
  <c r="D68" i="26"/>
  <c r="D61" i="26" s="1"/>
  <c r="D66" i="26" s="1"/>
  <c r="D167" i="26"/>
  <c r="D169" i="26" s="1"/>
  <c r="D132" i="26"/>
  <c r="D37" i="26"/>
  <c r="D39" i="26" s="1"/>
  <c r="D234" i="26"/>
  <c r="D235" i="26" s="1"/>
  <c r="D220" i="26"/>
  <c r="D85" i="26"/>
  <c r="B184" i="26"/>
  <c r="B185" i="26" s="1"/>
  <c r="L232" i="26"/>
  <c r="L225" i="26" s="1"/>
  <c r="L230" i="26" s="1"/>
  <c r="L234" i="26"/>
  <c r="L235" i="26" s="1"/>
  <c r="N154" i="26"/>
  <c r="N410" i="26"/>
  <c r="N411" i="26" s="1"/>
  <c r="N412" i="26" s="1"/>
  <c r="N198" i="26"/>
  <c r="N132" i="26"/>
  <c r="N125" i="26" s="1"/>
  <c r="N130" i="26" s="1"/>
  <c r="N250" i="26"/>
  <c r="N251" i="26" s="1"/>
  <c r="N200" i="26"/>
  <c r="N201" i="26" s="1"/>
  <c r="N70" i="26"/>
  <c r="N71" i="26" s="1"/>
  <c r="N72" i="26" s="1"/>
  <c r="N167" i="26"/>
  <c r="N169" i="26" s="1"/>
  <c r="N37" i="26"/>
  <c r="N182" i="26"/>
  <c r="N166" i="26"/>
  <c r="N248" i="26"/>
  <c r="N101" i="26"/>
  <c r="N103" i="26" s="1"/>
  <c r="N214" i="26"/>
  <c r="N84" i="26"/>
  <c r="N220" i="26"/>
  <c r="N85" i="26"/>
  <c r="B101" i="26"/>
  <c r="B103" i="26" s="1"/>
  <c r="B134" i="26"/>
  <c r="B135" i="26" s="1"/>
  <c r="B148" i="26"/>
  <c r="B36" i="26"/>
  <c r="B29" i="26" s="1"/>
  <c r="B31" i="26" s="1"/>
  <c r="B54" i="26"/>
  <c r="P148" i="26"/>
  <c r="P410" i="26"/>
  <c r="P411" i="26" s="1"/>
  <c r="P412" i="26" s="1"/>
  <c r="P200" i="26"/>
  <c r="P201" i="26" s="1"/>
  <c r="P166" i="26"/>
  <c r="P159" i="26" s="1"/>
  <c r="P161" i="26" s="1"/>
  <c r="P214" i="26"/>
  <c r="P198" i="26"/>
  <c r="P191" i="26" s="1"/>
  <c r="P196" i="26" s="1"/>
  <c r="P132" i="26"/>
  <c r="P125" i="26" s="1"/>
  <c r="P130" i="26" s="1"/>
  <c r="P84" i="26"/>
  <c r="P77" i="26" s="1"/>
  <c r="P79" i="26" s="1"/>
  <c r="P80" i="26" s="1"/>
  <c r="P82" i="26" s="1"/>
  <c r="P154" i="26"/>
  <c r="P118" i="26"/>
  <c r="P119" i="26" s="1"/>
  <c r="P70" i="26"/>
  <c r="P71" i="26" s="1"/>
  <c r="P167" i="26"/>
  <c r="P169" i="26" s="1"/>
  <c r="P170" i="26" s="1"/>
  <c r="P100" i="26"/>
  <c r="P93" i="26" s="1"/>
  <c r="P68" i="26"/>
  <c r="P220" i="26"/>
  <c r="P250" i="26"/>
  <c r="P251" i="26" s="1"/>
  <c r="P101" i="26"/>
  <c r="P103" i="26" s="1"/>
  <c r="P36" i="26"/>
  <c r="P232" i="26"/>
  <c r="P234" i="26"/>
  <c r="P235" i="26" s="1"/>
  <c r="P248" i="26"/>
  <c r="P37" i="26"/>
  <c r="P39" i="26" s="1"/>
  <c r="B232" i="26"/>
  <c r="B225" i="26" s="1"/>
  <c r="B231" i="26" s="1"/>
  <c r="B116" i="26"/>
  <c r="B70" i="26"/>
  <c r="N52" i="26"/>
  <c r="R218" i="32"/>
  <c r="P184" i="26"/>
  <c r="P185" i="26" s="1"/>
  <c r="H84" i="26"/>
  <c r="H167" i="26"/>
  <c r="H169" i="26" s="1"/>
  <c r="H68" i="26"/>
  <c r="H61" i="26" s="1"/>
  <c r="H66" i="26" s="1"/>
  <c r="H148" i="26"/>
  <c r="H100" i="26"/>
  <c r="H93" i="26" s="1"/>
  <c r="H234" i="26"/>
  <c r="H235" i="26" s="1"/>
  <c r="H166" i="26"/>
  <c r="H248" i="26"/>
  <c r="H132" i="26"/>
  <c r="N100" i="26"/>
  <c r="L167" i="26"/>
  <c r="L169" i="26" s="1"/>
  <c r="L134" i="26"/>
  <c r="L135" i="26" s="1"/>
  <c r="L166" i="26"/>
  <c r="L250" i="26"/>
  <c r="L251" i="26" s="1"/>
  <c r="L101" i="26"/>
  <c r="L103" i="26" s="1"/>
  <c r="L248" i="26"/>
  <c r="L84" i="26"/>
  <c r="L77" i="26" s="1"/>
  <c r="L79" i="26" s="1"/>
  <c r="L80" i="26" s="1"/>
  <c r="L54" i="26"/>
  <c r="L55" i="26" s="1"/>
  <c r="L214" i="26"/>
  <c r="L200" i="26"/>
  <c r="L201" i="26" s="1"/>
  <c r="L202" i="26" s="1"/>
  <c r="L70" i="26"/>
  <c r="L71" i="26" s="1"/>
  <c r="B85" i="26"/>
  <c r="B87" i="26" s="1"/>
  <c r="B52" i="26"/>
  <c r="L36" i="26"/>
  <c r="L29" i="26" s="1"/>
  <c r="L52" i="26"/>
  <c r="N134" i="26"/>
  <c r="N135" i="26" s="1"/>
  <c r="N136" i="26" s="1"/>
  <c r="B250" i="26"/>
  <c r="B251" i="26" s="1"/>
  <c r="B200" i="26"/>
  <c r="B201" i="26" s="1"/>
  <c r="B84" i="26"/>
  <c r="B77" i="26" s="1"/>
  <c r="N234" i="26"/>
  <c r="N235" i="26" s="1"/>
  <c r="L410" i="26"/>
  <c r="L411" i="26" s="1"/>
  <c r="L412" i="26" s="1"/>
  <c r="N118" i="26"/>
  <c r="N119" i="26" s="1"/>
  <c r="R202" i="32"/>
  <c r="R250" i="26"/>
  <c r="R251" i="26" s="1"/>
  <c r="R154" i="26"/>
  <c r="R134" i="26"/>
  <c r="R135" i="26" s="1"/>
  <c r="R232" i="26"/>
  <c r="R167" i="26"/>
  <c r="R169" i="26" s="1"/>
  <c r="R214" i="26"/>
  <c r="R36" i="26"/>
  <c r="R29" i="26" s="1"/>
  <c r="R31" i="26" s="1"/>
  <c r="R33" i="26" s="1"/>
  <c r="R9" i="26" s="1"/>
  <c r="R220" i="26"/>
  <c r="R410" i="26"/>
  <c r="R411" i="26" s="1"/>
  <c r="R412" i="26" s="1"/>
  <c r="R84" i="26"/>
  <c r="R148" i="26"/>
  <c r="R166" i="26"/>
  <c r="B166" i="26"/>
  <c r="B159" i="26" s="1"/>
  <c r="B161" i="26" s="1"/>
  <c r="D184" i="26"/>
  <c r="D185" i="26" s="1"/>
  <c r="P85" i="26"/>
  <c r="B220" i="26"/>
  <c r="B100" i="26"/>
  <c r="B93" i="26" s="1"/>
  <c r="B95" i="26" s="1"/>
  <c r="B118" i="26"/>
  <c r="B119" i="26" s="1"/>
  <c r="L154" i="26"/>
  <c r="N148" i="26"/>
  <c r="L148" i="26"/>
  <c r="L153" i="26" s="1"/>
  <c r="L141" i="26" s="1"/>
  <c r="L132" i="26"/>
  <c r="L125" i="26" s="1"/>
  <c r="L130" i="26" s="1"/>
  <c r="N184" i="26"/>
  <c r="N185" i="26" s="1"/>
  <c r="N186" i="26" s="1"/>
  <c r="I29" i="7"/>
  <c r="I28" i="7" s="1"/>
  <c r="I27" i="7" s="1"/>
  <c r="I36" i="7" s="1"/>
  <c r="K36" i="23"/>
  <c r="J182" i="26"/>
  <c r="D182" i="26"/>
  <c r="D182" i="32"/>
  <c r="D186" i="32" s="1"/>
  <c r="P182" i="32"/>
  <c r="P186" i="32" s="1"/>
  <c r="P182" i="26"/>
  <c r="R182" i="32"/>
  <c r="R182" i="26"/>
  <c r="F182" i="26"/>
  <c r="H182" i="32"/>
  <c r="H182" i="26"/>
  <c r="E10" i="14"/>
  <c r="E12" i="14"/>
  <c r="E19" i="14"/>
  <c r="E15" i="14"/>
  <c r="R184" i="32"/>
  <c r="R185" i="32" s="1"/>
  <c r="R184" i="26"/>
  <c r="R185" i="26" s="1"/>
  <c r="D116" i="32"/>
  <c r="D116" i="26"/>
  <c r="K29" i="7"/>
  <c r="M24" i="23" s="1"/>
  <c r="D118" i="32"/>
  <c r="F116" i="26"/>
  <c r="F120" i="26" s="1"/>
  <c r="L116" i="26"/>
  <c r="L116" i="32"/>
  <c r="L120" i="32" s="1"/>
  <c r="F24" i="9"/>
  <c r="C12" i="20"/>
  <c r="D13" i="9"/>
  <c r="N116" i="26"/>
  <c r="N116" i="32"/>
  <c r="N120" i="32" s="1"/>
  <c r="P116" i="32"/>
  <c r="P120" i="32" s="1"/>
  <c r="P116" i="26"/>
  <c r="L118" i="26"/>
  <c r="L119" i="26" s="1"/>
  <c r="J116" i="26"/>
  <c r="J120" i="26" s="1"/>
  <c r="J116" i="32"/>
  <c r="M36" i="23"/>
  <c r="L14" i="32"/>
  <c r="R56" i="32"/>
  <c r="Y29" i="5"/>
  <c r="N29" i="7"/>
  <c r="J29" i="7"/>
  <c r="P29" i="5"/>
  <c r="L36" i="23" s="1"/>
  <c r="N54" i="26"/>
  <c r="N55" i="26" s="1"/>
  <c r="N54" i="32"/>
  <c r="L29" i="5"/>
  <c r="J36" i="23" s="1"/>
  <c r="H29" i="7"/>
  <c r="U29" i="5"/>
  <c r="L29" i="7"/>
  <c r="J52" i="32"/>
  <c r="J56" i="32" s="1"/>
  <c r="J52" i="26"/>
  <c r="P54" i="26"/>
  <c r="P55" i="26" s="1"/>
  <c r="P54" i="32"/>
  <c r="H29" i="5"/>
  <c r="H36" i="23" s="1"/>
  <c r="V29" i="5"/>
  <c r="O36" i="23" s="1"/>
  <c r="M29" i="7"/>
  <c r="P52" i="26"/>
  <c r="P52" i="32"/>
  <c r="J159" i="26"/>
  <c r="J161" i="26" s="1"/>
  <c r="J162" i="26" s="1"/>
  <c r="J170" i="26"/>
  <c r="B40" i="32"/>
  <c r="T36" i="32"/>
  <c r="J40" i="26"/>
  <c r="J29" i="26"/>
  <c r="J31" i="26" s="1"/>
  <c r="J33" i="26" s="1"/>
  <c r="J9" i="26" s="1"/>
  <c r="F29" i="26"/>
  <c r="F31" i="26" s="1"/>
  <c r="F33" i="26" s="1"/>
  <c r="F9" i="26" s="1"/>
  <c r="F40" i="26"/>
  <c r="F61" i="26"/>
  <c r="F66" i="26" s="1"/>
  <c r="F72" i="26"/>
  <c r="H252" i="32"/>
  <c r="F186" i="32"/>
  <c r="B135" i="32"/>
  <c r="T135" i="32" s="1"/>
  <c r="T134" i="32"/>
  <c r="J104" i="26"/>
  <c r="J93" i="26"/>
  <c r="U42" i="19"/>
  <c r="AZ42" i="19" s="1"/>
  <c r="AZ34" i="19"/>
  <c r="B251" i="32"/>
  <c r="T251" i="32" s="1"/>
  <c r="T250" i="32"/>
  <c r="AW34" i="19"/>
  <c r="F103" i="26"/>
  <c r="F104" i="26" s="1"/>
  <c r="H236" i="32"/>
  <c r="F241" i="26"/>
  <c r="F246" i="26" s="1"/>
  <c r="F252" i="26"/>
  <c r="H55" i="32"/>
  <c r="H56" i="32" s="1"/>
  <c r="F218" i="32"/>
  <c r="H104" i="32"/>
  <c r="T148" i="32"/>
  <c r="B71" i="32"/>
  <c r="T71" i="32" s="1"/>
  <c r="T70" i="32"/>
  <c r="T68" i="32"/>
  <c r="J153" i="26"/>
  <c r="J141" i="26" s="1"/>
  <c r="J152" i="26"/>
  <c r="F14" i="32"/>
  <c r="F125" i="26"/>
  <c r="F130" i="26" s="1"/>
  <c r="T232" i="32"/>
  <c r="J241" i="26"/>
  <c r="J246" i="26" s="1"/>
  <c r="J252" i="26"/>
  <c r="D367" i="26"/>
  <c r="D107" i="26"/>
  <c r="D157" i="26"/>
  <c r="D205" i="26"/>
  <c r="D91" i="26"/>
  <c r="D303" i="26"/>
  <c r="D75" i="26"/>
  <c r="D59" i="26"/>
  <c r="D123" i="26"/>
  <c r="D239" i="26"/>
  <c r="D223" i="26"/>
  <c r="D351" i="26"/>
  <c r="D399" i="26"/>
  <c r="D383" i="26"/>
  <c r="D139" i="26"/>
  <c r="F3" i="26"/>
  <c r="D335" i="26"/>
  <c r="D255" i="26"/>
  <c r="D287" i="26"/>
  <c r="D27" i="26"/>
  <c r="D173" i="26"/>
  <c r="D43" i="26"/>
  <c r="F152" i="26"/>
  <c r="F153" i="26"/>
  <c r="F141" i="26" s="1"/>
  <c r="F142" i="26" s="1"/>
  <c r="F135" i="26"/>
  <c r="H72" i="32"/>
  <c r="H201" i="32"/>
  <c r="T201" i="32" s="1"/>
  <c r="T200" i="32"/>
  <c r="T132" i="32"/>
  <c r="B104" i="32"/>
  <c r="T100" i="32"/>
  <c r="N61" i="26"/>
  <c r="N66" i="26" s="1"/>
  <c r="J125" i="26"/>
  <c r="J130" i="26" s="1"/>
  <c r="J136" i="26"/>
  <c r="J61" i="26"/>
  <c r="J66" i="26" s="1"/>
  <c r="J72" i="26"/>
  <c r="F170" i="32"/>
  <c r="B55" i="32"/>
  <c r="F236" i="32"/>
  <c r="T248" i="32"/>
  <c r="U244" i="32" s="1"/>
  <c r="F411" i="26"/>
  <c r="F159" i="26"/>
  <c r="F161" i="26" s="1"/>
  <c r="F162" i="26" s="1"/>
  <c r="F170" i="26"/>
  <c r="B170" i="32"/>
  <c r="T166" i="32"/>
  <c r="B235" i="32"/>
  <c r="T235" i="32" s="1"/>
  <c r="T234" i="32"/>
  <c r="L191" i="26"/>
  <c r="L196" i="26" s="1"/>
  <c r="L40" i="32"/>
  <c r="L21" i="25"/>
  <c r="N22" i="25"/>
  <c r="F219" i="26"/>
  <c r="F207" i="26" s="1"/>
  <c r="F104" i="32"/>
  <c r="B191" i="26"/>
  <c r="B241" i="26"/>
  <c r="B247" i="26" s="1"/>
  <c r="B185" i="32"/>
  <c r="B119" i="32"/>
  <c r="B87" i="32"/>
  <c r="B13" i="32"/>
  <c r="L218" i="32"/>
  <c r="F93" i="26"/>
  <c r="H120" i="32"/>
  <c r="H87" i="32"/>
  <c r="B202" i="32"/>
  <c r="T198" i="32"/>
  <c r="T84" i="32"/>
  <c r="J191" i="26"/>
  <c r="J196" i="26" s="1"/>
  <c r="J202" i="26"/>
  <c r="J236" i="26"/>
  <c r="J225" i="26"/>
  <c r="J230" i="26" s="1"/>
  <c r="J13" i="26"/>
  <c r="J87" i="26"/>
  <c r="J88" i="26" s="1"/>
  <c r="T86" i="26"/>
  <c r="F82" i="26"/>
  <c r="F30" i="26"/>
  <c r="B30" i="26"/>
  <c r="J30" i="26"/>
  <c r="N30" i="26"/>
  <c r="R30" i="26"/>
  <c r="D30" i="26"/>
  <c r="H30" i="26"/>
  <c r="L30" i="26"/>
  <c r="P30" i="26"/>
  <c r="T78" i="26"/>
  <c r="F87" i="26"/>
  <c r="F88" i="26" s="1"/>
  <c r="F13" i="26"/>
  <c r="F43" i="28" l="1"/>
  <c r="F53" i="28"/>
  <c r="F52" i="28"/>
  <c r="F54" i="28" s="1"/>
  <c r="G51" i="28"/>
  <c r="E58" i="28"/>
  <c r="F22" i="18"/>
  <c r="F57" i="28"/>
  <c r="G23" i="18" s="1"/>
  <c r="G40" i="28"/>
  <c r="Y27" i="23"/>
  <c r="S17" i="18"/>
  <c r="AI17" i="18" s="1"/>
  <c r="V39" i="23"/>
  <c r="T33" i="7"/>
  <c r="D396" i="26"/>
  <c r="D385" i="26"/>
  <c r="D390" i="26" s="1"/>
  <c r="B407" i="26"/>
  <c r="T407" i="26" s="1"/>
  <c r="U407" i="26" s="1"/>
  <c r="D391" i="26"/>
  <c r="F332" i="26"/>
  <c r="H295" i="26"/>
  <c r="F268" i="32"/>
  <c r="D263" i="26"/>
  <c r="J186" i="26"/>
  <c r="B218" i="26"/>
  <c r="H40" i="26"/>
  <c r="H87" i="26"/>
  <c r="H88" i="26" s="1"/>
  <c r="AH27" i="23"/>
  <c r="AH42" i="19"/>
  <c r="BM42" i="19" s="1"/>
  <c r="F23" i="23"/>
  <c r="AF27" i="23"/>
  <c r="AB27" i="23"/>
  <c r="AD27" i="23"/>
  <c r="Z27" i="23"/>
  <c r="X27" i="23"/>
  <c r="S27" i="23"/>
  <c r="V42" i="19"/>
  <c r="BA42" i="19" s="1"/>
  <c r="R42" i="19"/>
  <c r="AW42" i="19" s="1"/>
  <c r="S25" i="25"/>
  <c r="B139" i="32"/>
  <c r="B91" i="32"/>
  <c r="B43" i="32"/>
  <c r="O42" i="19"/>
  <c r="AT42" i="19" s="1"/>
  <c r="T42" i="24"/>
  <c r="W42" i="19"/>
  <c r="BB42" i="19" s="1"/>
  <c r="B239" i="32"/>
  <c r="B367" i="32"/>
  <c r="B157" i="32"/>
  <c r="B136" i="26"/>
  <c r="B59" i="32"/>
  <c r="B223" i="32"/>
  <c r="B75" i="32"/>
  <c r="Q42" i="19"/>
  <c r="AV42" i="19" s="1"/>
  <c r="D3" i="32"/>
  <c r="B123" i="32"/>
  <c r="B399" i="32"/>
  <c r="B319" i="32"/>
  <c r="B335" i="32"/>
  <c r="B303" i="32"/>
  <c r="B27" i="32"/>
  <c r="B173" i="32"/>
  <c r="B107" i="32"/>
  <c r="L15" i="32"/>
  <c r="B383" i="32"/>
  <c r="B287" i="32"/>
  <c r="B351" i="32"/>
  <c r="B271" i="32"/>
  <c r="B255" i="32"/>
  <c r="B205" i="32"/>
  <c r="H202" i="26"/>
  <c r="H29" i="26"/>
  <c r="H31" i="26" s="1"/>
  <c r="P186" i="26"/>
  <c r="R27" i="23"/>
  <c r="H236" i="26"/>
  <c r="P104" i="26"/>
  <c r="Q42" i="24"/>
  <c r="W27" i="23"/>
  <c r="F186" i="26"/>
  <c r="D189" i="26"/>
  <c r="D319" i="26"/>
  <c r="F14" i="26"/>
  <c r="F15" i="26" s="1"/>
  <c r="N104" i="26"/>
  <c r="AE21" i="25"/>
  <c r="AE25" i="25" s="1"/>
  <c r="I5" i="7"/>
  <c r="H28" i="28" s="1"/>
  <c r="F4" i="18"/>
  <c r="H6" i="24" s="1"/>
  <c r="AV34" i="19"/>
  <c r="AG27" i="23"/>
  <c r="H218" i="26"/>
  <c r="L104" i="26"/>
  <c r="R252" i="26"/>
  <c r="T25" i="25"/>
  <c r="H56" i="26"/>
  <c r="T248" i="26"/>
  <c r="F225" i="26"/>
  <c r="F230" i="26" s="1"/>
  <c r="D19" i="19"/>
  <c r="D68" i="27" s="1"/>
  <c r="D73" i="27" s="1"/>
  <c r="E70" i="27" s="1"/>
  <c r="N236" i="26"/>
  <c r="R72" i="26"/>
  <c r="H7" i="25"/>
  <c r="F18" i="24"/>
  <c r="J14" i="26"/>
  <c r="J15" i="26" s="1"/>
  <c r="BD34" i="19"/>
  <c r="Y42" i="19"/>
  <c r="BD42" i="19" s="1"/>
  <c r="N153" i="26"/>
  <c r="N141" i="26" s="1"/>
  <c r="N142" i="26" s="1"/>
  <c r="P162" i="26"/>
  <c r="P164" i="26" s="1"/>
  <c r="B162" i="26"/>
  <c r="B164" i="26" s="1"/>
  <c r="AX18" i="19"/>
  <c r="S42" i="19"/>
  <c r="AX42" i="19" s="1"/>
  <c r="AL21" i="25"/>
  <c r="AL25" i="25" s="1"/>
  <c r="AK27" i="23"/>
  <c r="L95" i="26"/>
  <c r="L142" i="26"/>
  <c r="L146" i="26" s="1"/>
  <c r="J95" i="26"/>
  <c r="J96" i="26" s="1"/>
  <c r="D36" i="19"/>
  <c r="D86" i="27" s="1"/>
  <c r="G7" i="25"/>
  <c r="N225" i="26"/>
  <c r="N230" i="26" s="1"/>
  <c r="B96" i="26"/>
  <c r="B98" i="26" s="1"/>
  <c r="E19" i="24"/>
  <c r="AO18" i="19"/>
  <c r="E18" i="19"/>
  <c r="H186" i="26"/>
  <c r="P95" i="26"/>
  <c r="P96" i="26" s="1"/>
  <c r="P218" i="26"/>
  <c r="T198" i="26"/>
  <c r="U194" i="26" s="1"/>
  <c r="F95" i="26"/>
  <c r="F96" i="26" s="1"/>
  <c r="F98" i="26" s="1"/>
  <c r="R95" i="26"/>
  <c r="R96" i="26" s="1"/>
  <c r="T151" i="32"/>
  <c r="D120" i="26"/>
  <c r="H95" i="26"/>
  <c r="H96" i="26" s="1"/>
  <c r="L152" i="26"/>
  <c r="Q27" i="23"/>
  <c r="R120" i="26"/>
  <c r="AC27" i="23"/>
  <c r="AD21" i="25"/>
  <c r="AD25" i="25" s="1"/>
  <c r="E18" i="24"/>
  <c r="AE42" i="19"/>
  <c r="BJ42" i="19" s="1"/>
  <c r="BJ34" i="19"/>
  <c r="F19" i="24"/>
  <c r="J142" i="26"/>
  <c r="J6" i="26" s="1"/>
  <c r="E12" i="20"/>
  <c r="G12" i="20" s="1"/>
  <c r="G23" i="20" s="1"/>
  <c r="F396" i="26"/>
  <c r="F385" i="26"/>
  <c r="F390" i="26" s="1"/>
  <c r="B392" i="32"/>
  <c r="B392" i="26"/>
  <c r="E17" i="17"/>
  <c r="E8" i="17"/>
  <c r="E21" i="17"/>
  <c r="E18" i="17"/>
  <c r="E20" i="17"/>
  <c r="E23" i="17"/>
  <c r="E11" i="17"/>
  <c r="E14" i="17"/>
  <c r="E12" i="17"/>
  <c r="E15" i="17"/>
  <c r="E10" i="17"/>
  <c r="E22" i="17"/>
  <c r="E24" i="17"/>
  <c r="E19" i="17"/>
  <c r="E7" i="17"/>
  <c r="E9" i="17"/>
  <c r="E16" i="17"/>
  <c r="U403" i="26"/>
  <c r="U408" i="26"/>
  <c r="U402" i="26"/>
  <c r="U405" i="26"/>
  <c r="U404" i="26"/>
  <c r="H395" i="26"/>
  <c r="T394" i="26"/>
  <c r="D406" i="26"/>
  <c r="T406" i="26" s="1"/>
  <c r="U406" i="26" s="1"/>
  <c r="T401" i="26"/>
  <c r="U401" i="26" s="1"/>
  <c r="H395" i="32"/>
  <c r="T394" i="32"/>
  <c r="E13" i="17"/>
  <c r="F364" i="26"/>
  <c r="F353" i="26"/>
  <c r="F358" i="26" s="1"/>
  <c r="T362" i="32"/>
  <c r="B363" i="32"/>
  <c r="B363" i="26"/>
  <c r="T362" i="26"/>
  <c r="D360" i="26"/>
  <c r="D360" i="32"/>
  <c r="F364" i="32"/>
  <c r="U322" i="26"/>
  <c r="U323" i="26"/>
  <c r="U325" i="26"/>
  <c r="U328" i="26"/>
  <c r="U324" i="26"/>
  <c r="B330" i="32"/>
  <c r="B330" i="26"/>
  <c r="B14" i="26" s="1"/>
  <c r="B326" i="26"/>
  <c r="E17" i="37"/>
  <c r="E19" i="37"/>
  <c r="E10" i="37"/>
  <c r="E22" i="37"/>
  <c r="E24" i="37"/>
  <c r="E18" i="37"/>
  <c r="E8" i="37"/>
  <c r="E7" i="37"/>
  <c r="E12" i="37"/>
  <c r="E20" i="37"/>
  <c r="E11" i="37"/>
  <c r="E23" i="37"/>
  <c r="E21" i="37"/>
  <c r="E9" i="37"/>
  <c r="E14" i="37"/>
  <c r="E16" i="37"/>
  <c r="E15" i="37"/>
  <c r="H332" i="26"/>
  <c r="H321" i="26"/>
  <c r="H326" i="26" s="1"/>
  <c r="T328" i="32"/>
  <c r="D332" i="26"/>
  <c r="D321" i="26"/>
  <c r="D326" i="26" s="1"/>
  <c r="F327" i="26"/>
  <c r="U290" i="32"/>
  <c r="U292" i="32"/>
  <c r="U296" i="32"/>
  <c r="U291" i="32"/>
  <c r="D300" i="26"/>
  <c r="D289" i="26"/>
  <c r="D295" i="26" s="1"/>
  <c r="T296" i="26"/>
  <c r="T299" i="26"/>
  <c r="B300" i="26"/>
  <c r="T298" i="26"/>
  <c r="T298" i="32"/>
  <c r="F289" i="26"/>
  <c r="F294" i="26" s="1"/>
  <c r="F300" i="26"/>
  <c r="H14" i="32"/>
  <c r="H15" i="32" s="1"/>
  <c r="T300" i="32"/>
  <c r="T299" i="32"/>
  <c r="T266" i="32"/>
  <c r="B267" i="32"/>
  <c r="F268" i="26"/>
  <c r="F257" i="26"/>
  <c r="F262" i="26" s="1"/>
  <c r="B267" i="26"/>
  <c r="T266" i="26"/>
  <c r="B262" i="26"/>
  <c r="U260" i="32"/>
  <c r="U259" i="32"/>
  <c r="U258" i="32"/>
  <c r="U264" i="32"/>
  <c r="H263" i="26"/>
  <c r="T264" i="26"/>
  <c r="E22" i="16"/>
  <c r="E18" i="16"/>
  <c r="E11" i="16"/>
  <c r="E8" i="16"/>
  <c r="E10" i="16"/>
  <c r="E24" i="16"/>
  <c r="E19" i="16"/>
  <c r="E23" i="16"/>
  <c r="E16" i="16"/>
  <c r="E17" i="16"/>
  <c r="E20" i="16"/>
  <c r="E12" i="16"/>
  <c r="E14" i="16"/>
  <c r="E9" i="16"/>
  <c r="E7" i="16"/>
  <c r="E21" i="16"/>
  <c r="E15" i="16"/>
  <c r="E13" i="16"/>
  <c r="T217" i="32"/>
  <c r="T217" i="26"/>
  <c r="T214" i="32"/>
  <c r="U210" i="32" s="1"/>
  <c r="T216" i="32"/>
  <c r="N219" i="26"/>
  <c r="N207" i="26" s="1"/>
  <c r="N208" i="26" s="1"/>
  <c r="B219" i="26"/>
  <c r="B207" i="26" s="1"/>
  <c r="B208" i="26" s="1"/>
  <c r="L218" i="26"/>
  <c r="H212" i="26"/>
  <c r="F208" i="26"/>
  <c r="F212" i="26" s="1"/>
  <c r="J164" i="26"/>
  <c r="T160" i="26"/>
  <c r="F164" i="26"/>
  <c r="D164" i="26"/>
  <c r="F15" i="32"/>
  <c r="B104" i="26"/>
  <c r="E23" i="14"/>
  <c r="E14" i="14"/>
  <c r="E21" i="14"/>
  <c r="E17" i="14"/>
  <c r="E24" i="14"/>
  <c r="E20" i="14"/>
  <c r="E11" i="14"/>
  <c r="E22" i="14"/>
  <c r="E13" i="14"/>
  <c r="E16" i="14"/>
  <c r="E9" i="14"/>
  <c r="E7" i="14"/>
  <c r="E8" i="14"/>
  <c r="H186" i="32"/>
  <c r="L186" i="26"/>
  <c r="J120" i="32"/>
  <c r="T118" i="32"/>
  <c r="J14" i="32"/>
  <c r="J15" i="32" s="1"/>
  <c r="J56" i="26"/>
  <c r="L56" i="26"/>
  <c r="R87" i="26"/>
  <c r="R88" i="26" s="1"/>
  <c r="D202" i="26"/>
  <c r="R104" i="26"/>
  <c r="F22" i="23"/>
  <c r="E22" i="27" s="1"/>
  <c r="B236" i="26"/>
  <c r="D72" i="26"/>
  <c r="T232" i="26"/>
  <c r="U227" i="26" s="1"/>
  <c r="H6" i="23"/>
  <c r="H21" i="23" s="1"/>
  <c r="I6" i="25"/>
  <c r="I20" i="25" s="1"/>
  <c r="AK6" i="19"/>
  <c r="T68" i="26"/>
  <c r="U67" i="26" s="1"/>
  <c r="D186" i="26"/>
  <c r="G22" i="23"/>
  <c r="R236" i="26"/>
  <c r="L72" i="26"/>
  <c r="R40" i="26"/>
  <c r="P136" i="26"/>
  <c r="L40" i="26"/>
  <c r="G9" i="25"/>
  <c r="E36" i="24"/>
  <c r="B182" i="26"/>
  <c r="B186" i="26" s="1"/>
  <c r="E13" i="5"/>
  <c r="F25" i="23"/>
  <c r="E20" i="27" s="1"/>
  <c r="H9" i="25"/>
  <c r="AJ33" i="7"/>
  <c r="T37" i="19"/>
  <c r="T34" i="19" s="1"/>
  <c r="AY34" i="19" s="1"/>
  <c r="F36" i="24"/>
  <c r="AU34" i="19"/>
  <c r="P42" i="19"/>
  <c r="AU42" i="19" s="1"/>
  <c r="H14" i="26"/>
  <c r="R136" i="26"/>
  <c r="R56" i="26"/>
  <c r="D59" i="32"/>
  <c r="D367" i="32"/>
  <c r="D223" i="32"/>
  <c r="D303" i="32"/>
  <c r="D107" i="32"/>
  <c r="D239" i="32"/>
  <c r="D255" i="32"/>
  <c r="D157" i="32"/>
  <c r="D351" i="32"/>
  <c r="F3" i="32"/>
  <c r="D287" i="32"/>
  <c r="D319" i="32"/>
  <c r="D173" i="32"/>
  <c r="D399" i="32"/>
  <c r="D123" i="32"/>
  <c r="D205" i="32"/>
  <c r="D189" i="32"/>
  <c r="D335" i="32"/>
  <c r="D27" i="32"/>
  <c r="D75" i="32"/>
  <c r="D91" i="32"/>
  <c r="D43" i="32"/>
  <c r="D271" i="32"/>
  <c r="D139" i="32"/>
  <c r="D383" i="32"/>
  <c r="B13" i="26"/>
  <c r="L120" i="26"/>
  <c r="L236" i="26"/>
  <c r="D252" i="26"/>
  <c r="G6" i="19"/>
  <c r="N56" i="26"/>
  <c r="I6" i="24"/>
  <c r="H6" i="19"/>
  <c r="J5" i="6"/>
  <c r="J5" i="7"/>
  <c r="N152" i="26"/>
  <c r="N14" i="26"/>
  <c r="P13" i="26"/>
  <c r="R13" i="26"/>
  <c r="J231" i="26"/>
  <c r="T54" i="32"/>
  <c r="B32" i="26"/>
  <c r="B33" i="26"/>
  <c r="H32" i="26"/>
  <c r="H33" i="26"/>
  <c r="H9" i="26" s="1"/>
  <c r="U21" i="25"/>
  <c r="U25" i="25" s="1"/>
  <c r="T27" i="23"/>
  <c r="G23" i="23"/>
  <c r="E16" i="5"/>
  <c r="E10" i="5"/>
  <c r="E7" i="5"/>
  <c r="E23" i="5"/>
  <c r="E17" i="5"/>
  <c r="E11" i="5"/>
  <c r="E9" i="5"/>
  <c r="E14" i="5"/>
  <c r="E22" i="5"/>
  <c r="E20" i="5"/>
  <c r="E18" i="5"/>
  <c r="E19" i="5"/>
  <c r="E12" i="5"/>
  <c r="E15" i="5"/>
  <c r="E24" i="5"/>
  <c r="E8" i="5"/>
  <c r="E21" i="5"/>
  <c r="H20" i="18"/>
  <c r="I35" i="19"/>
  <c r="K24" i="23"/>
  <c r="L23" i="25" s="1"/>
  <c r="L25" i="25" s="1"/>
  <c r="G35" i="19"/>
  <c r="J23" i="25"/>
  <c r="J25" i="25" s="1"/>
  <c r="I27" i="23"/>
  <c r="G28" i="7"/>
  <c r="G27" i="7" s="1"/>
  <c r="G36" i="7" s="1"/>
  <c r="F20" i="18"/>
  <c r="T170" i="32"/>
  <c r="T152" i="32"/>
  <c r="B252" i="32"/>
  <c r="T252" i="32" s="1"/>
  <c r="T52" i="32"/>
  <c r="U52" i="32" s="1"/>
  <c r="T251" i="26"/>
  <c r="B252" i="26"/>
  <c r="T201" i="26"/>
  <c r="T148" i="26"/>
  <c r="U144" i="26" s="1"/>
  <c r="T214" i="26"/>
  <c r="U210" i="26" s="1"/>
  <c r="H13" i="26"/>
  <c r="T70" i="26"/>
  <c r="L231" i="26"/>
  <c r="T250" i="26"/>
  <c r="H104" i="26"/>
  <c r="T132" i="26"/>
  <c r="U131" i="26" s="1"/>
  <c r="F247" i="26"/>
  <c r="L31" i="26"/>
  <c r="R14" i="26"/>
  <c r="N218" i="26"/>
  <c r="T135" i="26"/>
  <c r="H77" i="26"/>
  <c r="T85" i="26"/>
  <c r="B71" i="26"/>
  <c r="T71" i="26" s="1"/>
  <c r="T101" i="26"/>
  <c r="T200" i="26"/>
  <c r="L252" i="26"/>
  <c r="L241" i="26"/>
  <c r="L246" i="26" s="1"/>
  <c r="H241" i="26"/>
  <c r="H252" i="26"/>
  <c r="P61" i="26"/>
  <c r="P66" i="26" s="1"/>
  <c r="P72" i="26"/>
  <c r="B153" i="26"/>
  <c r="B152" i="26"/>
  <c r="N241" i="26"/>
  <c r="N246" i="26" s="1"/>
  <c r="N252" i="26"/>
  <c r="D241" i="26"/>
  <c r="D246" i="26" s="1"/>
  <c r="H153" i="26"/>
  <c r="H141" i="26" s="1"/>
  <c r="H142" i="26" s="1"/>
  <c r="H6" i="26" s="1"/>
  <c r="H152" i="26"/>
  <c r="P40" i="26"/>
  <c r="P29" i="26"/>
  <c r="P31" i="26" s="1"/>
  <c r="P33" i="26" s="1"/>
  <c r="P9" i="26" s="1"/>
  <c r="D82" i="26"/>
  <c r="T84" i="26"/>
  <c r="U84" i="26" s="1"/>
  <c r="D13" i="26"/>
  <c r="P87" i="26"/>
  <c r="P88" i="26" s="1"/>
  <c r="B55" i="26"/>
  <c r="B56" i="26" s="1"/>
  <c r="T103" i="26"/>
  <c r="D14" i="26"/>
  <c r="N120" i="26"/>
  <c r="R219" i="26"/>
  <c r="R207" i="26" s="1"/>
  <c r="R218" i="26"/>
  <c r="H159" i="26"/>
  <c r="H170" i="26"/>
  <c r="P241" i="26"/>
  <c r="P252" i="26"/>
  <c r="P219" i="26"/>
  <c r="P207" i="26" s="1"/>
  <c r="N170" i="26"/>
  <c r="N159" i="26"/>
  <c r="N191" i="26"/>
  <c r="N196" i="26" s="1"/>
  <c r="N202" i="26"/>
  <c r="D152" i="26"/>
  <c r="D153" i="26"/>
  <c r="D141" i="26" s="1"/>
  <c r="D142" i="26" s="1"/>
  <c r="R153" i="26"/>
  <c r="R141" i="26" s="1"/>
  <c r="R142" i="26" s="1"/>
  <c r="R152" i="26"/>
  <c r="T234" i="26"/>
  <c r="D125" i="26"/>
  <c r="D130" i="26" s="1"/>
  <c r="D136" i="26"/>
  <c r="H125" i="26"/>
  <c r="H130" i="26" s="1"/>
  <c r="H136" i="26"/>
  <c r="D170" i="26"/>
  <c r="D87" i="26"/>
  <c r="D88" i="26" s="1"/>
  <c r="L87" i="26"/>
  <c r="L88" i="26" s="1"/>
  <c r="T184" i="26"/>
  <c r="T167" i="26"/>
  <c r="L136" i="26"/>
  <c r="T100" i="26"/>
  <c r="U99" i="26" s="1"/>
  <c r="D104" i="26"/>
  <c r="D93" i="26"/>
  <c r="D225" i="26"/>
  <c r="D230" i="26" s="1"/>
  <c r="D236" i="26"/>
  <c r="R77" i="26"/>
  <c r="L219" i="26"/>
  <c r="L207" i="26" s="1"/>
  <c r="P153" i="26"/>
  <c r="P141" i="26" s="1"/>
  <c r="P142" i="26" s="1"/>
  <c r="P152" i="26"/>
  <c r="N77" i="26"/>
  <c r="N87" i="26"/>
  <c r="N88" i="26" s="1"/>
  <c r="D219" i="26"/>
  <c r="D207" i="26" s="1"/>
  <c r="D218" i="26"/>
  <c r="T134" i="26"/>
  <c r="T36" i="26"/>
  <c r="U35" i="26" s="1"/>
  <c r="P120" i="26"/>
  <c r="D40" i="26"/>
  <c r="D29" i="26"/>
  <c r="D31" i="26" s="1"/>
  <c r="D33" i="26" s="1"/>
  <c r="D9" i="26" s="1"/>
  <c r="T166" i="26"/>
  <c r="T410" i="26"/>
  <c r="T235" i="26"/>
  <c r="L82" i="26"/>
  <c r="T37" i="26"/>
  <c r="N93" i="26"/>
  <c r="L13" i="26"/>
  <c r="T185" i="26"/>
  <c r="R247" i="26"/>
  <c r="T169" i="26"/>
  <c r="R159" i="26"/>
  <c r="R170" i="26"/>
  <c r="R225" i="26"/>
  <c r="R230" i="26" s="1"/>
  <c r="L159" i="26"/>
  <c r="L170" i="26"/>
  <c r="P236" i="26"/>
  <c r="P225" i="26"/>
  <c r="P230" i="26" s="1"/>
  <c r="P202" i="26"/>
  <c r="N39" i="26"/>
  <c r="N40" i="26" s="1"/>
  <c r="N13" i="26"/>
  <c r="D56" i="26"/>
  <c r="H72" i="26"/>
  <c r="N23" i="25"/>
  <c r="N25" i="25" s="1"/>
  <c r="M27" i="23"/>
  <c r="J20" i="18"/>
  <c r="K28" i="7"/>
  <c r="K27" i="7" s="1"/>
  <c r="K36" i="7" s="1"/>
  <c r="K35" i="19"/>
  <c r="AP35" i="19" s="1"/>
  <c r="T182" i="32"/>
  <c r="U182" i="32" s="1"/>
  <c r="R186" i="32"/>
  <c r="R14" i="32"/>
  <c r="R15" i="32" s="1"/>
  <c r="T184" i="32"/>
  <c r="T185" i="32"/>
  <c r="R186" i="26"/>
  <c r="B202" i="26"/>
  <c r="T116" i="32"/>
  <c r="D119" i="32"/>
  <c r="D120" i="32" s="1"/>
  <c r="D14" i="32"/>
  <c r="D15" i="32" s="1"/>
  <c r="T118" i="26"/>
  <c r="T119" i="26"/>
  <c r="D24" i="9"/>
  <c r="C23" i="20"/>
  <c r="E23" i="20" s="1"/>
  <c r="T116" i="26"/>
  <c r="B136" i="32"/>
  <c r="T136" i="32" s="1"/>
  <c r="B120" i="26"/>
  <c r="L14" i="26"/>
  <c r="N28" i="7"/>
  <c r="N27" i="7" s="1"/>
  <c r="N36" i="7" s="1"/>
  <c r="AJ36" i="7" s="1"/>
  <c r="P24" i="23"/>
  <c r="M20" i="18"/>
  <c r="N35" i="19"/>
  <c r="B72" i="32"/>
  <c r="T72" i="32" s="1"/>
  <c r="K20" i="18"/>
  <c r="L28" i="7"/>
  <c r="L27" i="7" s="1"/>
  <c r="L36" i="7" s="1"/>
  <c r="L35" i="19"/>
  <c r="N24" i="23"/>
  <c r="P14" i="26"/>
  <c r="N55" i="32"/>
  <c r="N56" i="32" s="1"/>
  <c r="N14" i="32"/>
  <c r="P55" i="32"/>
  <c r="P56" i="32" s="1"/>
  <c r="P14" i="32"/>
  <c r="P15" i="32" s="1"/>
  <c r="P56" i="26"/>
  <c r="L20" i="18"/>
  <c r="M35" i="19"/>
  <c r="O24" i="23"/>
  <c r="M28" i="7"/>
  <c r="M27" i="7" s="1"/>
  <c r="M36" i="7" s="1"/>
  <c r="T52" i="26"/>
  <c r="U46" i="26" s="1"/>
  <c r="T54" i="26"/>
  <c r="G36" i="23"/>
  <c r="D25" i="27" s="1"/>
  <c r="D26" i="27" s="1"/>
  <c r="F36" i="23"/>
  <c r="E25" i="27" s="1"/>
  <c r="E26" i="27" s="1"/>
  <c r="G20" i="18"/>
  <c r="H35" i="19"/>
  <c r="H41" i="19" s="1"/>
  <c r="H28" i="7"/>
  <c r="H27" i="7" s="1"/>
  <c r="H36" i="7" s="1"/>
  <c r="J24" i="23"/>
  <c r="F28" i="7"/>
  <c r="H24" i="23"/>
  <c r="AJ29" i="7"/>
  <c r="E20" i="18"/>
  <c r="F35" i="19"/>
  <c r="F41" i="19" s="1"/>
  <c r="I20" i="18"/>
  <c r="J28" i="7"/>
  <c r="J27" i="7" s="1"/>
  <c r="J36" i="7" s="1"/>
  <c r="J35" i="19"/>
  <c r="L24" i="23"/>
  <c r="F146" i="26"/>
  <c r="B236" i="32"/>
  <c r="T236" i="32" s="1"/>
  <c r="U68" i="32"/>
  <c r="U63" i="32"/>
  <c r="U62" i="32"/>
  <c r="U148" i="32"/>
  <c r="U142" i="32"/>
  <c r="U143" i="32"/>
  <c r="B130" i="26"/>
  <c r="B79" i="26"/>
  <c r="B80" i="26" s="1"/>
  <c r="H231" i="26"/>
  <c r="G22" i="25"/>
  <c r="H22" i="25"/>
  <c r="T104" i="32"/>
  <c r="F271" i="26"/>
  <c r="F351" i="26"/>
  <c r="F303" i="26"/>
  <c r="F157" i="26"/>
  <c r="F139" i="26"/>
  <c r="F91" i="26"/>
  <c r="F367" i="26"/>
  <c r="F75" i="26"/>
  <c r="F43" i="26"/>
  <c r="F59" i="26"/>
  <c r="F399" i="26"/>
  <c r="H3" i="26"/>
  <c r="F189" i="26"/>
  <c r="F205" i="26"/>
  <c r="F123" i="26"/>
  <c r="F255" i="26"/>
  <c r="F223" i="26"/>
  <c r="F239" i="26"/>
  <c r="F319" i="26"/>
  <c r="F173" i="26"/>
  <c r="F383" i="26"/>
  <c r="F107" i="26"/>
  <c r="F287" i="26"/>
  <c r="F335" i="26"/>
  <c r="F27" i="26"/>
  <c r="B66" i="26"/>
  <c r="J32" i="26"/>
  <c r="T13" i="32"/>
  <c r="B170" i="26"/>
  <c r="T87" i="32"/>
  <c r="B88" i="32"/>
  <c r="H202" i="32"/>
  <c r="T202" i="32" s="1"/>
  <c r="U144" i="32"/>
  <c r="U192" i="32"/>
  <c r="U198" i="32"/>
  <c r="U193" i="32"/>
  <c r="U166" i="32"/>
  <c r="U165" i="32"/>
  <c r="U160" i="32"/>
  <c r="U161" i="32"/>
  <c r="U94" i="32"/>
  <c r="U100" i="32"/>
  <c r="U99" i="32"/>
  <c r="U95" i="32"/>
  <c r="F136" i="26"/>
  <c r="B196" i="26"/>
  <c r="R32" i="26"/>
  <c r="R34" i="26" s="1"/>
  <c r="U245" i="26"/>
  <c r="U248" i="26"/>
  <c r="U244" i="26"/>
  <c r="U242" i="26"/>
  <c r="U243" i="26"/>
  <c r="B40" i="26"/>
  <c r="F412" i="26"/>
  <c r="T412" i="26" s="1"/>
  <c r="T411" i="26"/>
  <c r="U243" i="32"/>
  <c r="U248" i="32"/>
  <c r="U242" i="32"/>
  <c r="B120" i="32"/>
  <c r="U36" i="32"/>
  <c r="U30" i="32"/>
  <c r="U35" i="32"/>
  <c r="U84" i="32"/>
  <c r="U79" i="32"/>
  <c r="U78" i="32"/>
  <c r="T218" i="32"/>
  <c r="J247" i="26"/>
  <c r="B56" i="32"/>
  <c r="T40" i="32"/>
  <c r="B230" i="26"/>
  <c r="U127" i="32"/>
  <c r="U126" i="32"/>
  <c r="U132" i="32"/>
  <c r="B246" i="26"/>
  <c r="B186" i="32"/>
  <c r="U232" i="32"/>
  <c r="U227" i="32"/>
  <c r="U226" i="32"/>
  <c r="U228" i="32"/>
  <c r="B88" i="26"/>
  <c r="N32" i="26"/>
  <c r="T30" i="26"/>
  <c r="F32" i="26"/>
  <c r="D327" i="26" l="1"/>
  <c r="E37" i="19"/>
  <c r="F18" i="18"/>
  <c r="I11" i="23"/>
  <c r="G41" i="28"/>
  <c r="H40" i="28" s="1"/>
  <c r="G42" i="28"/>
  <c r="F56" i="28"/>
  <c r="G53" i="28"/>
  <c r="G52" i="28"/>
  <c r="H51" i="28" s="1"/>
  <c r="S7" i="18"/>
  <c r="F39" i="23"/>
  <c r="G39" i="23"/>
  <c r="F359" i="26"/>
  <c r="F295" i="26"/>
  <c r="E27" i="27"/>
  <c r="E28" i="27"/>
  <c r="H4" i="18"/>
  <c r="U195" i="26"/>
  <c r="U160" i="26"/>
  <c r="U197" i="26"/>
  <c r="AN35" i="19"/>
  <c r="I41" i="19"/>
  <c r="AM41" i="19"/>
  <c r="H38" i="19"/>
  <c r="AM38" i="19" s="1"/>
  <c r="I41" i="24"/>
  <c r="I38" i="24" s="1"/>
  <c r="H35" i="24"/>
  <c r="G41" i="19"/>
  <c r="D18" i="19"/>
  <c r="U198" i="26"/>
  <c r="U192" i="26"/>
  <c r="T39" i="26"/>
  <c r="U193" i="26"/>
  <c r="N231" i="26"/>
  <c r="T104" i="26"/>
  <c r="U68" i="26"/>
  <c r="U64" i="26"/>
  <c r="F231" i="26"/>
  <c r="E72" i="27"/>
  <c r="E64" i="27"/>
  <c r="E62" i="27"/>
  <c r="E66" i="27"/>
  <c r="E67" i="27"/>
  <c r="E61" i="27"/>
  <c r="E71" i="27"/>
  <c r="U129" i="26"/>
  <c r="E63" i="27"/>
  <c r="E59" i="27"/>
  <c r="E65" i="27"/>
  <c r="E60" i="27"/>
  <c r="E68" i="27"/>
  <c r="U165" i="26"/>
  <c r="E69" i="27"/>
  <c r="P98" i="26"/>
  <c r="U65" i="26"/>
  <c r="N161" i="26"/>
  <c r="N162" i="26" s="1"/>
  <c r="J146" i="26"/>
  <c r="L96" i="26"/>
  <c r="L98" i="26" s="1"/>
  <c r="N95" i="26"/>
  <c r="N96" i="26" s="1"/>
  <c r="R98" i="26"/>
  <c r="U81" i="26"/>
  <c r="U209" i="32"/>
  <c r="U63" i="26"/>
  <c r="R161" i="26"/>
  <c r="R162" i="26" s="1"/>
  <c r="N146" i="26"/>
  <c r="P146" i="26"/>
  <c r="U214" i="32"/>
  <c r="N6" i="26"/>
  <c r="H98" i="26"/>
  <c r="J98" i="26"/>
  <c r="L161" i="26"/>
  <c r="L162" i="26" s="1"/>
  <c r="H161" i="26"/>
  <c r="U208" i="32"/>
  <c r="R146" i="26"/>
  <c r="F6" i="26"/>
  <c r="D95" i="26"/>
  <c r="D146" i="26"/>
  <c r="H146" i="26"/>
  <c r="U62" i="26"/>
  <c r="F38" i="19"/>
  <c r="G41" i="24"/>
  <c r="AK41" i="19"/>
  <c r="B396" i="26"/>
  <c r="T392" i="26"/>
  <c r="B385" i="26"/>
  <c r="B391" i="26" s="1"/>
  <c r="T391" i="26" s="1"/>
  <c r="H396" i="26"/>
  <c r="T395" i="26"/>
  <c r="T392" i="32"/>
  <c r="B396" i="32"/>
  <c r="F391" i="26"/>
  <c r="H396" i="32"/>
  <c r="T395" i="32"/>
  <c r="D353" i="26"/>
  <c r="D364" i="26"/>
  <c r="T360" i="26"/>
  <c r="T363" i="26"/>
  <c r="B364" i="26"/>
  <c r="T364" i="26" s="1"/>
  <c r="D364" i="32"/>
  <c r="T360" i="32"/>
  <c r="T363" i="32"/>
  <c r="B364" i="32"/>
  <c r="T326" i="26"/>
  <c r="U326" i="26" s="1"/>
  <c r="U328" i="32"/>
  <c r="U323" i="32"/>
  <c r="U324" i="32"/>
  <c r="U322" i="32"/>
  <c r="B331" i="26"/>
  <c r="T330" i="26"/>
  <c r="T330" i="32"/>
  <c r="B331" i="32"/>
  <c r="B14" i="32"/>
  <c r="B15" i="32" s="1"/>
  <c r="H327" i="26"/>
  <c r="T327" i="26" s="1"/>
  <c r="U327" i="26" s="1"/>
  <c r="T321" i="26"/>
  <c r="U321" i="26" s="1"/>
  <c r="T295" i="26"/>
  <c r="U295" i="26" s="1"/>
  <c r="T300" i="26"/>
  <c r="U292" i="26"/>
  <c r="U290" i="26"/>
  <c r="U293" i="26"/>
  <c r="U291" i="26"/>
  <c r="U296" i="26"/>
  <c r="D294" i="26"/>
  <c r="T294" i="26" s="1"/>
  <c r="U294" i="26" s="1"/>
  <c r="T289" i="26"/>
  <c r="U289" i="26" s="1"/>
  <c r="U259" i="26"/>
  <c r="U258" i="26"/>
  <c r="U260" i="26"/>
  <c r="U261" i="26"/>
  <c r="U264" i="26"/>
  <c r="T267" i="26"/>
  <c r="B268" i="26"/>
  <c r="T268" i="26" s="1"/>
  <c r="F263" i="26"/>
  <c r="T263" i="26" s="1"/>
  <c r="U263" i="26" s="1"/>
  <c r="T267" i="32"/>
  <c r="B268" i="32"/>
  <c r="T268" i="32" s="1"/>
  <c r="T262" i="26"/>
  <c r="U262" i="26" s="1"/>
  <c r="T257" i="26"/>
  <c r="U257" i="26" s="1"/>
  <c r="U214" i="26"/>
  <c r="U213" i="26"/>
  <c r="U209" i="26"/>
  <c r="U211" i="26"/>
  <c r="N212" i="26"/>
  <c r="P208" i="26"/>
  <c r="P6" i="26" s="1"/>
  <c r="L208" i="26"/>
  <c r="L6" i="26" s="1"/>
  <c r="D208" i="26"/>
  <c r="D6" i="26" s="1"/>
  <c r="R208" i="26"/>
  <c r="R6" i="26" s="1"/>
  <c r="U143" i="26"/>
  <c r="U148" i="26"/>
  <c r="U147" i="26"/>
  <c r="U145" i="26"/>
  <c r="U83" i="26"/>
  <c r="N15" i="26"/>
  <c r="K34" i="19"/>
  <c r="K42" i="19" s="1"/>
  <c r="AP42" i="19" s="1"/>
  <c r="L35" i="24"/>
  <c r="L34" i="24" s="1"/>
  <c r="L42" i="24" s="1"/>
  <c r="T61" i="26"/>
  <c r="U61" i="26" s="1"/>
  <c r="H34" i="26"/>
  <c r="B15" i="26"/>
  <c r="B34" i="26"/>
  <c r="T182" i="26"/>
  <c r="U179" i="26" s="1"/>
  <c r="U128" i="26"/>
  <c r="U166" i="26"/>
  <c r="R15" i="26"/>
  <c r="U126" i="26"/>
  <c r="U163" i="26"/>
  <c r="U229" i="26"/>
  <c r="U100" i="26"/>
  <c r="P15" i="26"/>
  <c r="H15" i="26"/>
  <c r="U226" i="26"/>
  <c r="U232" i="26"/>
  <c r="U132" i="26"/>
  <c r="U228" i="26"/>
  <c r="T218" i="26"/>
  <c r="T236" i="26"/>
  <c r="U127" i="26"/>
  <c r="T202" i="26"/>
  <c r="T42" i="19"/>
  <c r="AY42" i="19" s="1"/>
  <c r="U46" i="32"/>
  <c r="U49" i="26"/>
  <c r="U37" i="24"/>
  <c r="V8" i="23"/>
  <c r="T36" i="7"/>
  <c r="AY37" i="19"/>
  <c r="D37" i="19" s="1"/>
  <c r="R231" i="26"/>
  <c r="AM6" i="19"/>
  <c r="J6" i="23"/>
  <c r="J21" i="23" s="1"/>
  <c r="K6" i="25"/>
  <c r="K20" i="25" s="1"/>
  <c r="T225" i="26"/>
  <c r="U225" i="26" s="1"/>
  <c r="T152" i="26"/>
  <c r="J6" i="25"/>
  <c r="J20" i="25" s="1"/>
  <c r="I6" i="23"/>
  <c r="I21" i="23" s="1"/>
  <c r="AL6" i="19"/>
  <c r="F255" i="32"/>
  <c r="F107" i="32"/>
  <c r="F335" i="32"/>
  <c r="F27" i="32"/>
  <c r="F351" i="32"/>
  <c r="F43" i="32"/>
  <c r="F319" i="32"/>
  <c r="F239" i="32"/>
  <c r="F91" i="32"/>
  <c r="F173" i="32"/>
  <c r="F271" i="32"/>
  <c r="F123" i="32"/>
  <c r="F59" i="32"/>
  <c r="F205" i="32"/>
  <c r="F189" i="32"/>
  <c r="F223" i="32"/>
  <c r="F367" i="32"/>
  <c r="F303" i="32"/>
  <c r="F75" i="32"/>
  <c r="F157" i="32"/>
  <c r="F399" i="32"/>
  <c r="H3" i="32"/>
  <c r="F383" i="32"/>
  <c r="F139" i="32"/>
  <c r="F287" i="32"/>
  <c r="T230" i="26"/>
  <c r="U230" i="26" s="1"/>
  <c r="U78" i="26"/>
  <c r="J6" i="24"/>
  <c r="I6" i="19"/>
  <c r="N247" i="26"/>
  <c r="I4" i="18"/>
  <c r="I28" i="28"/>
  <c r="T120" i="26"/>
  <c r="K5" i="7"/>
  <c r="K5" i="6"/>
  <c r="P32" i="26"/>
  <c r="P34" i="26" s="1"/>
  <c r="L32" i="26"/>
  <c r="L33" i="26"/>
  <c r="L9" i="26" s="1"/>
  <c r="T31" i="26"/>
  <c r="U31" i="26" s="1"/>
  <c r="T13" i="26"/>
  <c r="L15" i="26"/>
  <c r="B9" i="26"/>
  <c r="H21" i="25"/>
  <c r="G21" i="25"/>
  <c r="U52" i="26"/>
  <c r="AL35" i="19"/>
  <c r="J35" i="24"/>
  <c r="K27" i="23"/>
  <c r="D15" i="26"/>
  <c r="T120" i="32"/>
  <c r="U116" i="26"/>
  <c r="D231" i="26"/>
  <c r="T56" i="26"/>
  <c r="T252" i="26"/>
  <c r="T88" i="26"/>
  <c r="B72" i="26"/>
  <c r="T72" i="26" s="1"/>
  <c r="T119" i="32"/>
  <c r="T170" i="26"/>
  <c r="U36" i="26"/>
  <c r="T196" i="26"/>
  <c r="U196" i="26" s="1"/>
  <c r="H246" i="26"/>
  <c r="H247" i="26"/>
  <c r="P247" i="26"/>
  <c r="P246" i="26"/>
  <c r="D32" i="26"/>
  <c r="N79" i="26"/>
  <c r="T153" i="26"/>
  <c r="T29" i="26"/>
  <c r="U29" i="26" s="1"/>
  <c r="T40" i="26"/>
  <c r="T136" i="26"/>
  <c r="U110" i="32"/>
  <c r="U116" i="32"/>
  <c r="T125" i="26"/>
  <c r="U125" i="26" s="1"/>
  <c r="T55" i="26"/>
  <c r="D247" i="26"/>
  <c r="T93" i="26"/>
  <c r="U93" i="26" s="1"/>
  <c r="U110" i="26"/>
  <c r="T191" i="26"/>
  <c r="U191" i="26" s="1"/>
  <c r="T66" i="26"/>
  <c r="U66" i="26" s="1"/>
  <c r="T130" i="26"/>
  <c r="U130" i="26" s="1"/>
  <c r="T219" i="26"/>
  <c r="U30" i="26"/>
  <c r="T87" i="26"/>
  <c r="T241" i="26"/>
  <c r="U241" i="26" s="1"/>
  <c r="T159" i="26"/>
  <c r="U159" i="26" s="1"/>
  <c r="T77" i="26"/>
  <c r="U77" i="26" s="1"/>
  <c r="U97" i="26"/>
  <c r="U94" i="26"/>
  <c r="L247" i="26"/>
  <c r="P231" i="26"/>
  <c r="R79" i="26"/>
  <c r="B141" i="26"/>
  <c r="B142" i="26" s="1"/>
  <c r="T142" i="26" s="1"/>
  <c r="U142" i="26" s="1"/>
  <c r="H79" i="26"/>
  <c r="T186" i="32"/>
  <c r="U176" i="32"/>
  <c r="T186" i="26"/>
  <c r="U113" i="26"/>
  <c r="E11" i="9"/>
  <c r="E23" i="9"/>
  <c r="E16" i="9"/>
  <c r="E9" i="9"/>
  <c r="E20" i="9"/>
  <c r="E10" i="9"/>
  <c r="E15" i="9"/>
  <c r="E21" i="9"/>
  <c r="E24" i="9"/>
  <c r="E7" i="9"/>
  <c r="E8" i="9"/>
  <c r="E18" i="9"/>
  <c r="E17" i="9"/>
  <c r="E22" i="9"/>
  <c r="E19" i="9"/>
  <c r="E12" i="9"/>
  <c r="E14" i="9"/>
  <c r="T14" i="26"/>
  <c r="F12" i="20"/>
  <c r="F11" i="20"/>
  <c r="F21" i="20"/>
  <c r="F14" i="20"/>
  <c r="F7" i="20"/>
  <c r="F20" i="20"/>
  <c r="F10" i="20"/>
  <c r="F16" i="20"/>
  <c r="F18" i="20"/>
  <c r="F9" i="20"/>
  <c r="F8" i="20"/>
  <c r="F19" i="20"/>
  <c r="F22" i="20"/>
  <c r="F15" i="20"/>
  <c r="F23" i="20"/>
  <c r="F6" i="20"/>
  <c r="F17" i="20"/>
  <c r="F13" i="20"/>
  <c r="E13" i="9"/>
  <c r="O35" i="24"/>
  <c r="O34" i="24" s="1"/>
  <c r="O42" i="24" s="1"/>
  <c r="N34" i="19"/>
  <c r="AS35" i="19"/>
  <c r="Q23" i="25"/>
  <c r="Q25" i="25" s="1"/>
  <c r="P27" i="23"/>
  <c r="T55" i="32"/>
  <c r="P23" i="25"/>
  <c r="P25" i="25" s="1"/>
  <c r="O27" i="23"/>
  <c r="K23" i="25"/>
  <c r="K25" i="25" s="1"/>
  <c r="J27" i="23"/>
  <c r="H27" i="23"/>
  <c r="G24" i="23"/>
  <c r="I23" i="25"/>
  <c r="F24" i="23"/>
  <c r="E35" i="19"/>
  <c r="G35" i="24"/>
  <c r="AK35" i="19"/>
  <c r="AI20" i="18"/>
  <c r="E18" i="18"/>
  <c r="T56" i="32"/>
  <c r="AR35" i="19"/>
  <c r="M34" i="19"/>
  <c r="N35" i="24"/>
  <c r="N34" i="24" s="1"/>
  <c r="N42" i="24" s="1"/>
  <c r="M23" i="25"/>
  <c r="M25" i="25" s="1"/>
  <c r="L27" i="23"/>
  <c r="F27" i="7"/>
  <c r="AJ28" i="7"/>
  <c r="AM35" i="19"/>
  <c r="I35" i="24"/>
  <c r="O23" i="25"/>
  <c r="O25" i="25" s="1"/>
  <c r="N27" i="23"/>
  <c r="N15" i="32"/>
  <c r="AO35" i="19"/>
  <c r="J34" i="19"/>
  <c r="K35" i="24"/>
  <c r="K34" i="24" s="1"/>
  <c r="K42" i="24" s="1"/>
  <c r="AQ35" i="19"/>
  <c r="L34" i="19"/>
  <c r="M35" i="24"/>
  <c r="M34" i="24" s="1"/>
  <c r="M42" i="24" s="1"/>
  <c r="J34" i="26"/>
  <c r="H319" i="26"/>
  <c r="H205" i="26"/>
  <c r="H189" i="26"/>
  <c r="H383" i="26"/>
  <c r="H139" i="26"/>
  <c r="H75" i="26"/>
  <c r="H271" i="26"/>
  <c r="H367" i="26"/>
  <c r="H239" i="26"/>
  <c r="H255" i="26"/>
  <c r="H351" i="26"/>
  <c r="H157" i="26"/>
  <c r="H303" i="26"/>
  <c r="H123" i="26"/>
  <c r="H27" i="26"/>
  <c r="H335" i="26"/>
  <c r="H173" i="26"/>
  <c r="H287" i="26"/>
  <c r="H43" i="26"/>
  <c r="H59" i="26"/>
  <c r="H399" i="26"/>
  <c r="H107" i="26"/>
  <c r="J3" i="26"/>
  <c r="H91" i="26"/>
  <c r="H223" i="26"/>
  <c r="B82" i="26"/>
  <c r="T207" i="26"/>
  <c r="U207" i="26" s="1"/>
  <c r="B212" i="26"/>
  <c r="F34" i="26"/>
  <c r="N34" i="26"/>
  <c r="H52" i="28" l="1"/>
  <c r="H54" i="28" s="1"/>
  <c r="H53" i="28"/>
  <c r="H41" i="28"/>
  <c r="I40" i="28" s="1"/>
  <c r="H42" i="28"/>
  <c r="H57" i="28" s="1"/>
  <c r="I23" i="18" s="1"/>
  <c r="G54" i="28"/>
  <c r="J11" i="25"/>
  <c r="G22" i="18"/>
  <c r="F58" i="28"/>
  <c r="G43" i="28"/>
  <c r="G56" i="28"/>
  <c r="G57" i="28"/>
  <c r="H23" i="18" s="1"/>
  <c r="T364" i="32"/>
  <c r="E41" i="19"/>
  <c r="T396" i="32"/>
  <c r="G38" i="19"/>
  <c r="H41" i="24"/>
  <c r="H38" i="24" s="1"/>
  <c r="H34" i="24" s="1"/>
  <c r="H42" i="24" s="1"/>
  <c r="AL41" i="19"/>
  <c r="I34" i="24"/>
  <c r="I42" i="24" s="1"/>
  <c r="AN41" i="19"/>
  <c r="J41" i="24"/>
  <c r="J38" i="24" s="1"/>
  <c r="J34" i="24" s="1"/>
  <c r="J42" i="24" s="1"/>
  <c r="I38" i="19"/>
  <c r="H34" i="19"/>
  <c r="H42" i="19" s="1"/>
  <c r="AM42" i="19" s="1"/>
  <c r="T15" i="32"/>
  <c r="V15" i="32" s="1"/>
  <c r="T14" i="32"/>
  <c r="T246" i="26"/>
  <c r="U246" i="26" s="1"/>
  <c r="N98" i="26"/>
  <c r="E73" i="27"/>
  <c r="L164" i="26"/>
  <c r="N164" i="26"/>
  <c r="B6" i="26"/>
  <c r="T6" i="26" s="1"/>
  <c r="D96" i="26"/>
  <c r="T96" i="26" s="1"/>
  <c r="U96" i="26" s="1"/>
  <c r="T95" i="26"/>
  <c r="U95" i="26" s="1"/>
  <c r="R164" i="26"/>
  <c r="H162" i="26"/>
  <c r="T162" i="26" s="1"/>
  <c r="U162" i="26" s="1"/>
  <c r="T161" i="26"/>
  <c r="U161" i="26" s="1"/>
  <c r="AK38" i="19"/>
  <c r="F34" i="19"/>
  <c r="G38" i="24"/>
  <c r="G34" i="24" s="1"/>
  <c r="U392" i="32"/>
  <c r="U386" i="32"/>
  <c r="U388" i="32"/>
  <c r="U387" i="32"/>
  <c r="B390" i="26"/>
  <c r="T390" i="26" s="1"/>
  <c r="U390" i="26" s="1"/>
  <c r="T385" i="26"/>
  <c r="U385" i="26" s="1"/>
  <c r="U392" i="26"/>
  <c r="U386" i="26"/>
  <c r="U388" i="26"/>
  <c r="U387" i="26"/>
  <c r="U389" i="26"/>
  <c r="U391" i="26"/>
  <c r="T396" i="26"/>
  <c r="D358" i="26"/>
  <c r="T358" i="26" s="1"/>
  <c r="U358" i="26" s="1"/>
  <c r="T353" i="26"/>
  <c r="U353" i="26" s="1"/>
  <c r="D359" i="26"/>
  <c r="T359" i="26" s="1"/>
  <c r="U359" i="26" s="1"/>
  <c r="U354" i="26"/>
  <c r="U356" i="26"/>
  <c r="U355" i="26"/>
  <c r="U360" i="26"/>
  <c r="U357" i="26"/>
  <c r="U356" i="32"/>
  <c r="U360" i="32"/>
  <c r="U355" i="32"/>
  <c r="U354" i="32"/>
  <c r="T331" i="32"/>
  <c r="B332" i="32"/>
  <c r="T332" i="32" s="1"/>
  <c r="T331" i="26"/>
  <c r="B332" i="26"/>
  <c r="T332" i="26" s="1"/>
  <c r="T231" i="26"/>
  <c r="U231" i="26" s="1"/>
  <c r="R212" i="26"/>
  <c r="D212" i="26"/>
  <c r="L212" i="26"/>
  <c r="T208" i="26"/>
  <c r="U208" i="26" s="1"/>
  <c r="P212" i="26"/>
  <c r="U182" i="26"/>
  <c r="U176" i="26"/>
  <c r="AP34" i="19"/>
  <c r="U34" i="24"/>
  <c r="U42" i="24" s="1"/>
  <c r="E37" i="24"/>
  <c r="F37" i="24"/>
  <c r="V26" i="23"/>
  <c r="W8" i="25"/>
  <c r="G8" i="23"/>
  <c r="F8" i="23"/>
  <c r="L6" i="25"/>
  <c r="L20" i="25" s="1"/>
  <c r="K6" i="23"/>
  <c r="K21" i="23" s="1"/>
  <c r="AN6" i="19"/>
  <c r="H287" i="32"/>
  <c r="H335" i="32"/>
  <c r="H367" i="32"/>
  <c r="H239" i="32"/>
  <c r="H255" i="32"/>
  <c r="H91" i="32"/>
  <c r="H43" i="32"/>
  <c r="H205" i="32"/>
  <c r="H223" i="32"/>
  <c r="H399" i="32"/>
  <c r="H157" i="32"/>
  <c r="H351" i="32"/>
  <c r="H123" i="32"/>
  <c r="H107" i="32"/>
  <c r="H139" i="32"/>
  <c r="H303" i="32"/>
  <c r="H59" i="32"/>
  <c r="H27" i="32"/>
  <c r="H173" i="32"/>
  <c r="J3" i="32"/>
  <c r="H319" i="32"/>
  <c r="H271" i="32"/>
  <c r="H75" i="32"/>
  <c r="H189" i="32"/>
  <c r="H383" i="32"/>
  <c r="L5" i="7"/>
  <c r="L5" i="6"/>
  <c r="J28" i="28"/>
  <c r="J4" i="18"/>
  <c r="K6" i="24"/>
  <c r="J6" i="19"/>
  <c r="T15" i="26"/>
  <c r="W15" i="26" s="1"/>
  <c r="T9" i="26"/>
  <c r="T33" i="26"/>
  <c r="U33" i="26" s="1"/>
  <c r="L34" i="26"/>
  <c r="D34" i="26"/>
  <c r="T32" i="26"/>
  <c r="U32" i="26" s="1"/>
  <c r="T247" i="26"/>
  <c r="U247" i="26" s="1"/>
  <c r="T79" i="26"/>
  <c r="U79" i="26" s="1"/>
  <c r="R80" i="26"/>
  <c r="N80" i="26"/>
  <c r="H80" i="26"/>
  <c r="H82" i="26" s="1"/>
  <c r="B146" i="26"/>
  <c r="T146" i="26" s="1"/>
  <c r="U146" i="26" s="1"/>
  <c r="T141" i="26"/>
  <c r="U141" i="26" s="1"/>
  <c r="N42" i="19"/>
  <c r="AS42" i="19" s="1"/>
  <c r="AS34" i="19"/>
  <c r="M42" i="19"/>
  <c r="AR42" i="19" s="1"/>
  <c r="AR34" i="19"/>
  <c r="AO34" i="19"/>
  <c r="J42" i="19"/>
  <c r="AO42" i="19" s="1"/>
  <c r="F36" i="7"/>
  <c r="AJ27" i="7"/>
  <c r="H23" i="25"/>
  <c r="I25" i="25"/>
  <c r="G23" i="25"/>
  <c r="D35" i="19"/>
  <c r="AQ34" i="19"/>
  <c r="L42" i="19"/>
  <c r="AQ42" i="19" s="1"/>
  <c r="E35" i="24"/>
  <c r="F35" i="24"/>
  <c r="J271" i="26"/>
  <c r="J189" i="26"/>
  <c r="J157" i="26"/>
  <c r="J255" i="26"/>
  <c r="J239" i="26"/>
  <c r="J59" i="26"/>
  <c r="J107" i="26"/>
  <c r="J335" i="26"/>
  <c r="J383" i="26"/>
  <c r="J351" i="26"/>
  <c r="J205" i="26"/>
  <c r="J319" i="26"/>
  <c r="J287" i="26"/>
  <c r="J27" i="26"/>
  <c r="J123" i="26"/>
  <c r="J91" i="26"/>
  <c r="L3" i="26"/>
  <c r="J173" i="26"/>
  <c r="J75" i="26"/>
  <c r="J139" i="26"/>
  <c r="J399" i="26"/>
  <c r="J223" i="26"/>
  <c r="J43" i="26"/>
  <c r="J367" i="26"/>
  <c r="J303" i="26"/>
  <c r="I41" i="28" l="1"/>
  <c r="J40" i="28" s="1"/>
  <c r="I42" i="28"/>
  <c r="H22" i="18"/>
  <c r="G58" i="28"/>
  <c r="J11" i="23"/>
  <c r="G18" i="18"/>
  <c r="H56" i="28"/>
  <c r="H43" i="28"/>
  <c r="I51" i="28"/>
  <c r="E38" i="19"/>
  <c r="D41" i="19"/>
  <c r="D85" i="27" s="1"/>
  <c r="D87" i="27" s="1"/>
  <c r="E85" i="27" s="1"/>
  <c r="AM34" i="19"/>
  <c r="E41" i="24"/>
  <c r="F41" i="24"/>
  <c r="AN38" i="19"/>
  <c r="I34" i="19"/>
  <c r="AL38" i="19"/>
  <c r="G34" i="19"/>
  <c r="F42" i="19"/>
  <c r="AK34" i="19"/>
  <c r="H164" i="26"/>
  <c r="T164" i="26" s="1"/>
  <c r="U164" i="26" s="1"/>
  <c r="D98" i="26"/>
  <c r="T98" i="26" s="1"/>
  <c r="U98" i="26" s="1"/>
  <c r="E38" i="24"/>
  <c r="F38" i="24"/>
  <c r="T212" i="26"/>
  <c r="U212" i="26" s="1"/>
  <c r="G8" i="25"/>
  <c r="H8" i="25"/>
  <c r="F26" i="23"/>
  <c r="G26" i="23"/>
  <c r="D21" i="27" s="1"/>
  <c r="W24" i="25"/>
  <c r="V27" i="23"/>
  <c r="M5" i="6"/>
  <c r="M5" i="7"/>
  <c r="L6" i="24"/>
  <c r="K6" i="19"/>
  <c r="K4" i="18"/>
  <c r="K28" i="28"/>
  <c r="J271" i="32"/>
  <c r="J139" i="32"/>
  <c r="J383" i="32"/>
  <c r="J205" i="32"/>
  <c r="J319" i="32"/>
  <c r="J157" i="32"/>
  <c r="J107" i="32"/>
  <c r="J59" i="32"/>
  <c r="J351" i="32"/>
  <c r="J255" i="32"/>
  <c r="J189" i="32"/>
  <c r="J223" i="32"/>
  <c r="J173" i="32"/>
  <c r="J27" i="32"/>
  <c r="J43" i="32"/>
  <c r="J303" i="32"/>
  <c r="J75" i="32"/>
  <c r="J287" i="32"/>
  <c r="J123" i="32"/>
  <c r="L3" i="32"/>
  <c r="J239" i="32"/>
  <c r="J91" i="32"/>
  <c r="J335" i="32"/>
  <c r="J399" i="32"/>
  <c r="J367" i="32"/>
  <c r="M6" i="25"/>
  <c r="M20" i="25" s="1"/>
  <c r="AO6" i="19"/>
  <c r="L6" i="23"/>
  <c r="L21" i="23" s="1"/>
  <c r="T34" i="26"/>
  <c r="U34" i="26" s="1"/>
  <c r="N82" i="26"/>
  <c r="R82" i="26"/>
  <c r="T80" i="26"/>
  <c r="U80" i="26" s="1"/>
  <c r="P245" i="32"/>
  <c r="L211" i="32"/>
  <c r="R277" i="32"/>
  <c r="P195" i="32"/>
  <c r="H195" i="32"/>
  <c r="G129" i="32"/>
  <c r="G131" i="32" s="1"/>
  <c r="D81" i="32"/>
  <c r="J277" i="32"/>
  <c r="P129" i="32"/>
  <c r="K97" i="32"/>
  <c r="N341" i="32"/>
  <c r="B65" i="32"/>
  <c r="L325" i="32"/>
  <c r="P277" i="32"/>
  <c r="F163" i="32"/>
  <c r="D65" i="32"/>
  <c r="J129" i="32"/>
  <c r="L153" i="32"/>
  <c r="F153" i="32"/>
  <c r="R129" i="32"/>
  <c r="L219" i="32"/>
  <c r="G145" i="32"/>
  <c r="G147" i="32" s="1"/>
  <c r="D325" i="32"/>
  <c r="D195" i="32"/>
  <c r="B245" i="32"/>
  <c r="L33" i="32"/>
  <c r="P97" i="32"/>
  <c r="L129" i="32"/>
  <c r="N405" i="32"/>
  <c r="F97" i="32"/>
  <c r="J357" i="32"/>
  <c r="H373" i="32"/>
  <c r="R293" i="32"/>
  <c r="D309" i="32"/>
  <c r="H325" i="32"/>
  <c r="N81" i="32"/>
  <c r="R389" i="32"/>
  <c r="F341" i="32"/>
  <c r="B163" i="32"/>
  <c r="B81" i="32"/>
  <c r="F219" i="32"/>
  <c r="J229" i="32"/>
  <c r="D245" i="32"/>
  <c r="L229" i="32"/>
  <c r="N65" i="32"/>
  <c r="F245" i="32"/>
  <c r="J163" i="32"/>
  <c r="J389" i="32"/>
  <c r="N357" i="32"/>
  <c r="N373" i="32"/>
  <c r="G211" i="32"/>
  <c r="G213" i="32" s="1"/>
  <c r="Q163" i="32"/>
  <c r="R325" i="32"/>
  <c r="J97" i="32"/>
  <c r="H341" i="32"/>
  <c r="D153" i="32"/>
  <c r="J245" i="32"/>
  <c r="D357" i="32"/>
  <c r="O129" i="32"/>
  <c r="O131" i="32" s="1"/>
  <c r="B373" i="32"/>
  <c r="D293" i="32"/>
  <c r="K145" i="32"/>
  <c r="K147" i="32" s="1"/>
  <c r="L357" i="32"/>
  <c r="H261" i="32"/>
  <c r="P405" i="32"/>
  <c r="N211" i="32"/>
  <c r="D129" i="32"/>
  <c r="P293" i="32"/>
  <c r="B261" i="32"/>
  <c r="B341" i="32"/>
  <c r="F195" i="32"/>
  <c r="J373" i="32"/>
  <c r="L145" i="32"/>
  <c r="N325" i="32"/>
  <c r="B309" i="32"/>
  <c r="P65" i="32"/>
  <c r="L163" i="32"/>
  <c r="R65" i="32"/>
  <c r="I145" i="32"/>
  <c r="I147" i="32" s="1"/>
  <c r="O211" i="32"/>
  <c r="O213" i="32" s="1"/>
  <c r="G97" i="32"/>
  <c r="O195" i="32"/>
  <c r="O197" i="32" s="1"/>
  <c r="F325" i="32"/>
  <c r="R341" i="32"/>
  <c r="D277" i="32"/>
  <c r="I129" i="32"/>
  <c r="I131" i="32" s="1"/>
  <c r="B229" i="32"/>
  <c r="F405" i="32"/>
  <c r="J145" i="32"/>
  <c r="N261" i="32"/>
  <c r="D219" i="32"/>
  <c r="I163" i="32"/>
  <c r="R357" i="32"/>
  <c r="E129" i="32"/>
  <c r="E131" i="32" s="1"/>
  <c r="P357" i="32"/>
  <c r="D261" i="32"/>
  <c r="H357" i="32"/>
  <c r="P163" i="32"/>
  <c r="F229" i="32"/>
  <c r="B129" i="32"/>
  <c r="G163" i="32"/>
  <c r="H293" i="32"/>
  <c r="D405" i="32"/>
  <c r="L405" i="32"/>
  <c r="D341" i="32"/>
  <c r="J153" i="32"/>
  <c r="F65" i="32"/>
  <c r="O145" i="32"/>
  <c r="O147" i="32" s="1"/>
  <c r="H389" i="32"/>
  <c r="J325" i="32"/>
  <c r="K129" i="32"/>
  <c r="K131" i="32" s="1"/>
  <c r="P219" i="32"/>
  <c r="I211" i="32"/>
  <c r="I213" i="32" s="1"/>
  <c r="M145" i="32"/>
  <c r="M147" i="32" s="1"/>
  <c r="J341" i="32"/>
  <c r="E163" i="32"/>
  <c r="P325" i="32"/>
  <c r="H245" i="32"/>
  <c r="N293" i="32"/>
  <c r="Q145" i="32"/>
  <c r="Q147" i="32" s="1"/>
  <c r="F33" i="32"/>
  <c r="M97" i="32"/>
  <c r="R33" i="32"/>
  <c r="J33" i="32"/>
  <c r="D389" i="32"/>
  <c r="B97" i="32"/>
  <c r="B219" i="32"/>
  <c r="H97" i="32"/>
  <c r="B153" i="32"/>
  <c r="J405" i="32"/>
  <c r="N163" i="32"/>
  <c r="P81" i="32"/>
  <c r="B211" i="32"/>
  <c r="H229" i="32"/>
  <c r="H211" i="32"/>
  <c r="H219" i="32"/>
  <c r="H65" i="32"/>
  <c r="H81" i="32"/>
  <c r="L81" i="32"/>
  <c r="Q97" i="32"/>
  <c r="F81" i="32"/>
  <c r="F277" i="32"/>
  <c r="R163" i="32"/>
  <c r="N389" i="32"/>
  <c r="P341" i="32"/>
  <c r="N129" i="32"/>
  <c r="R81" i="32"/>
  <c r="F389" i="32"/>
  <c r="D373" i="32"/>
  <c r="I97" i="32"/>
  <c r="P33" i="32"/>
  <c r="H163" i="32"/>
  <c r="O97" i="32"/>
  <c r="B293" i="32"/>
  <c r="N145" i="32"/>
  <c r="P153" i="32"/>
  <c r="E195" i="32"/>
  <c r="E197" i="32" s="1"/>
  <c r="I195" i="32"/>
  <c r="I197" i="32" s="1"/>
  <c r="R373" i="32"/>
  <c r="K163" i="32"/>
  <c r="R309" i="32"/>
  <c r="R97" i="32"/>
  <c r="B389" i="32"/>
  <c r="D163" i="32"/>
  <c r="D211" i="32"/>
  <c r="B405" i="32"/>
  <c r="L97" i="32"/>
  <c r="N219" i="32"/>
  <c r="E211" i="32"/>
  <c r="E213" i="32" s="1"/>
  <c r="M129" i="32"/>
  <c r="M131" i="32" s="1"/>
  <c r="J81" i="32"/>
  <c r="C145" i="32"/>
  <c r="C147" i="32" s="1"/>
  <c r="R219" i="32"/>
  <c r="K195" i="32"/>
  <c r="K197" i="32" s="1"/>
  <c r="N195" i="32"/>
  <c r="D229" i="32"/>
  <c r="F211" i="32"/>
  <c r="B195" i="32"/>
  <c r="B33" i="32"/>
  <c r="B145" i="32"/>
  <c r="H33" i="32"/>
  <c r="G195" i="32"/>
  <c r="G197" i="32" s="1"/>
  <c r="R153" i="32"/>
  <c r="J309" i="32"/>
  <c r="J219" i="32"/>
  <c r="L293" i="32"/>
  <c r="L65" i="32"/>
  <c r="J195" i="32"/>
  <c r="D145" i="32"/>
  <c r="D97" i="32"/>
  <c r="R145" i="32"/>
  <c r="R245" i="32"/>
  <c r="R195" i="32"/>
  <c r="Q195" i="32"/>
  <c r="Q197" i="32" s="1"/>
  <c r="H405" i="32"/>
  <c r="N309" i="32"/>
  <c r="N245" i="32"/>
  <c r="L277" i="32"/>
  <c r="Q211" i="32"/>
  <c r="Q213" i="32" s="1"/>
  <c r="E97" i="32"/>
  <c r="L261" i="32"/>
  <c r="H129" i="32"/>
  <c r="J293" i="32"/>
  <c r="J65" i="32"/>
  <c r="C129" i="32"/>
  <c r="C131" i="32" s="1"/>
  <c r="N277" i="32"/>
  <c r="P145" i="32"/>
  <c r="H277" i="32"/>
  <c r="L389" i="32"/>
  <c r="M195" i="32"/>
  <c r="M197" i="32" s="1"/>
  <c r="L341" i="32"/>
  <c r="F293" i="32"/>
  <c r="R405" i="32"/>
  <c r="J211" i="32"/>
  <c r="B325" i="32"/>
  <c r="N229" i="32"/>
  <c r="L195" i="32"/>
  <c r="P373" i="32"/>
  <c r="P211" i="32"/>
  <c r="F373" i="32"/>
  <c r="E145" i="32"/>
  <c r="E147" i="32" s="1"/>
  <c r="L309" i="32"/>
  <c r="B277" i="32"/>
  <c r="T277" i="32" s="1"/>
  <c r="U277" i="32" s="1"/>
  <c r="G42" i="24"/>
  <c r="E34" i="24"/>
  <c r="F34" i="24"/>
  <c r="M163" i="32"/>
  <c r="O163" i="32"/>
  <c r="F357" i="32"/>
  <c r="R211" i="32"/>
  <c r="F129" i="32"/>
  <c r="N153" i="32"/>
  <c r="F145" i="32"/>
  <c r="H153" i="32"/>
  <c r="M211" i="32"/>
  <c r="M213" i="32" s="1"/>
  <c r="P389" i="32"/>
  <c r="L245" i="32"/>
  <c r="R261" i="32"/>
  <c r="N33" i="32"/>
  <c r="J261" i="32"/>
  <c r="P229" i="32"/>
  <c r="H309" i="32"/>
  <c r="H145" i="32"/>
  <c r="L373" i="32"/>
  <c r="R229" i="32"/>
  <c r="F261" i="32"/>
  <c r="D33" i="32"/>
  <c r="N97" i="32"/>
  <c r="P309" i="32"/>
  <c r="Q129" i="32"/>
  <c r="Q131" i="32" s="1"/>
  <c r="F309" i="32"/>
  <c r="B357" i="32"/>
  <c r="K211" i="32"/>
  <c r="K213" i="32" s="1"/>
  <c r="L335" i="26"/>
  <c r="L367" i="26"/>
  <c r="L319" i="26"/>
  <c r="L351" i="26"/>
  <c r="L383" i="26"/>
  <c r="L189" i="26"/>
  <c r="L255" i="26"/>
  <c r="L399" i="26"/>
  <c r="L27" i="26"/>
  <c r="L287" i="26"/>
  <c r="L139" i="26"/>
  <c r="L75" i="26"/>
  <c r="N3" i="26"/>
  <c r="L205" i="26"/>
  <c r="L59" i="26"/>
  <c r="L239" i="26"/>
  <c r="L157" i="26"/>
  <c r="L271" i="26"/>
  <c r="L91" i="26"/>
  <c r="L107" i="26"/>
  <c r="L303" i="26"/>
  <c r="L43" i="26"/>
  <c r="L123" i="26"/>
  <c r="L173" i="26"/>
  <c r="L223" i="26"/>
  <c r="J41" i="28" l="1"/>
  <c r="K40" i="28" s="1"/>
  <c r="J42" i="28"/>
  <c r="K11" i="25"/>
  <c r="I52" i="28"/>
  <c r="I54" i="28" s="1"/>
  <c r="I53" i="28"/>
  <c r="K11" i="23"/>
  <c r="L11" i="25" s="1"/>
  <c r="H18" i="18"/>
  <c r="I22" i="18"/>
  <c r="H58" i="28"/>
  <c r="I57" i="28"/>
  <c r="J23" i="18" s="1"/>
  <c r="I43" i="28"/>
  <c r="E34" i="27"/>
  <c r="E21" i="27"/>
  <c r="D38" i="19"/>
  <c r="E34" i="19"/>
  <c r="AN34" i="19"/>
  <c r="I42" i="19"/>
  <c r="AN42" i="19" s="1"/>
  <c r="AL34" i="19"/>
  <c r="G42" i="19"/>
  <c r="AK42" i="19"/>
  <c r="F27" i="23"/>
  <c r="I30" i="23" s="1"/>
  <c r="I31" i="23"/>
  <c r="C47" i="27" s="1"/>
  <c r="G27" i="23"/>
  <c r="W25" i="25"/>
  <c r="G24" i="25"/>
  <c r="H24" i="25"/>
  <c r="M6" i="24"/>
  <c r="L6" i="19"/>
  <c r="AP6" i="19"/>
  <c r="N6" i="25"/>
  <c r="N20" i="25" s="1"/>
  <c r="M6" i="23"/>
  <c r="M21" i="23" s="1"/>
  <c r="L91" i="32"/>
  <c r="L239" i="32"/>
  <c r="L173" i="32"/>
  <c r="L75" i="32"/>
  <c r="L139" i="32"/>
  <c r="N3" i="32"/>
  <c r="L59" i="32"/>
  <c r="L367" i="32"/>
  <c r="L383" i="32"/>
  <c r="L399" i="32"/>
  <c r="L319" i="32"/>
  <c r="L287" i="32"/>
  <c r="L189" i="32"/>
  <c r="L271" i="32"/>
  <c r="L223" i="32"/>
  <c r="L303" i="32"/>
  <c r="L107" i="32"/>
  <c r="L43" i="32"/>
  <c r="L255" i="32"/>
  <c r="L205" i="32"/>
  <c r="L351" i="32"/>
  <c r="L123" i="32"/>
  <c r="L335" i="32"/>
  <c r="L27" i="32"/>
  <c r="L157" i="32"/>
  <c r="L28" i="28"/>
  <c r="L4" i="18"/>
  <c r="N5" i="7"/>
  <c r="N5" i="6"/>
  <c r="L194" i="32"/>
  <c r="J194" i="32"/>
  <c r="R194" i="32"/>
  <c r="D194" i="32"/>
  <c r="N194" i="32"/>
  <c r="F194" i="32"/>
  <c r="H194" i="32"/>
  <c r="P194" i="32"/>
  <c r="T82" i="26"/>
  <c r="U82" i="26" s="1"/>
  <c r="F128" i="32"/>
  <c r="J128" i="32"/>
  <c r="D128" i="32"/>
  <c r="H128" i="32"/>
  <c r="N128" i="32"/>
  <c r="L128" i="32"/>
  <c r="P128" i="32"/>
  <c r="R128" i="32"/>
  <c r="T195" i="32"/>
  <c r="U195" i="32" s="1"/>
  <c r="T373" i="32"/>
  <c r="U373" i="32" s="1"/>
  <c r="T405" i="32"/>
  <c r="U405" i="32" s="1"/>
  <c r="T81" i="32"/>
  <c r="U81" i="32" s="1"/>
  <c r="T65" i="32"/>
  <c r="U65" i="32" s="1"/>
  <c r="T357" i="32"/>
  <c r="U357" i="32" s="1"/>
  <c r="T245" i="32"/>
  <c r="U245" i="32" s="1"/>
  <c r="T389" i="32"/>
  <c r="U389" i="32" s="1"/>
  <c r="T211" i="32"/>
  <c r="U211" i="32" s="1"/>
  <c r="T219" i="32"/>
  <c r="T229" i="32"/>
  <c r="U229" i="32" s="1"/>
  <c r="T293" i="32"/>
  <c r="U293" i="32" s="1"/>
  <c r="T145" i="32"/>
  <c r="U145" i="32" s="1"/>
  <c r="T309" i="32"/>
  <c r="U309" i="32" s="1"/>
  <c r="T341" i="32"/>
  <c r="U341" i="32" s="1"/>
  <c r="T325" i="32"/>
  <c r="U325" i="32" s="1"/>
  <c r="T163" i="32"/>
  <c r="U163" i="32" s="1"/>
  <c r="T33" i="32"/>
  <c r="U33" i="32" s="1"/>
  <c r="T97" i="32"/>
  <c r="U97" i="32" s="1"/>
  <c r="T129" i="32"/>
  <c r="U129" i="32" s="1"/>
  <c r="F42" i="24"/>
  <c r="E42" i="24"/>
  <c r="G45" i="24" s="1"/>
  <c r="E86" i="27"/>
  <c r="E77" i="27"/>
  <c r="E80" i="27"/>
  <c r="E83" i="27"/>
  <c r="E79" i="27"/>
  <c r="E84" i="27"/>
  <c r="E78" i="27"/>
  <c r="E82" i="27"/>
  <c r="E81" i="27"/>
  <c r="E76" i="27"/>
  <c r="N287" i="26"/>
  <c r="N271" i="26"/>
  <c r="N319" i="26"/>
  <c r="N239" i="26"/>
  <c r="N205" i="26"/>
  <c r="N43" i="26"/>
  <c r="N107" i="26"/>
  <c r="N75" i="26"/>
  <c r="P3" i="26"/>
  <c r="N59" i="26"/>
  <c r="N335" i="26"/>
  <c r="N189" i="26"/>
  <c r="N399" i="26"/>
  <c r="N157" i="26"/>
  <c r="N255" i="26"/>
  <c r="N367" i="26"/>
  <c r="N383" i="26"/>
  <c r="N27" i="26"/>
  <c r="N303" i="26"/>
  <c r="N351" i="26"/>
  <c r="N223" i="26"/>
  <c r="N123" i="26"/>
  <c r="N173" i="26"/>
  <c r="N91" i="26"/>
  <c r="N139" i="26"/>
  <c r="E35" i="27" l="1"/>
  <c r="K42" i="28"/>
  <c r="K41" i="28"/>
  <c r="L40" i="28"/>
  <c r="L11" i="23"/>
  <c r="I18" i="18"/>
  <c r="J43" i="28"/>
  <c r="I56" i="28"/>
  <c r="J51" i="28"/>
  <c r="D16" i="33"/>
  <c r="D34" i="19"/>
  <c r="D46" i="19" s="1"/>
  <c r="C94" i="27" s="1"/>
  <c r="AL42" i="19"/>
  <c r="D42" i="19" s="1"/>
  <c r="D44" i="19" s="1"/>
  <c r="D45" i="19"/>
  <c r="C92" i="27" s="1"/>
  <c r="D21" i="33" s="1"/>
  <c r="E42" i="19"/>
  <c r="H25" i="25"/>
  <c r="G25" i="25"/>
  <c r="I28" i="25" s="1"/>
  <c r="G28" i="25"/>
  <c r="C48" i="27"/>
  <c r="D17" i="33" s="1"/>
  <c r="N399" i="32"/>
  <c r="N91" i="32"/>
  <c r="N139" i="32"/>
  <c r="N255" i="32"/>
  <c r="N157" i="32"/>
  <c r="P3" i="32"/>
  <c r="N189" i="32"/>
  <c r="N303" i="32"/>
  <c r="N27" i="32"/>
  <c r="N287" i="32"/>
  <c r="N43" i="32"/>
  <c r="N239" i="32"/>
  <c r="N205" i="32"/>
  <c r="N173" i="32"/>
  <c r="N223" i="32"/>
  <c r="N271" i="32"/>
  <c r="N335" i="32"/>
  <c r="N123" i="32"/>
  <c r="N351" i="32"/>
  <c r="N319" i="32"/>
  <c r="N75" i="32"/>
  <c r="N383" i="32"/>
  <c r="N367" i="32"/>
  <c r="N59" i="32"/>
  <c r="N107" i="32"/>
  <c r="O5" i="6"/>
  <c r="O5" i="7"/>
  <c r="M4" i="18"/>
  <c r="M28" i="28"/>
  <c r="M6" i="19"/>
  <c r="N6" i="24"/>
  <c r="N6" i="23"/>
  <c r="N21" i="23" s="1"/>
  <c r="O6" i="25"/>
  <c r="O20" i="25" s="1"/>
  <c r="AQ6" i="19"/>
  <c r="B194" i="32"/>
  <c r="T194" i="32" s="1"/>
  <c r="U194" i="32" s="1"/>
  <c r="E112" i="32"/>
  <c r="P271" i="26"/>
  <c r="P189" i="26"/>
  <c r="P287" i="26"/>
  <c r="R3" i="26"/>
  <c r="P75" i="26"/>
  <c r="P319" i="26"/>
  <c r="P399" i="26"/>
  <c r="P173" i="26"/>
  <c r="P367" i="26"/>
  <c r="P107" i="26"/>
  <c r="P43" i="26"/>
  <c r="P351" i="26"/>
  <c r="P157" i="26"/>
  <c r="P139" i="26"/>
  <c r="P383" i="26"/>
  <c r="P205" i="26"/>
  <c r="P59" i="26"/>
  <c r="P123" i="26"/>
  <c r="P255" i="26"/>
  <c r="P223" i="26"/>
  <c r="P91" i="26"/>
  <c r="P303" i="26"/>
  <c r="P335" i="26"/>
  <c r="P239" i="26"/>
  <c r="P27" i="26"/>
  <c r="E36" i="27" l="1"/>
  <c r="L41" i="28"/>
  <c r="L42" i="28"/>
  <c r="M40" i="28"/>
  <c r="M11" i="25"/>
  <c r="K43" i="28"/>
  <c r="J52" i="28"/>
  <c r="K51" i="28"/>
  <c r="J53" i="28"/>
  <c r="J57" i="28" s="1"/>
  <c r="K23" i="18" s="1"/>
  <c r="J22" i="18"/>
  <c r="I58" i="28"/>
  <c r="E45" i="24"/>
  <c r="I45" i="24" s="1"/>
  <c r="C93" i="27"/>
  <c r="D20" i="33" s="1"/>
  <c r="K28" i="25"/>
  <c r="C112" i="32"/>
  <c r="C114" i="32" s="1"/>
  <c r="P351" i="32"/>
  <c r="P223" i="32"/>
  <c r="P303" i="32"/>
  <c r="P239" i="32"/>
  <c r="P399" i="32"/>
  <c r="P383" i="32"/>
  <c r="P43" i="32"/>
  <c r="P123" i="32"/>
  <c r="P91" i="32"/>
  <c r="P189" i="32"/>
  <c r="P287" i="32"/>
  <c r="P157" i="32"/>
  <c r="R3" i="32"/>
  <c r="P319" i="32"/>
  <c r="P139" i="32"/>
  <c r="P107" i="32"/>
  <c r="P75" i="32"/>
  <c r="P335" i="32"/>
  <c r="P255" i="32"/>
  <c r="P205" i="32"/>
  <c r="P173" i="32"/>
  <c r="P27" i="32"/>
  <c r="P367" i="32"/>
  <c r="P271" i="32"/>
  <c r="P59" i="32"/>
  <c r="AR6" i="19"/>
  <c r="O6" i="23"/>
  <c r="O21" i="23" s="1"/>
  <c r="P6" i="25"/>
  <c r="P20" i="25" s="1"/>
  <c r="O6" i="24"/>
  <c r="N6" i="19"/>
  <c r="Q112" i="32"/>
  <c r="K112" i="32"/>
  <c r="N4" i="18"/>
  <c r="N28" i="28"/>
  <c r="O112" i="32"/>
  <c r="P5" i="6"/>
  <c r="P5" i="7"/>
  <c r="M112" i="32"/>
  <c r="G112" i="32"/>
  <c r="R255" i="26"/>
  <c r="R399" i="26"/>
  <c r="R59" i="26"/>
  <c r="R271" i="26"/>
  <c r="R367" i="26"/>
  <c r="R205" i="26"/>
  <c r="R223" i="26"/>
  <c r="R303" i="26"/>
  <c r="R351" i="26"/>
  <c r="R107" i="26"/>
  <c r="R27" i="26"/>
  <c r="R287" i="26"/>
  <c r="R189" i="26"/>
  <c r="R335" i="26"/>
  <c r="R157" i="26"/>
  <c r="R75" i="26"/>
  <c r="R43" i="26"/>
  <c r="R383" i="26"/>
  <c r="R319" i="26"/>
  <c r="R173" i="26"/>
  <c r="R139" i="26"/>
  <c r="R123" i="26"/>
  <c r="R239" i="26"/>
  <c r="R91" i="26"/>
  <c r="E37" i="27" l="1"/>
  <c r="L42" i="32" s="1"/>
  <c r="E38" i="27"/>
  <c r="L106" i="32" s="1"/>
  <c r="E39" i="27"/>
  <c r="L172" i="32" s="1"/>
  <c r="L106" i="26"/>
  <c r="L172" i="26"/>
  <c r="L42" i="26"/>
  <c r="M11" i="23"/>
  <c r="J18" i="18"/>
  <c r="M42" i="28"/>
  <c r="M41" i="28"/>
  <c r="L43" i="28"/>
  <c r="K52" i="28"/>
  <c r="L51" i="28"/>
  <c r="K53" i="28"/>
  <c r="K57" i="28" s="1"/>
  <c r="L23" i="18" s="1"/>
  <c r="J54" i="28"/>
  <c r="J56" i="28"/>
  <c r="Q6" i="25"/>
  <c r="Q20" i="25" s="1"/>
  <c r="P6" i="23"/>
  <c r="P21" i="23" s="1"/>
  <c r="AS6" i="19"/>
  <c r="O4" i="18"/>
  <c r="O28" i="28"/>
  <c r="R189" i="32"/>
  <c r="R107" i="32"/>
  <c r="R139" i="32"/>
  <c r="R287" i="32"/>
  <c r="R271" i="32"/>
  <c r="R319" i="32"/>
  <c r="R123" i="32"/>
  <c r="R255" i="32"/>
  <c r="R59" i="32"/>
  <c r="R239" i="32"/>
  <c r="R75" i="32"/>
  <c r="R157" i="32"/>
  <c r="R205" i="32"/>
  <c r="R91" i="32"/>
  <c r="R335" i="32"/>
  <c r="R43" i="32"/>
  <c r="R303" i="32"/>
  <c r="R399" i="32"/>
  <c r="R351" i="32"/>
  <c r="R223" i="32"/>
  <c r="R383" i="32"/>
  <c r="R173" i="32"/>
  <c r="R27" i="32"/>
  <c r="R367" i="32"/>
  <c r="Q5" i="7"/>
  <c r="Q5" i="6"/>
  <c r="O6" i="19"/>
  <c r="P6" i="24"/>
  <c r="P111" i="26"/>
  <c r="R111" i="26"/>
  <c r="J111" i="26"/>
  <c r="N111" i="26"/>
  <c r="H111" i="26"/>
  <c r="F111" i="26"/>
  <c r="B111" i="26"/>
  <c r="L111" i="26"/>
  <c r="D111" i="26"/>
  <c r="I115" i="32" l="1"/>
  <c r="R113" i="32"/>
  <c r="D113" i="32"/>
  <c r="N113" i="32"/>
  <c r="K115" i="32"/>
  <c r="J113" i="32"/>
  <c r="M115" i="32"/>
  <c r="Q113" i="32"/>
  <c r="F113" i="32"/>
  <c r="O115" i="32"/>
  <c r="C115" i="32"/>
  <c r="K113" i="32"/>
  <c r="S115" i="32"/>
  <c r="M113" i="32"/>
  <c r="G113" i="32"/>
  <c r="E113" i="32"/>
  <c r="Q115" i="32"/>
  <c r="C113" i="32"/>
  <c r="E115" i="32"/>
  <c r="P113" i="32"/>
  <c r="I113" i="32"/>
  <c r="G115" i="32"/>
  <c r="O113" i="32"/>
  <c r="H113" i="32"/>
  <c r="L113" i="32"/>
  <c r="B113" i="32"/>
  <c r="O179" i="32"/>
  <c r="O178" i="32" s="1"/>
  <c r="O180" i="32" s="1"/>
  <c r="F179" i="32"/>
  <c r="N179" i="32"/>
  <c r="P179" i="32"/>
  <c r="M179" i="32"/>
  <c r="M178" i="32" s="1"/>
  <c r="M180" i="32" s="1"/>
  <c r="G179" i="32"/>
  <c r="G178" i="32" s="1"/>
  <c r="G180" i="32" s="1"/>
  <c r="L179" i="32"/>
  <c r="J179" i="32"/>
  <c r="C179" i="32"/>
  <c r="D179" i="32"/>
  <c r="K179" i="32"/>
  <c r="K178" i="32" s="1"/>
  <c r="K180" i="32" s="1"/>
  <c r="B179" i="32"/>
  <c r="Q179" i="32"/>
  <c r="Q178" i="32" s="1"/>
  <c r="Q180" i="32" s="1"/>
  <c r="H179" i="32"/>
  <c r="E179" i="32"/>
  <c r="E178" i="32" s="1"/>
  <c r="E180" i="32" s="1"/>
  <c r="I179" i="32"/>
  <c r="I178" i="32" s="1"/>
  <c r="I180" i="32" s="1"/>
  <c r="R179" i="32"/>
  <c r="H45" i="26"/>
  <c r="J45" i="26"/>
  <c r="R45" i="26"/>
  <c r="L45" i="26"/>
  <c r="D45" i="26"/>
  <c r="F45" i="26"/>
  <c r="N45" i="26"/>
  <c r="P45" i="26"/>
  <c r="B45" i="26"/>
  <c r="F49" i="32"/>
  <c r="L49" i="32"/>
  <c r="B49" i="32"/>
  <c r="R49" i="32"/>
  <c r="J49" i="32"/>
  <c r="H49" i="32"/>
  <c r="D49" i="32"/>
  <c r="N49" i="32"/>
  <c r="P49" i="32"/>
  <c r="D175" i="26"/>
  <c r="D177" i="26" s="1"/>
  <c r="B175" i="26"/>
  <c r="H175" i="26"/>
  <c r="H177" i="26" s="1"/>
  <c r="P175" i="26"/>
  <c r="P177" i="26" s="1"/>
  <c r="L175" i="26"/>
  <c r="L177" i="26" s="1"/>
  <c r="F175" i="26"/>
  <c r="F177" i="26" s="1"/>
  <c r="J175" i="26"/>
  <c r="J177" i="26" s="1"/>
  <c r="N175" i="26"/>
  <c r="N177" i="26" s="1"/>
  <c r="R175" i="26"/>
  <c r="R177" i="26" s="1"/>
  <c r="H109" i="26"/>
  <c r="J109" i="26"/>
  <c r="P109" i="26"/>
  <c r="R109" i="26"/>
  <c r="D109" i="26"/>
  <c r="L109" i="26"/>
  <c r="B109" i="26"/>
  <c r="F109" i="26"/>
  <c r="N109" i="26"/>
  <c r="M43" i="28"/>
  <c r="J58" i="28"/>
  <c r="K22" i="18"/>
  <c r="L52" i="28"/>
  <c r="M51" i="28"/>
  <c r="L53" i="28"/>
  <c r="L57" i="28" s="1"/>
  <c r="M23" i="18" s="1"/>
  <c r="K54" i="28"/>
  <c r="K56" i="28"/>
  <c r="N40" i="28"/>
  <c r="N11" i="25"/>
  <c r="R5" i="7"/>
  <c r="R5" i="6"/>
  <c r="P4" i="18"/>
  <c r="P28" i="28"/>
  <c r="P6" i="19"/>
  <c r="Q6" i="24"/>
  <c r="Q6" i="23"/>
  <c r="Q21" i="23" s="1"/>
  <c r="AT6" i="19"/>
  <c r="R6" i="25"/>
  <c r="R20" i="25" s="1"/>
  <c r="T111" i="26"/>
  <c r="U111" i="26" s="1"/>
  <c r="J9" i="32" l="1"/>
  <c r="I16" i="18" s="1"/>
  <c r="H9" i="32"/>
  <c r="H16" i="18" s="1"/>
  <c r="L9" i="32"/>
  <c r="J16" i="18" s="1"/>
  <c r="F9" i="32"/>
  <c r="G16" i="18" s="1"/>
  <c r="D9" i="32"/>
  <c r="F16" i="18" s="1"/>
  <c r="L47" i="26"/>
  <c r="L7" i="26" s="1"/>
  <c r="L5" i="26"/>
  <c r="P47" i="26"/>
  <c r="P7" i="26" s="1"/>
  <c r="P5" i="26"/>
  <c r="F47" i="26"/>
  <c r="F7" i="26" s="1"/>
  <c r="F5" i="26"/>
  <c r="R9" i="32"/>
  <c r="M16" i="18" s="1"/>
  <c r="D47" i="26"/>
  <c r="D7" i="26" s="1"/>
  <c r="D5" i="26"/>
  <c r="T109" i="26"/>
  <c r="U109" i="26" s="1"/>
  <c r="R47" i="26"/>
  <c r="R7" i="26" s="1"/>
  <c r="R5" i="26"/>
  <c r="N47" i="26"/>
  <c r="N7" i="26" s="1"/>
  <c r="N5" i="26"/>
  <c r="B177" i="26"/>
  <c r="T177" i="26" s="1"/>
  <c r="U177" i="26" s="1"/>
  <c r="T175" i="26"/>
  <c r="U175" i="26" s="1"/>
  <c r="J47" i="26"/>
  <c r="J7" i="26" s="1"/>
  <c r="J5" i="26"/>
  <c r="T179" i="32"/>
  <c r="U179" i="32" s="1"/>
  <c r="T113" i="32"/>
  <c r="U113" i="32" s="1"/>
  <c r="T49" i="32"/>
  <c r="U49" i="32" s="1"/>
  <c r="B9" i="32"/>
  <c r="E16" i="18" s="1"/>
  <c r="N9" i="32"/>
  <c r="K16" i="18" s="1"/>
  <c r="B47" i="26"/>
  <c r="B5" i="26"/>
  <c r="T45" i="26"/>
  <c r="U45" i="26" s="1"/>
  <c r="H47" i="26"/>
  <c r="H7" i="26" s="1"/>
  <c r="H5" i="26"/>
  <c r="N11" i="23"/>
  <c r="K18" i="18"/>
  <c r="L54" i="28"/>
  <c r="L56" i="28"/>
  <c r="N42" i="28"/>
  <c r="N41" i="28"/>
  <c r="O40" i="28" s="1"/>
  <c r="M52" i="28"/>
  <c r="M53" i="28"/>
  <c r="M57" i="28" s="1"/>
  <c r="N23" i="18" s="1"/>
  <c r="L22" i="18"/>
  <c r="K58" i="28"/>
  <c r="P261" i="32"/>
  <c r="W19" i="32"/>
  <c r="R6" i="23"/>
  <c r="R21" i="23" s="1"/>
  <c r="S6" i="25"/>
  <c r="S20" i="25" s="1"/>
  <c r="AU6" i="19"/>
  <c r="R6" i="24"/>
  <c r="Q6" i="19"/>
  <c r="S5" i="6"/>
  <c r="S5" i="7"/>
  <c r="Q4" i="18"/>
  <c r="Q28" i="28"/>
  <c r="B178" i="26"/>
  <c r="T5" i="26" l="1"/>
  <c r="T47" i="26"/>
  <c r="U47" i="26" s="1"/>
  <c r="B7" i="26"/>
  <c r="T7" i="26" s="1"/>
  <c r="O42" i="28"/>
  <c r="O41" i="28"/>
  <c r="P40" i="28"/>
  <c r="N43" i="28"/>
  <c r="M22" i="18"/>
  <c r="L58" i="28"/>
  <c r="M54" i="28"/>
  <c r="M56" i="28"/>
  <c r="O11" i="23"/>
  <c r="P11" i="25" s="1"/>
  <c r="L18" i="18"/>
  <c r="N51" i="28"/>
  <c r="O11" i="25"/>
  <c r="T261" i="32"/>
  <c r="U261" i="32" s="1"/>
  <c r="P9" i="32"/>
  <c r="C225" i="32"/>
  <c r="B305" i="32"/>
  <c r="R29" i="32"/>
  <c r="L29" i="32"/>
  <c r="B401" i="32"/>
  <c r="P29" i="32"/>
  <c r="B337" i="32"/>
  <c r="L289" i="32"/>
  <c r="L294" i="32" s="1"/>
  <c r="L295" i="32" s="1"/>
  <c r="N125" i="32"/>
  <c r="O93" i="32"/>
  <c r="O96" i="32" s="1"/>
  <c r="D305" i="32"/>
  <c r="L191" i="32"/>
  <c r="J241" i="32"/>
  <c r="N207" i="32"/>
  <c r="J369" i="32"/>
  <c r="F305" i="32"/>
  <c r="P353" i="32"/>
  <c r="P358" i="32" s="1"/>
  <c r="P359" i="32" s="1"/>
  <c r="F159" i="32"/>
  <c r="R61" i="32"/>
  <c r="N93" i="32"/>
  <c r="H401" i="32"/>
  <c r="F61" i="32"/>
  <c r="N337" i="32"/>
  <c r="D369" i="32"/>
  <c r="B257" i="32"/>
  <c r="H191" i="32"/>
  <c r="N273" i="32"/>
  <c r="J191" i="32"/>
  <c r="R337" i="32"/>
  <c r="P191" i="32"/>
  <c r="B273" i="32"/>
  <c r="N29" i="32"/>
  <c r="F29" i="32"/>
  <c r="B385" i="32"/>
  <c r="N225" i="32"/>
  <c r="N230" i="32" s="1"/>
  <c r="N231" i="32" s="1"/>
  <c r="L337" i="32"/>
  <c r="D141" i="32"/>
  <c r="R159" i="32"/>
  <c r="R125" i="32"/>
  <c r="R93" i="32"/>
  <c r="J401" i="32"/>
  <c r="D337" i="32"/>
  <c r="R225" i="32"/>
  <c r="R230" i="32" s="1"/>
  <c r="R231" i="32" s="1"/>
  <c r="M93" i="32"/>
  <c r="M96" i="32" s="1"/>
  <c r="B241" i="32"/>
  <c r="H159" i="32"/>
  <c r="H257" i="32"/>
  <c r="H262" i="32" s="1"/>
  <c r="H263" i="32" s="1"/>
  <c r="H141" i="32"/>
  <c r="F191" i="32"/>
  <c r="D77" i="32"/>
  <c r="F241" i="32"/>
  <c r="J257" i="32"/>
  <c r="J262" i="32" s="1"/>
  <c r="J263" i="32" s="1"/>
  <c r="L61" i="32"/>
  <c r="F225" i="32"/>
  <c r="F230" i="32" s="1"/>
  <c r="F231" i="32" s="1"/>
  <c r="R273" i="32"/>
  <c r="F77" i="32"/>
  <c r="D289" i="32"/>
  <c r="D294" i="32" s="1"/>
  <c r="D295" i="32" s="1"/>
  <c r="H273" i="32"/>
  <c r="L273" i="32"/>
  <c r="D159" i="32"/>
  <c r="P61" i="32"/>
  <c r="B289" i="32"/>
  <c r="B207" i="32"/>
  <c r="B353" i="32"/>
  <c r="B191" i="32"/>
  <c r="B369" i="32"/>
  <c r="B141" i="32"/>
  <c r="R257" i="32"/>
  <c r="R262" i="32" s="1"/>
  <c r="R263" i="32" s="1"/>
  <c r="D257" i="32"/>
  <c r="D262" i="32" s="1"/>
  <c r="D263" i="32" s="1"/>
  <c r="J353" i="32"/>
  <c r="J358" i="32" s="1"/>
  <c r="J359" i="32" s="1"/>
  <c r="P225" i="32"/>
  <c r="P230" i="32" s="1"/>
  <c r="P231" i="32" s="1"/>
  <c r="H321" i="32"/>
  <c r="H326" i="32" s="1"/>
  <c r="H327" i="32" s="1"/>
  <c r="L207" i="32"/>
  <c r="J29" i="32"/>
  <c r="D353" i="32"/>
  <c r="D358" i="32" s="1"/>
  <c r="D359" i="32" s="1"/>
  <c r="N257" i="32"/>
  <c r="N262" i="32" s="1"/>
  <c r="N263" i="32" s="1"/>
  <c r="L141" i="32"/>
  <c r="F353" i="32"/>
  <c r="F358" i="32" s="1"/>
  <c r="F359" i="32" s="1"/>
  <c r="N321" i="32"/>
  <c r="N326" i="32" s="1"/>
  <c r="N327" i="32" s="1"/>
  <c r="J125" i="32"/>
  <c r="N385" i="32"/>
  <c r="N390" i="32" s="1"/>
  <c r="N391" i="32" s="1"/>
  <c r="J385" i="32"/>
  <c r="J390" i="32" s="1"/>
  <c r="J391" i="32" s="1"/>
  <c r="R141" i="32"/>
  <c r="L353" i="32"/>
  <c r="L358" i="32" s="1"/>
  <c r="L359" i="32" s="1"/>
  <c r="R401" i="32"/>
  <c r="F337" i="32"/>
  <c r="N141" i="32"/>
  <c r="B29" i="32"/>
  <c r="D207" i="32"/>
  <c r="P241" i="32"/>
  <c r="D385" i="32"/>
  <c r="D390" i="32" s="1"/>
  <c r="D391" i="32" s="1"/>
  <c r="R321" i="32"/>
  <c r="R326" i="32" s="1"/>
  <c r="R327" i="32" s="1"/>
  <c r="R241" i="32"/>
  <c r="I93" i="32"/>
  <c r="I96" i="32" s="1"/>
  <c r="P141" i="32"/>
  <c r="P289" i="32"/>
  <c r="P294" i="32" s="1"/>
  <c r="P295" i="32" s="1"/>
  <c r="H77" i="32"/>
  <c r="J141" i="32"/>
  <c r="E93" i="32"/>
  <c r="E96" i="32" s="1"/>
  <c r="D61" i="32"/>
  <c r="N289" i="32"/>
  <c r="N294" i="32" s="1"/>
  <c r="N295" i="32" s="1"/>
  <c r="H241" i="32"/>
  <c r="N159" i="32"/>
  <c r="D273" i="32"/>
  <c r="J61" i="32"/>
  <c r="R305" i="32"/>
  <c r="N369" i="32"/>
  <c r="P401" i="32"/>
  <c r="L385" i="32"/>
  <c r="L390" i="32" s="1"/>
  <c r="L391" i="32" s="1"/>
  <c r="J225" i="32"/>
  <c r="J230" i="32" s="1"/>
  <c r="J231" i="32" s="1"/>
  <c r="L369" i="32"/>
  <c r="H207" i="32"/>
  <c r="B77" i="32"/>
  <c r="N191" i="32"/>
  <c r="H337" i="32"/>
  <c r="D93" i="32"/>
  <c r="F93" i="32"/>
  <c r="D29" i="32"/>
  <c r="J77" i="32"/>
  <c r="F321" i="32"/>
  <c r="F326" i="32" s="1"/>
  <c r="F327" i="32" s="1"/>
  <c r="F369" i="32"/>
  <c r="P321" i="32"/>
  <c r="P326" i="32" s="1"/>
  <c r="P327" i="32" s="1"/>
  <c r="N61" i="32"/>
  <c r="D225" i="32"/>
  <c r="D230" i="32" s="1"/>
  <c r="D231" i="32" s="1"/>
  <c r="B93" i="32"/>
  <c r="B96" i="32" s="1"/>
  <c r="F385" i="32"/>
  <c r="F390" i="32" s="1"/>
  <c r="F391" i="32" s="1"/>
  <c r="L225" i="32"/>
  <c r="L230" i="32" s="1"/>
  <c r="L231" i="32" s="1"/>
  <c r="H353" i="32"/>
  <c r="H358" i="32" s="1"/>
  <c r="H359" i="32" s="1"/>
  <c r="K93" i="32"/>
  <c r="K96" i="32" s="1"/>
  <c r="N353" i="32"/>
  <c r="N358" i="32" s="1"/>
  <c r="N359" i="32" s="1"/>
  <c r="J207" i="32"/>
  <c r="R191" i="32"/>
  <c r="P385" i="32"/>
  <c r="P390" i="32" s="1"/>
  <c r="P391" i="32" s="1"/>
  <c r="P207" i="32"/>
  <c r="H369" i="32"/>
  <c r="L93" i="32"/>
  <c r="J159" i="32"/>
  <c r="F273" i="32"/>
  <c r="P273" i="32"/>
  <c r="F125" i="32"/>
  <c r="R77" i="32"/>
  <c r="D125" i="32"/>
  <c r="F289" i="32"/>
  <c r="F294" i="32" s="1"/>
  <c r="F295" i="32" s="1"/>
  <c r="H385" i="32"/>
  <c r="H390" i="32" s="1"/>
  <c r="H391" i="32" s="1"/>
  <c r="R385" i="32"/>
  <c r="R390" i="32" s="1"/>
  <c r="R391" i="32" s="1"/>
  <c r="H93" i="32"/>
  <c r="J321" i="32"/>
  <c r="J326" i="32" s="1"/>
  <c r="J327" i="32" s="1"/>
  <c r="Q93" i="32"/>
  <c r="Q96" i="32" s="1"/>
  <c r="N77" i="32"/>
  <c r="H29" i="32"/>
  <c r="R289" i="32"/>
  <c r="R294" i="32" s="1"/>
  <c r="R295" i="32" s="1"/>
  <c r="L241" i="32"/>
  <c r="P125" i="32"/>
  <c r="H61" i="32"/>
  <c r="P337" i="32"/>
  <c r="B321" i="32"/>
  <c r="L401" i="32"/>
  <c r="D191" i="32"/>
  <c r="R369" i="32"/>
  <c r="B159" i="32"/>
  <c r="B162" i="32" s="1"/>
  <c r="H225" i="32"/>
  <c r="H230" i="32" s="1"/>
  <c r="H231" i="32" s="1"/>
  <c r="P305" i="32"/>
  <c r="P369" i="32"/>
  <c r="L77" i="32"/>
  <c r="D241" i="32"/>
  <c r="N241" i="32"/>
  <c r="R353" i="32"/>
  <c r="R358" i="32" s="1"/>
  <c r="R359" i="32" s="1"/>
  <c r="N401" i="32"/>
  <c r="L305" i="32"/>
  <c r="J93" i="32"/>
  <c r="P77" i="32"/>
  <c r="L125" i="32"/>
  <c r="F207" i="32"/>
  <c r="H125" i="32"/>
  <c r="D401" i="32"/>
  <c r="L159" i="32"/>
  <c r="D321" i="32"/>
  <c r="D326" i="32" s="1"/>
  <c r="D327" i="32" s="1"/>
  <c r="P159" i="32"/>
  <c r="H305" i="32"/>
  <c r="J305" i="32"/>
  <c r="F401" i="32"/>
  <c r="L257" i="32"/>
  <c r="L262" i="32" s="1"/>
  <c r="L263" i="32" s="1"/>
  <c r="L321" i="32"/>
  <c r="L326" i="32" s="1"/>
  <c r="L327" i="32" s="1"/>
  <c r="H289" i="32"/>
  <c r="H294" i="32" s="1"/>
  <c r="H295" i="32" s="1"/>
  <c r="B225" i="32"/>
  <c r="J337" i="32"/>
  <c r="B61" i="32"/>
  <c r="J273" i="32"/>
  <c r="F257" i="32"/>
  <c r="F262" i="32" s="1"/>
  <c r="F263" i="32" s="1"/>
  <c r="F141" i="32"/>
  <c r="N305" i="32"/>
  <c r="G93" i="32"/>
  <c r="G96" i="32" s="1"/>
  <c r="J289" i="32"/>
  <c r="J294" i="32" s="1"/>
  <c r="J295" i="32" s="1"/>
  <c r="B125" i="32"/>
  <c r="P93" i="32"/>
  <c r="R207" i="32"/>
  <c r="P109" i="32"/>
  <c r="F45" i="32"/>
  <c r="F109" i="32"/>
  <c r="N109" i="32"/>
  <c r="G109" i="32"/>
  <c r="G114" i="32" s="1"/>
  <c r="Q109" i="32"/>
  <c r="Q114" i="32" s="1"/>
  <c r="O109" i="32"/>
  <c r="O114" i="32" s="1"/>
  <c r="B109" i="32"/>
  <c r="E109" i="32"/>
  <c r="E114" i="32" s="1"/>
  <c r="K109" i="32"/>
  <c r="K114" i="32" s="1"/>
  <c r="L109" i="32"/>
  <c r="I109" i="32"/>
  <c r="I112" i="32" s="1"/>
  <c r="I114" i="32" s="1"/>
  <c r="H109" i="32"/>
  <c r="J109" i="32"/>
  <c r="D109" i="32"/>
  <c r="M109" i="32"/>
  <c r="M114" i="32" s="1"/>
  <c r="R109" i="32"/>
  <c r="H175" i="32"/>
  <c r="P45" i="32"/>
  <c r="D175" i="32"/>
  <c r="L45" i="32"/>
  <c r="N45" i="32"/>
  <c r="J45" i="32"/>
  <c r="R45" i="32"/>
  <c r="H45" i="32"/>
  <c r="R175" i="32"/>
  <c r="L175" i="32"/>
  <c r="J175" i="32"/>
  <c r="F175" i="32"/>
  <c r="B175" i="32"/>
  <c r="B45" i="32"/>
  <c r="N175" i="32"/>
  <c r="P175" i="32"/>
  <c r="D45" i="32"/>
  <c r="P257" i="32"/>
  <c r="P262" i="32" s="1"/>
  <c r="P263" i="32" s="1"/>
  <c r="T5" i="6"/>
  <c r="T5" i="7"/>
  <c r="S6" i="24"/>
  <c r="R6" i="19"/>
  <c r="S6" i="23"/>
  <c r="S21" i="23" s="1"/>
  <c r="T6" i="25"/>
  <c r="T20" i="25" s="1"/>
  <c r="AV6" i="19"/>
  <c r="R4" i="18"/>
  <c r="R28" i="28"/>
  <c r="B180" i="26"/>
  <c r="B181" i="26" s="1"/>
  <c r="N52" i="28" l="1"/>
  <c r="O51" i="28" s="1"/>
  <c r="N53" i="28"/>
  <c r="N57" i="28" s="1"/>
  <c r="O23" i="18" s="1"/>
  <c r="P11" i="23"/>
  <c r="Q11" i="25" s="1"/>
  <c r="M18" i="18"/>
  <c r="Q40" i="28"/>
  <c r="P42" i="28"/>
  <c r="P41" i="28"/>
  <c r="M58" i="28"/>
  <c r="N22" i="18"/>
  <c r="O43" i="28"/>
  <c r="F64" i="32"/>
  <c r="F66" i="32" s="1"/>
  <c r="F67" i="32"/>
  <c r="D64" i="32"/>
  <c r="D66" i="32" s="1"/>
  <c r="D67" i="32"/>
  <c r="P80" i="32"/>
  <c r="P82" i="32" s="1"/>
  <c r="P83" i="32"/>
  <c r="P88" i="32" s="1"/>
  <c r="N64" i="32"/>
  <c r="N66" i="32" s="1"/>
  <c r="N67" i="32"/>
  <c r="R64" i="32"/>
  <c r="R66" i="32" s="1"/>
  <c r="R67" i="32"/>
  <c r="P64" i="32"/>
  <c r="P66" i="32" s="1"/>
  <c r="P67" i="32"/>
  <c r="D80" i="32"/>
  <c r="D82" i="32" s="1"/>
  <c r="D83" i="32"/>
  <c r="D88" i="32" s="1"/>
  <c r="F80" i="32"/>
  <c r="F82" i="32" s="1"/>
  <c r="F83" i="32"/>
  <c r="F88" i="32" s="1"/>
  <c r="N80" i="32"/>
  <c r="N82" i="32" s="1"/>
  <c r="N83" i="32"/>
  <c r="N88" i="32" s="1"/>
  <c r="J80" i="32"/>
  <c r="J82" i="32" s="1"/>
  <c r="J83" i="32"/>
  <c r="J88" i="32" s="1"/>
  <c r="L16" i="18"/>
  <c r="T9" i="32"/>
  <c r="L162" i="32"/>
  <c r="L164" i="32" s="1"/>
  <c r="N162" i="32"/>
  <c r="N164" i="32" s="1"/>
  <c r="R162" i="32"/>
  <c r="R164" i="32" s="1"/>
  <c r="D162" i="32"/>
  <c r="H162" i="32"/>
  <c r="H164" i="32" s="1"/>
  <c r="P162" i="32"/>
  <c r="P164" i="32" s="1"/>
  <c r="F162" i="32"/>
  <c r="F164" i="32" s="1"/>
  <c r="J162" i="32"/>
  <c r="J164" i="32" s="1"/>
  <c r="P96" i="32"/>
  <c r="P98" i="32" s="1"/>
  <c r="L96" i="32"/>
  <c r="L98" i="32" s="1"/>
  <c r="R96" i="32"/>
  <c r="R98" i="32" s="1"/>
  <c r="F96" i="32"/>
  <c r="D96" i="32"/>
  <c r="D98" i="32" s="1"/>
  <c r="N96" i="32"/>
  <c r="N98" i="32" s="1"/>
  <c r="H96" i="32"/>
  <c r="H98" i="32" s="1"/>
  <c r="J96" i="32"/>
  <c r="J98" i="32" s="1"/>
  <c r="H212" i="32"/>
  <c r="H213" i="32"/>
  <c r="B31" i="32"/>
  <c r="B32" i="32" s="1"/>
  <c r="T29" i="32"/>
  <c r="U29" i="32" s="1"/>
  <c r="B5" i="32"/>
  <c r="B358" i="32"/>
  <c r="T353" i="32"/>
  <c r="U353" i="32" s="1"/>
  <c r="N31" i="32"/>
  <c r="N32" i="32" s="1"/>
  <c r="N34" i="32" s="1"/>
  <c r="N5" i="32"/>
  <c r="K12" i="18" s="1"/>
  <c r="B213" i="32"/>
  <c r="B212" i="32"/>
  <c r="T207" i="32"/>
  <c r="U207" i="32" s="1"/>
  <c r="N343" i="32"/>
  <c r="N342" i="32"/>
  <c r="F147" i="32"/>
  <c r="F146" i="32"/>
  <c r="N247" i="32"/>
  <c r="N246" i="32"/>
  <c r="H31" i="32"/>
  <c r="H32" i="32" s="1"/>
  <c r="H5" i="32"/>
  <c r="H12" i="18" s="1"/>
  <c r="D31" i="32"/>
  <c r="D32" i="32" s="1"/>
  <c r="D5" i="32"/>
  <c r="F12" i="18" s="1"/>
  <c r="H246" i="32"/>
  <c r="H247" i="32"/>
  <c r="F407" i="32"/>
  <c r="F406" i="32"/>
  <c r="F212" i="32"/>
  <c r="F213" i="32"/>
  <c r="D246" i="32"/>
  <c r="D247" i="32"/>
  <c r="L406" i="32"/>
  <c r="L407" i="32"/>
  <c r="R83" i="32"/>
  <c r="R88" i="32" s="1"/>
  <c r="T93" i="32"/>
  <c r="U93" i="32" s="1"/>
  <c r="B98" i="32"/>
  <c r="R246" i="32"/>
  <c r="R247" i="32"/>
  <c r="R406" i="32"/>
  <c r="R407" i="32"/>
  <c r="L147" i="32"/>
  <c r="L146" i="32"/>
  <c r="L67" i="32"/>
  <c r="L64" i="32"/>
  <c r="L66" i="32" s="1"/>
  <c r="B246" i="32"/>
  <c r="T241" i="32"/>
  <c r="U241" i="32" s="1"/>
  <c r="B247" i="32"/>
  <c r="D147" i="32"/>
  <c r="D146" i="32"/>
  <c r="R343" i="32"/>
  <c r="R342" i="32"/>
  <c r="H407" i="32"/>
  <c r="H406" i="32"/>
  <c r="J247" i="32"/>
  <c r="J246" i="32"/>
  <c r="T401" i="32"/>
  <c r="U401" i="32" s="1"/>
  <c r="B407" i="32"/>
  <c r="B406" i="32"/>
  <c r="L246" i="32"/>
  <c r="L247" i="32"/>
  <c r="H147" i="32"/>
  <c r="H146" i="32"/>
  <c r="F311" i="32"/>
  <c r="F310" i="32"/>
  <c r="N311" i="32"/>
  <c r="N310" i="32"/>
  <c r="P146" i="32"/>
  <c r="P147" i="32"/>
  <c r="B278" i="32"/>
  <c r="B279" i="32"/>
  <c r="T273" i="32"/>
  <c r="U273" i="32" s="1"/>
  <c r="T109" i="32"/>
  <c r="U109" i="32" s="1"/>
  <c r="R212" i="32"/>
  <c r="R213" i="32"/>
  <c r="J279" i="32"/>
  <c r="J278" i="32"/>
  <c r="J310" i="32"/>
  <c r="J311" i="32"/>
  <c r="L131" i="32"/>
  <c r="L130" i="32"/>
  <c r="L83" i="32"/>
  <c r="L88" i="32" s="1"/>
  <c r="T321" i="32"/>
  <c r="U321" i="32" s="1"/>
  <c r="B326" i="32"/>
  <c r="F131" i="32"/>
  <c r="F130" i="32"/>
  <c r="R197" i="32"/>
  <c r="R196" i="32"/>
  <c r="P407" i="32"/>
  <c r="P406" i="32"/>
  <c r="L342" i="32"/>
  <c r="L343" i="32"/>
  <c r="J197" i="32"/>
  <c r="J196" i="32"/>
  <c r="L197" i="32"/>
  <c r="L196" i="32"/>
  <c r="L31" i="32"/>
  <c r="L32" i="32" s="1"/>
  <c r="L34" i="32" s="1"/>
  <c r="L5" i="32"/>
  <c r="J12" i="18" s="1"/>
  <c r="H374" i="32"/>
  <c r="H375" i="32"/>
  <c r="L375" i="32"/>
  <c r="L374" i="32"/>
  <c r="R131" i="32"/>
  <c r="R130" i="32"/>
  <c r="T337" i="32"/>
  <c r="U337" i="32" s="1"/>
  <c r="B343" i="32"/>
  <c r="B342" i="32"/>
  <c r="P31" i="32"/>
  <c r="P32" i="32" s="1"/>
  <c r="P5" i="32"/>
  <c r="L12" i="18" s="1"/>
  <c r="T45" i="32"/>
  <c r="U45" i="32" s="1"/>
  <c r="B67" i="32"/>
  <c r="B64" i="32"/>
  <c r="B66" i="32" s="1"/>
  <c r="T61" i="32"/>
  <c r="U61" i="32" s="1"/>
  <c r="H310" i="32"/>
  <c r="H311" i="32"/>
  <c r="P375" i="32"/>
  <c r="P374" i="32"/>
  <c r="P343" i="32"/>
  <c r="P342" i="32"/>
  <c r="P278" i="32"/>
  <c r="P279" i="32"/>
  <c r="J213" i="32"/>
  <c r="J212" i="32"/>
  <c r="H342" i="32"/>
  <c r="H343" i="32"/>
  <c r="N374" i="32"/>
  <c r="N375" i="32"/>
  <c r="R146" i="32"/>
  <c r="R147" i="32"/>
  <c r="T141" i="32"/>
  <c r="U141" i="32" s="1"/>
  <c r="B147" i="32"/>
  <c r="B146" i="32"/>
  <c r="L279" i="32"/>
  <c r="L278" i="32"/>
  <c r="F247" i="32"/>
  <c r="F246" i="32"/>
  <c r="N278" i="32"/>
  <c r="N279" i="32"/>
  <c r="D310" i="32"/>
  <c r="D311" i="32"/>
  <c r="R31" i="32"/>
  <c r="R32" i="32" s="1"/>
  <c r="R34" i="32" s="1"/>
  <c r="R5" i="32"/>
  <c r="M12" i="18" s="1"/>
  <c r="B164" i="32"/>
  <c r="T159" i="32"/>
  <c r="U159" i="32" s="1"/>
  <c r="D279" i="32"/>
  <c r="D278" i="32"/>
  <c r="J131" i="32"/>
  <c r="J130" i="32"/>
  <c r="D375" i="32"/>
  <c r="D374" i="32"/>
  <c r="D406" i="32"/>
  <c r="D407" i="32"/>
  <c r="R374" i="32"/>
  <c r="R375" i="32"/>
  <c r="J375" i="32"/>
  <c r="J374" i="32"/>
  <c r="D197" i="32"/>
  <c r="D196" i="32"/>
  <c r="D131" i="32"/>
  <c r="D130" i="32"/>
  <c r="P197" i="32"/>
  <c r="P196" i="32"/>
  <c r="B128" i="32"/>
  <c r="T128" i="32" s="1"/>
  <c r="U128" i="32" s="1"/>
  <c r="T125" i="32"/>
  <c r="U125" i="32" s="1"/>
  <c r="B131" i="32"/>
  <c r="J343" i="32"/>
  <c r="J342" i="32"/>
  <c r="P311" i="32"/>
  <c r="P310" i="32"/>
  <c r="H67" i="32"/>
  <c r="H64" i="32"/>
  <c r="H66" i="32" s="1"/>
  <c r="F278" i="32"/>
  <c r="F279" i="32"/>
  <c r="N197" i="32"/>
  <c r="N196" i="32"/>
  <c r="R310" i="32"/>
  <c r="R311" i="32"/>
  <c r="J147" i="32"/>
  <c r="J146" i="32"/>
  <c r="P246" i="32"/>
  <c r="P247" i="32"/>
  <c r="J31" i="32"/>
  <c r="J32" i="32" s="1"/>
  <c r="J34" i="32" s="1"/>
  <c r="J5" i="32"/>
  <c r="I12" i="18" s="1"/>
  <c r="B374" i="32"/>
  <c r="B375" i="32"/>
  <c r="T369" i="32"/>
  <c r="U369" i="32" s="1"/>
  <c r="H279" i="32"/>
  <c r="H278" i="32"/>
  <c r="D342" i="32"/>
  <c r="D343" i="32"/>
  <c r="B390" i="32"/>
  <c r="T385" i="32"/>
  <c r="U385" i="32" s="1"/>
  <c r="H197" i="32"/>
  <c r="H196" i="32"/>
  <c r="T305" i="32"/>
  <c r="U305" i="32" s="1"/>
  <c r="B311" i="32"/>
  <c r="B310" i="32"/>
  <c r="N407" i="32"/>
  <c r="N406" i="32"/>
  <c r="N146" i="32"/>
  <c r="N147" i="32"/>
  <c r="R278" i="32"/>
  <c r="R279" i="32"/>
  <c r="H131" i="32"/>
  <c r="H130" i="32"/>
  <c r="P212" i="32"/>
  <c r="P213" i="32"/>
  <c r="F343" i="32"/>
  <c r="F342" i="32"/>
  <c r="B294" i="32"/>
  <c r="T289" i="32"/>
  <c r="U289" i="32" s="1"/>
  <c r="N212" i="32"/>
  <c r="N213" i="32"/>
  <c r="T175" i="32"/>
  <c r="U175" i="32" s="1"/>
  <c r="F5" i="32"/>
  <c r="G12" i="18" s="1"/>
  <c r="B230" i="32"/>
  <c r="T225" i="32"/>
  <c r="U225" i="32" s="1"/>
  <c r="L310" i="32"/>
  <c r="L311" i="32"/>
  <c r="P131" i="32"/>
  <c r="P130" i="32"/>
  <c r="F374" i="32"/>
  <c r="F375" i="32"/>
  <c r="B83" i="32"/>
  <c r="B80" i="32" s="1"/>
  <c r="T77" i="32"/>
  <c r="U77" i="32" s="1"/>
  <c r="J67" i="32"/>
  <c r="J64" i="32"/>
  <c r="J66" i="32" s="1"/>
  <c r="H83" i="32"/>
  <c r="H88" i="32" s="1"/>
  <c r="D213" i="32"/>
  <c r="D212" i="32"/>
  <c r="L213" i="32"/>
  <c r="L212" i="32"/>
  <c r="B197" i="32"/>
  <c r="T191" i="32"/>
  <c r="U191" i="32" s="1"/>
  <c r="B196" i="32"/>
  <c r="F197" i="32"/>
  <c r="F196" i="32"/>
  <c r="J406" i="32"/>
  <c r="J407" i="32"/>
  <c r="F31" i="32"/>
  <c r="F32" i="32" s="1"/>
  <c r="F34" i="32" s="1"/>
  <c r="B262" i="32"/>
  <c r="T257" i="32"/>
  <c r="U257" i="32" s="1"/>
  <c r="N131" i="32"/>
  <c r="N130" i="32"/>
  <c r="S4" i="18"/>
  <c r="S28" i="28"/>
  <c r="T6" i="24"/>
  <c r="S6" i="19"/>
  <c r="U6" i="25"/>
  <c r="U20" i="25" s="1"/>
  <c r="AW6" i="19"/>
  <c r="T6" i="23"/>
  <c r="T21" i="23" s="1"/>
  <c r="U5" i="6"/>
  <c r="U5" i="7"/>
  <c r="O53" i="28" l="1"/>
  <c r="O57" i="28" s="1"/>
  <c r="P23" i="18" s="1"/>
  <c r="O52" i="28"/>
  <c r="P51" i="28"/>
  <c r="Q42" i="28"/>
  <c r="Q41" i="28"/>
  <c r="Q11" i="23"/>
  <c r="N18" i="18"/>
  <c r="N24" i="18" s="1"/>
  <c r="P43" i="28"/>
  <c r="N54" i="28"/>
  <c r="N56" i="28"/>
  <c r="T162" i="32"/>
  <c r="U162" i="32" s="1"/>
  <c r="D164" i="32"/>
  <c r="T164" i="32" s="1"/>
  <c r="U164" i="32" s="1"/>
  <c r="T96" i="32"/>
  <c r="U96" i="32" s="1"/>
  <c r="F98" i="32"/>
  <c r="T98" i="32" s="1"/>
  <c r="U98" i="32" s="1"/>
  <c r="T88" i="32"/>
  <c r="P34" i="32"/>
  <c r="D34" i="32"/>
  <c r="H80" i="32"/>
  <c r="H82" i="32" s="1"/>
  <c r="B130" i="32"/>
  <c r="T130" i="32" s="1"/>
  <c r="U130" i="32" s="1"/>
  <c r="T147" i="32"/>
  <c r="U147" i="32" s="1"/>
  <c r="L80" i="32"/>
  <c r="L82" i="32" s="1"/>
  <c r="R80" i="32"/>
  <c r="R82" i="32" s="1"/>
  <c r="H34" i="32"/>
  <c r="B359" i="32"/>
  <c r="T359" i="32" s="1"/>
  <c r="U359" i="32" s="1"/>
  <c r="T358" i="32"/>
  <c r="U358" i="32" s="1"/>
  <c r="B263" i="32"/>
  <c r="T263" i="32" s="1"/>
  <c r="U263" i="32" s="1"/>
  <c r="T262" i="32"/>
  <c r="U262" i="32" s="1"/>
  <c r="T310" i="32"/>
  <c r="U310" i="32" s="1"/>
  <c r="T212" i="32"/>
  <c r="U212" i="32" s="1"/>
  <c r="T279" i="32"/>
  <c r="U279" i="32" s="1"/>
  <c r="T197" i="32"/>
  <c r="U197" i="32" s="1"/>
  <c r="T342" i="32"/>
  <c r="U342" i="32" s="1"/>
  <c r="T278" i="32"/>
  <c r="U278" i="32" s="1"/>
  <c r="T246" i="32"/>
  <c r="U246" i="32" s="1"/>
  <c r="B34" i="32"/>
  <c r="T32" i="32"/>
  <c r="U32" i="32" s="1"/>
  <c r="B82" i="32"/>
  <c r="T294" i="32"/>
  <c r="U294" i="32" s="1"/>
  <c r="B295" i="32"/>
  <c r="T295" i="32" s="1"/>
  <c r="U295" i="32" s="1"/>
  <c r="T131" i="32"/>
  <c r="U131" i="32" s="1"/>
  <c r="T64" i="32"/>
  <c r="U64" i="32" s="1"/>
  <c r="T343" i="32"/>
  <c r="U343" i="32" s="1"/>
  <c r="B327" i="32"/>
  <c r="T327" i="32" s="1"/>
  <c r="U327" i="32" s="1"/>
  <c r="T326" i="32"/>
  <c r="U326" i="32" s="1"/>
  <c r="T31" i="32"/>
  <c r="U31" i="32" s="1"/>
  <c r="E12" i="18"/>
  <c r="AI12" i="18" s="1"/>
  <c r="T5" i="32"/>
  <c r="B18" i="32" s="1"/>
  <c r="T311" i="32"/>
  <c r="U311" i="32" s="1"/>
  <c r="T66" i="32"/>
  <c r="U66" i="32" s="1"/>
  <c r="T213" i="32"/>
  <c r="U213" i="32" s="1"/>
  <c r="T375" i="32"/>
  <c r="U375" i="32" s="1"/>
  <c r="T67" i="32"/>
  <c r="U67" i="32" s="1"/>
  <c r="T83" i="32"/>
  <c r="U83" i="32" s="1"/>
  <c r="B231" i="32"/>
  <c r="T231" i="32" s="1"/>
  <c r="U231" i="32" s="1"/>
  <c r="T230" i="32"/>
  <c r="U230" i="32" s="1"/>
  <c r="T374" i="32"/>
  <c r="U374" i="32" s="1"/>
  <c r="T406" i="32"/>
  <c r="U406" i="32" s="1"/>
  <c r="T196" i="32"/>
  <c r="U196" i="32" s="1"/>
  <c r="T247" i="32"/>
  <c r="U247" i="32" s="1"/>
  <c r="B391" i="32"/>
  <c r="T391" i="32" s="1"/>
  <c r="U391" i="32" s="1"/>
  <c r="T390" i="32"/>
  <c r="U390" i="32" s="1"/>
  <c r="T146" i="32"/>
  <c r="U146" i="32" s="1"/>
  <c r="T407" i="32"/>
  <c r="U407" i="32" s="1"/>
  <c r="U6" i="23"/>
  <c r="U21" i="23" s="1"/>
  <c r="V6" i="25"/>
  <c r="V20" i="25" s="1"/>
  <c r="AX6" i="19"/>
  <c r="V5" i="7"/>
  <c r="V5" i="6"/>
  <c r="T4" i="18"/>
  <c r="T28" i="28"/>
  <c r="T6" i="19"/>
  <c r="U6" i="24"/>
  <c r="Q43" i="28" l="1"/>
  <c r="R40" i="28"/>
  <c r="R11" i="25"/>
  <c r="R13" i="25" s="1"/>
  <c r="Q13" i="23"/>
  <c r="N58" i="28"/>
  <c r="O22" i="18"/>
  <c r="P52" i="28"/>
  <c r="Q51" i="28" s="1"/>
  <c r="P53" i="28"/>
  <c r="P57" i="28" s="1"/>
  <c r="Q23" i="18" s="1"/>
  <c r="O54" i="28"/>
  <c r="O56" i="28"/>
  <c r="T80" i="32"/>
  <c r="U80" i="32" s="1"/>
  <c r="T82" i="32"/>
  <c r="U82" i="32" s="1"/>
  <c r="T34" i="32"/>
  <c r="U34" i="32" s="1"/>
  <c r="V6" i="24"/>
  <c r="U6" i="19"/>
  <c r="V6" i="23"/>
  <c r="V21" i="23" s="1"/>
  <c r="W6" i="25"/>
  <c r="W20" i="25" s="1"/>
  <c r="AY6" i="19"/>
  <c r="W5" i="7"/>
  <c r="W5" i="6"/>
  <c r="U28" i="28"/>
  <c r="U4" i="18"/>
  <c r="Q53" i="28" l="1"/>
  <c r="Q57" i="28" s="1"/>
  <c r="R23" i="18" s="1"/>
  <c r="Q52" i="28"/>
  <c r="R51" i="28"/>
  <c r="R11" i="23"/>
  <c r="O18" i="18"/>
  <c r="O24" i="18" s="1"/>
  <c r="O58" i="28"/>
  <c r="P22" i="18"/>
  <c r="R41" i="28"/>
  <c r="R42" i="28"/>
  <c r="P54" i="28"/>
  <c r="P56" i="28"/>
  <c r="X5" i="7"/>
  <c r="X5" i="6"/>
  <c r="V28" i="28"/>
  <c r="V4" i="18"/>
  <c r="AZ6" i="19"/>
  <c r="W6" i="23"/>
  <c r="W21" i="23" s="1"/>
  <c r="X6" i="25"/>
  <c r="X20" i="25" s="1"/>
  <c r="V6" i="19"/>
  <c r="W6" i="24"/>
  <c r="S11" i="25" l="1"/>
  <c r="S13" i="25" s="1"/>
  <c r="R13" i="23"/>
  <c r="R43" i="28"/>
  <c r="P58" i="28"/>
  <c r="Q22" i="18"/>
  <c r="R53" i="28"/>
  <c r="R57" i="28" s="1"/>
  <c r="S23" i="18" s="1"/>
  <c r="R52" i="28"/>
  <c r="R54" i="28" s="1"/>
  <c r="S11" i="23"/>
  <c r="P18" i="18"/>
  <c r="P24" i="18" s="1"/>
  <c r="Q54" i="28"/>
  <c r="Q56" i="28"/>
  <c r="S40" i="28"/>
  <c r="BA6" i="19"/>
  <c r="Y6" i="25"/>
  <c r="Y20" i="25" s="1"/>
  <c r="X6" i="23"/>
  <c r="X21" i="23" s="1"/>
  <c r="X6" i="24"/>
  <c r="W6" i="19"/>
  <c r="Y5" i="7"/>
  <c r="Y5" i="6"/>
  <c r="W28" i="28"/>
  <c r="W4" i="18"/>
  <c r="T11" i="23" l="1"/>
  <c r="Q18" i="18"/>
  <c r="Q24" i="18" s="1"/>
  <c r="T11" i="25"/>
  <c r="T13" i="25" s="1"/>
  <c r="S13" i="23"/>
  <c r="S41" i="28"/>
  <c r="S42" i="28"/>
  <c r="R22" i="18"/>
  <c r="Q58" i="28"/>
  <c r="R56" i="28"/>
  <c r="S51" i="28"/>
  <c r="Z5" i="6"/>
  <c r="Z5" i="7"/>
  <c r="Y6" i="23"/>
  <c r="Y21" i="23" s="1"/>
  <c r="Z6" i="25"/>
  <c r="Z20" i="25" s="1"/>
  <c r="BB6" i="19"/>
  <c r="X28" i="28"/>
  <c r="X4" i="18"/>
  <c r="Y6" i="24"/>
  <c r="X6" i="19"/>
  <c r="S43" i="28" l="1"/>
  <c r="U11" i="23"/>
  <c r="R18" i="18"/>
  <c r="R24" i="18" s="1"/>
  <c r="S57" i="28"/>
  <c r="T23" i="18" s="1"/>
  <c r="T40" i="28"/>
  <c r="S52" i="28"/>
  <c r="S54" i="28" s="1"/>
  <c r="T51" i="28"/>
  <c r="S53" i="28"/>
  <c r="R58" i="28"/>
  <c r="S22" i="18"/>
  <c r="U11" i="25"/>
  <c r="U13" i="25" s="1"/>
  <c r="T13" i="23"/>
  <c r="Y6" i="19"/>
  <c r="Z6" i="24"/>
  <c r="Y28" i="28"/>
  <c r="Y4" i="18"/>
  <c r="Z6" i="23"/>
  <c r="Z21" i="23" s="1"/>
  <c r="AA6" i="25"/>
  <c r="AA20" i="25" s="1"/>
  <c r="BC6" i="19"/>
  <c r="AA5" i="7"/>
  <c r="AA5" i="6"/>
  <c r="T41" i="28" l="1"/>
  <c r="U40" i="28"/>
  <c r="T42" i="28"/>
  <c r="V11" i="23"/>
  <c r="S18" i="18"/>
  <c r="S24" i="18" s="1"/>
  <c r="T53" i="28"/>
  <c r="T52" i="28"/>
  <c r="T54" i="28" s="1"/>
  <c r="V11" i="25"/>
  <c r="V13" i="25" s="1"/>
  <c r="U13" i="23"/>
  <c r="S56" i="28"/>
  <c r="Z4" i="18"/>
  <c r="Z28" i="28"/>
  <c r="AA6" i="24"/>
  <c r="Z6" i="19"/>
  <c r="AB5" i="7"/>
  <c r="AB5" i="6"/>
  <c r="BD6" i="19"/>
  <c r="AB6" i="25"/>
  <c r="AB20" i="25" s="1"/>
  <c r="AA6" i="23"/>
  <c r="AA21" i="23" s="1"/>
  <c r="U51" i="28" l="1"/>
  <c r="W11" i="25"/>
  <c r="W13" i="25" s="1"/>
  <c r="V13" i="23"/>
  <c r="T22" i="18"/>
  <c r="S58" i="28"/>
  <c r="U42" i="28"/>
  <c r="U41" i="28"/>
  <c r="T57" i="28"/>
  <c r="U23" i="18" s="1"/>
  <c r="T43" i="28"/>
  <c r="T56" i="28"/>
  <c r="AC5" i="6"/>
  <c r="AC5" i="7"/>
  <c r="AC6" i="25"/>
  <c r="AC20" i="25" s="1"/>
  <c r="AB6" i="23"/>
  <c r="AB21" i="23" s="1"/>
  <c r="BE6" i="19"/>
  <c r="AA28" i="28"/>
  <c r="AA4" i="18"/>
  <c r="AA6" i="19"/>
  <c r="AB6" i="24"/>
  <c r="U43" i="28" l="1"/>
  <c r="U56" i="28"/>
  <c r="T58" i="28"/>
  <c r="U22" i="18"/>
  <c r="V40" i="28"/>
  <c r="U57" i="28"/>
  <c r="V23" i="18" s="1"/>
  <c r="W11" i="23"/>
  <c r="T18" i="18"/>
  <c r="T24" i="18" s="1"/>
  <c r="U52" i="28"/>
  <c r="U54" i="28" s="1"/>
  <c r="V51" i="28"/>
  <c r="U53" i="28"/>
  <c r="BF6" i="19"/>
  <c r="AD6" i="25"/>
  <c r="AD20" i="25" s="1"/>
  <c r="AC6" i="23"/>
  <c r="AC21" i="23" s="1"/>
  <c r="AB6" i="19"/>
  <c r="AC6" i="24"/>
  <c r="AB4" i="18"/>
  <c r="AB28" i="28"/>
  <c r="AD5" i="6"/>
  <c r="AD5" i="7"/>
  <c r="V41" i="28" l="1"/>
  <c r="V42" i="28"/>
  <c r="W40" i="28"/>
  <c r="X11" i="25"/>
  <c r="X13" i="25" s="1"/>
  <c r="W13" i="23"/>
  <c r="X11" i="23"/>
  <c r="U18" i="18"/>
  <c r="U24" i="18" s="1"/>
  <c r="U58" i="28"/>
  <c r="V22" i="18"/>
  <c r="V52" i="28"/>
  <c r="W51" i="28"/>
  <c r="V53" i="28"/>
  <c r="AE5" i="6"/>
  <c r="AE5" i="7"/>
  <c r="AC6" i="19"/>
  <c r="AD6" i="24"/>
  <c r="AD6" i="23"/>
  <c r="AD21" i="23" s="1"/>
  <c r="BG6" i="19"/>
  <c r="AE6" i="25"/>
  <c r="AE20" i="25" s="1"/>
  <c r="AC28" i="28"/>
  <c r="AC4" i="18"/>
  <c r="W53" i="28" l="1"/>
  <c r="W52" i="28"/>
  <c r="W54" i="28" s="1"/>
  <c r="W41" i="28"/>
  <c r="W42" i="28"/>
  <c r="W57" i="28" s="1"/>
  <c r="X23" i="18" s="1"/>
  <c r="X40" i="28"/>
  <c r="Y11" i="25"/>
  <c r="Y13" i="25" s="1"/>
  <c r="X13" i="23"/>
  <c r="V57" i="28"/>
  <c r="W23" i="18" s="1"/>
  <c r="V54" i="28"/>
  <c r="Y11" i="23"/>
  <c r="V18" i="18"/>
  <c r="V24" i="18" s="1"/>
  <c r="V56" i="28"/>
  <c r="V43" i="28"/>
  <c r="BH6" i="19"/>
  <c r="AF6" i="25"/>
  <c r="AF20" i="25" s="1"/>
  <c r="AE6" i="23"/>
  <c r="AE21" i="23" s="1"/>
  <c r="AD4" i="18"/>
  <c r="AD28" i="28"/>
  <c r="AE6" i="24"/>
  <c r="AD6" i="19"/>
  <c r="AF5" i="7"/>
  <c r="AF5" i="6"/>
  <c r="X42" i="28" l="1"/>
  <c r="X41" i="28"/>
  <c r="V58" i="28"/>
  <c r="W22" i="18"/>
  <c r="Z11" i="25"/>
  <c r="Z13" i="25" s="1"/>
  <c r="Y13" i="23"/>
  <c r="X51" i="28"/>
  <c r="W56" i="28"/>
  <c r="W43" i="28"/>
  <c r="AE4" i="18"/>
  <c r="AE28" i="28"/>
  <c r="AF6" i="24"/>
  <c r="AE6" i="19"/>
  <c r="AG6" i="25"/>
  <c r="AG20" i="25" s="1"/>
  <c r="BI6" i="19"/>
  <c r="AF6" i="23"/>
  <c r="AF21" i="23" s="1"/>
  <c r="AG5" i="7"/>
  <c r="AG5" i="6"/>
  <c r="X53" i="28" l="1"/>
  <c r="X52" i="28"/>
  <c r="X54" i="28" s="1"/>
  <c r="Y51" i="28"/>
  <c r="X43" i="28"/>
  <c r="Y40" i="28"/>
  <c r="Z11" i="23"/>
  <c r="W18" i="18"/>
  <c r="W24" i="18" s="1"/>
  <c r="X22" i="18"/>
  <c r="W58" i="28"/>
  <c r="X57" i="28"/>
  <c r="Y23" i="18" s="1"/>
  <c r="AF28" i="28"/>
  <c r="AF4" i="18"/>
  <c r="AG6" i="23"/>
  <c r="AG21" i="23" s="1"/>
  <c r="AH6" i="25"/>
  <c r="AH20" i="25" s="1"/>
  <c r="BJ6" i="19"/>
  <c r="AH5" i="6"/>
  <c r="AI5" i="7" s="1"/>
  <c r="AH5" i="7"/>
  <c r="AF6" i="19"/>
  <c r="AG6" i="24"/>
  <c r="AA11" i="25" l="1"/>
  <c r="AA13" i="25" s="1"/>
  <c r="Z13" i="23"/>
  <c r="Y41" i="28"/>
  <c r="Y42" i="28"/>
  <c r="X56" i="28"/>
  <c r="Y53" i="28"/>
  <c r="Y52" i="28"/>
  <c r="Y54" i="28" s="1"/>
  <c r="AA11" i="23"/>
  <c r="X18" i="18"/>
  <c r="X24" i="18" s="1"/>
  <c r="AI6" i="25"/>
  <c r="AI20" i="25" s="1"/>
  <c r="BK6" i="19"/>
  <c r="AH6" i="23"/>
  <c r="AH21" i="23" s="1"/>
  <c r="AG4" i="18"/>
  <c r="AG28" i="28"/>
  <c r="AG6" i="19"/>
  <c r="AH6" i="24"/>
  <c r="AH4" i="18"/>
  <c r="AH28" i="28"/>
  <c r="Y57" i="28" l="1"/>
  <c r="Z23" i="18" s="1"/>
  <c r="Y56" i="28"/>
  <c r="Y43" i="28"/>
  <c r="Z40" i="28"/>
  <c r="X58" i="28"/>
  <c r="Y22" i="18"/>
  <c r="AB11" i="25"/>
  <c r="AB13" i="25" s="1"/>
  <c r="AA13" i="23"/>
  <c r="Z51" i="28"/>
  <c r="AJ6" i="24"/>
  <c r="AI6" i="19"/>
  <c r="AI6" i="23"/>
  <c r="AI21" i="23" s="1"/>
  <c r="BL6" i="19"/>
  <c r="AJ6" i="25"/>
  <c r="AJ20" i="25" s="1"/>
  <c r="AH6" i="19"/>
  <c r="AI6" i="24"/>
  <c r="B47" i="32"/>
  <c r="Z41" i="28" l="1"/>
  <c r="AA40" i="28"/>
  <c r="Z42" i="28"/>
  <c r="AB11" i="23"/>
  <c r="Y18" i="18"/>
  <c r="Y24" i="18" s="1"/>
  <c r="Z22" i="18"/>
  <c r="Y58" i="28"/>
  <c r="Z53" i="28"/>
  <c r="Z52" i="28"/>
  <c r="AA51" i="28"/>
  <c r="AK6" i="25"/>
  <c r="AK20" i="25" s="1"/>
  <c r="BM6" i="19"/>
  <c r="AJ6" i="23"/>
  <c r="AJ21" i="23" s="1"/>
  <c r="BN6" i="19"/>
  <c r="AK6" i="23"/>
  <c r="AK21" i="23" s="1"/>
  <c r="AL6" i="25"/>
  <c r="AL20" i="25" s="1"/>
  <c r="B111" i="32"/>
  <c r="AC11" i="23" l="1"/>
  <c r="Z18" i="18"/>
  <c r="Z24" i="18" s="1"/>
  <c r="AC11" i="25"/>
  <c r="AC13" i="25" s="1"/>
  <c r="AB13" i="23"/>
  <c r="Z57" i="28"/>
  <c r="AA23" i="18" s="1"/>
  <c r="AA52" i="28"/>
  <c r="AA53" i="28"/>
  <c r="AB51" i="28"/>
  <c r="AA41" i="28"/>
  <c r="AA42" i="28"/>
  <c r="Z54" i="28"/>
  <c r="Z56" i="28"/>
  <c r="Z43" i="28"/>
  <c r="B7" i="32"/>
  <c r="E14" i="18" s="1"/>
  <c r="B51" i="32"/>
  <c r="B48" i="32" s="1"/>
  <c r="AA43" i="28" l="1"/>
  <c r="AA56" i="28"/>
  <c r="AB53" i="28"/>
  <c r="AB52" i="28"/>
  <c r="AB54" i="28" s="1"/>
  <c r="AA54" i="28"/>
  <c r="Z58" i="28"/>
  <c r="AA22" i="18"/>
  <c r="AA57" i="28"/>
  <c r="AB23" i="18" s="1"/>
  <c r="AB40" i="28"/>
  <c r="AD11" i="25"/>
  <c r="AD13" i="25" s="1"/>
  <c r="AC13" i="23"/>
  <c r="B50" i="32"/>
  <c r="AD11" i="23" l="1"/>
  <c r="AA18" i="18"/>
  <c r="AA24" i="18" s="1"/>
  <c r="AC51" i="28"/>
  <c r="AA58" i="28"/>
  <c r="AB22" i="18"/>
  <c r="AB41" i="28"/>
  <c r="AB42" i="28"/>
  <c r="AB57" i="28" s="1"/>
  <c r="AC23" i="18" s="1"/>
  <c r="AC40" i="28"/>
  <c r="D47" i="32"/>
  <c r="D51" i="32"/>
  <c r="F47" i="32"/>
  <c r="F51" i="32"/>
  <c r="H47" i="32"/>
  <c r="H51" i="32"/>
  <c r="J47" i="32"/>
  <c r="J51" i="32"/>
  <c r="L47" i="32"/>
  <c r="L51" i="32"/>
  <c r="N47" i="32"/>
  <c r="N51" i="32"/>
  <c r="P47" i="32"/>
  <c r="P51" i="32"/>
  <c r="R47" i="32"/>
  <c r="R51" i="32"/>
  <c r="AC41" i="28" l="1"/>
  <c r="AC42" i="28"/>
  <c r="AB56" i="28"/>
  <c r="AB43" i="28"/>
  <c r="AE11" i="23"/>
  <c r="AB18" i="18"/>
  <c r="AB24" i="18" s="1"/>
  <c r="AC52" i="28"/>
  <c r="AC54" i="28" s="1"/>
  <c r="AC53" i="28"/>
  <c r="AE11" i="25"/>
  <c r="AE13" i="25" s="1"/>
  <c r="AD13" i="23"/>
  <c r="R48" i="32"/>
  <c r="R50" i="32" s="1"/>
  <c r="T51" i="32"/>
  <c r="U51" i="32" s="1"/>
  <c r="H48" i="32"/>
  <c r="H50" i="32" s="1"/>
  <c r="F48" i="32"/>
  <c r="F50" i="32" s="1"/>
  <c r="L48" i="32"/>
  <c r="P48" i="32"/>
  <c r="T47" i="32"/>
  <c r="U47" i="32" s="1"/>
  <c r="J48" i="32"/>
  <c r="D48" i="32"/>
  <c r="N48" i="32"/>
  <c r="D111" i="32"/>
  <c r="D7" i="32" s="1"/>
  <c r="F14" i="18" s="1"/>
  <c r="F111" i="32"/>
  <c r="F7" i="32" s="1"/>
  <c r="G14" i="18" s="1"/>
  <c r="H111" i="32"/>
  <c r="J111" i="32"/>
  <c r="J7" i="32" s="1"/>
  <c r="I14" i="18" s="1"/>
  <c r="N111" i="32"/>
  <c r="R111" i="32"/>
  <c r="R7" i="32" s="1"/>
  <c r="M14" i="18" s="1"/>
  <c r="AF11" i="25" l="1"/>
  <c r="AF13" i="25" s="1"/>
  <c r="AE13" i="23"/>
  <c r="AB58" i="28"/>
  <c r="AC22" i="18"/>
  <c r="AC57" i="28"/>
  <c r="AD23" i="18" s="1"/>
  <c r="AC43" i="28"/>
  <c r="AC56" i="28"/>
  <c r="AD51" i="28"/>
  <c r="AD40" i="28"/>
  <c r="N112" i="32"/>
  <c r="N114" i="32" s="1"/>
  <c r="N115" i="32" s="1"/>
  <c r="H112" i="32"/>
  <c r="H114" i="32" s="1"/>
  <c r="H115" i="32" s="1"/>
  <c r="F112" i="32"/>
  <c r="F114" i="32" s="1"/>
  <c r="F115" i="32" s="1"/>
  <c r="R112" i="32"/>
  <c r="R114" i="32" s="1"/>
  <c r="R115" i="32" s="1"/>
  <c r="D112" i="32"/>
  <c r="T111" i="32"/>
  <c r="U111" i="32" s="1"/>
  <c r="J112" i="32"/>
  <c r="J114" i="32" s="1"/>
  <c r="J115" i="32" s="1"/>
  <c r="J50" i="32"/>
  <c r="P50" i="32"/>
  <c r="N50" i="32"/>
  <c r="L50" i="32"/>
  <c r="T48" i="32"/>
  <c r="U48" i="32" s="1"/>
  <c r="D50" i="32"/>
  <c r="AD52" i="28" l="1"/>
  <c r="AE51" i="28"/>
  <c r="AD53" i="28"/>
  <c r="AC58" i="28"/>
  <c r="AD22" i="18"/>
  <c r="AF11" i="23"/>
  <c r="AC18" i="18"/>
  <c r="AC24" i="18" s="1"/>
  <c r="AD41" i="28"/>
  <c r="AD42" i="28"/>
  <c r="D114" i="32"/>
  <c r="D115" i="32" s="1"/>
  <c r="T50" i="32"/>
  <c r="U50" i="32" s="1"/>
  <c r="H177" i="32"/>
  <c r="H7" i="32" s="1"/>
  <c r="H14" i="18" s="1"/>
  <c r="L177" i="32"/>
  <c r="N177" i="32"/>
  <c r="N7" i="32" s="1"/>
  <c r="P177" i="32"/>
  <c r="P7" i="32" s="1"/>
  <c r="AD43" i="28" l="1"/>
  <c r="AD56" i="28"/>
  <c r="AG11" i="23"/>
  <c r="AD18" i="18"/>
  <c r="AD24" i="18" s="1"/>
  <c r="AE40" i="28"/>
  <c r="AG11" i="25"/>
  <c r="AG13" i="25" s="1"/>
  <c r="AF13" i="23"/>
  <c r="AE53" i="28"/>
  <c r="AE52" i="28"/>
  <c r="AF51" i="28"/>
  <c r="AD57" i="28"/>
  <c r="AE23" i="18" s="1"/>
  <c r="AD54" i="28"/>
  <c r="T177" i="32"/>
  <c r="U177" i="32" s="1"/>
  <c r="L7" i="32"/>
  <c r="J14" i="18" s="1"/>
  <c r="N178" i="32"/>
  <c r="H178" i="32"/>
  <c r="P178" i="32"/>
  <c r="P180" i="32" s="1"/>
  <c r="P181" i="32" s="1"/>
  <c r="L178" i="32"/>
  <c r="L180" i="32" s="1"/>
  <c r="L181" i="32" s="1"/>
  <c r="K14" i="18"/>
  <c r="L14" i="18"/>
  <c r="AE22" i="18" l="1"/>
  <c r="AD58" i="28"/>
  <c r="AF52" i="28"/>
  <c r="AG51" i="28"/>
  <c r="AF53" i="28"/>
  <c r="AE54" i="28"/>
  <c r="AF40" i="28"/>
  <c r="AE42" i="28"/>
  <c r="AE57" i="28" s="1"/>
  <c r="AF23" i="18" s="1"/>
  <c r="AE41" i="28"/>
  <c r="AH11" i="25"/>
  <c r="AH13" i="25" s="1"/>
  <c r="AG13" i="23"/>
  <c r="T7" i="32"/>
  <c r="H8" i="32"/>
  <c r="H180" i="32"/>
  <c r="H181" i="32" s="1"/>
  <c r="H11" i="32" s="1"/>
  <c r="N8" i="32"/>
  <c r="N180" i="32"/>
  <c r="N181" i="32" s="1"/>
  <c r="N11" i="32" s="1"/>
  <c r="AF54" i="28" l="1"/>
  <c r="AF42" i="28"/>
  <c r="AF57" i="28" s="1"/>
  <c r="AG23" i="18" s="1"/>
  <c r="AF41" i="28"/>
  <c r="AG40" i="28"/>
  <c r="AG53" i="28"/>
  <c r="AG52" i="28"/>
  <c r="AG54" i="28" s="1"/>
  <c r="AE43" i="28"/>
  <c r="AE56" i="28"/>
  <c r="AH11" i="23"/>
  <c r="AE18" i="18"/>
  <c r="AE24" i="18" s="1"/>
  <c r="K15" i="18"/>
  <c r="K7" i="18" s="1"/>
  <c r="K24" i="18" s="1"/>
  <c r="N10" i="32"/>
  <c r="N12" i="32" s="1"/>
  <c r="N16" i="32" s="1"/>
  <c r="N12" i="23"/>
  <c r="H15" i="18"/>
  <c r="H10" i="32"/>
  <c r="H12" i="32" s="1"/>
  <c r="H16" i="32" s="1"/>
  <c r="K12" i="23"/>
  <c r="AH51" i="28" l="1"/>
  <c r="AH40" i="28"/>
  <c r="AG41" i="28"/>
  <c r="AG42" i="28"/>
  <c r="AG57" i="28" s="1"/>
  <c r="AH23" i="18" s="1"/>
  <c r="AI23" i="18" s="1"/>
  <c r="AF43" i="28"/>
  <c r="AF56" i="28"/>
  <c r="AI11" i="25"/>
  <c r="AI13" i="25" s="1"/>
  <c r="AH13" i="23"/>
  <c r="AF22" i="18"/>
  <c r="AE58" i="28"/>
  <c r="H7" i="18"/>
  <c r="H24" i="18" s="1"/>
  <c r="P112" i="32"/>
  <c r="P8" i="32" s="1"/>
  <c r="L15" i="18" s="1"/>
  <c r="L7" i="18" s="1"/>
  <c r="L24" i="18" s="1"/>
  <c r="F112" i="26"/>
  <c r="F114" i="26" s="1"/>
  <c r="F115" i="26" s="1"/>
  <c r="L12" i="25"/>
  <c r="L13" i="25" s="1"/>
  <c r="K13" i="23"/>
  <c r="O12" i="25"/>
  <c r="O13" i="25" s="1"/>
  <c r="N13" i="23"/>
  <c r="AG22" i="18" l="1"/>
  <c r="AF58" i="28"/>
  <c r="AG43" i="28"/>
  <c r="AG56" i="28"/>
  <c r="AH41" i="28"/>
  <c r="AI40" i="28" s="1"/>
  <c r="AH42" i="28"/>
  <c r="AH57" i="28" s="1"/>
  <c r="AI11" i="23"/>
  <c r="AF18" i="18"/>
  <c r="AF24" i="18" s="1"/>
  <c r="AH52" i="28"/>
  <c r="AI51" i="28"/>
  <c r="AH53" i="28"/>
  <c r="P114" i="32"/>
  <c r="P115" i="32" s="1"/>
  <c r="P11" i="32" s="1"/>
  <c r="O12" i="23" s="1"/>
  <c r="P10" i="32"/>
  <c r="P178" i="26"/>
  <c r="AI41" i="28" l="1"/>
  <c r="AI42" i="28"/>
  <c r="AJ40" i="28"/>
  <c r="AI52" i="28"/>
  <c r="AJ51" i="28"/>
  <c r="AI53" i="28"/>
  <c r="AJ11" i="25"/>
  <c r="AJ13" i="25" s="1"/>
  <c r="AI13" i="23"/>
  <c r="AH54" i="28"/>
  <c r="AH56" i="28"/>
  <c r="AH58" i="28" s="1"/>
  <c r="AH43" i="28"/>
  <c r="AG58" i="28"/>
  <c r="AH22" i="18"/>
  <c r="AJ11" i="23"/>
  <c r="AG18" i="18"/>
  <c r="AG24" i="18" s="1"/>
  <c r="O13" i="23"/>
  <c r="P12" i="25"/>
  <c r="P13" i="25" s="1"/>
  <c r="P12" i="32"/>
  <c r="P16" i="32" s="1"/>
  <c r="H178" i="26"/>
  <c r="H180" i="26" s="1"/>
  <c r="H181" i="26" s="1"/>
  <c r="J178" i="26"/>
  <c r="J180" i="26" s="1"/>
  <c r="J181" i="26" s="1"/>
  <c r="L178" i="26"/>
  <c r="R178" i="26"/>
  <c r="P180" i="26"/>
  <c r="P181" i="26" s="1"/>
  <c r="AK11" i="25" l="1"/>
  <c r="AK13" i="25" s="1"/>
  <c r="AJ13" i="23"/>
  <c r="AI54" i="28"/>
  <c r="AJ42" i="28"/>
  <c r="AJ57" i="28" s="1"/>
  <c r="AJ41" i="28"/>
  <c r="AK40" i="28" s="1"/>
  <c r="AK11" i="23"/>
  <c r="AH18" i="18"/>
  <c r="AI22" i="18"/>
  <c r="AI57" i="28"/>
  <c r="AJ53" i="28"/>
  <c r="AJ52" i="28"/>
  <c r="AJ54" i="28" s="1"/>
  <c r="AK51" i="28"/>
  <c r="AI56" i="28"/>
  <c r="AI58" i="28" s="1"/>
  <c r="AI43" i="28"/>
  <c r="L180" i="26"/>
  <c r="L181" i="26" s="1"/>
  <c r="R180" i="26"/>
  <c r="R181" i="26" s="1"/>
  <c r="AK42" i="28" l="1"/>
  <c r="AK41" i="28"/>
  <c r="AL40" i="28"/>
  <c r="AL11" i="25"/>
  <c r="AK13" i="23"/>
  <c r="G11" i="23"/>
  <c r="F11" i="23"/>
  <c r="AH24" i="18"/>
  <c r="AI18" i="18"/>
  <c r="AK52" i="28"/>
  <c r="AK53" i="28"/>
  <c r="AJ43" i="28"/>
  <c r="AJ56" i="28"/>
  <c r="AJ58" i="28" s="1"/>
  <c r="B112" i="26"/>
  <c r="B114" i="26" s="1"/>
  <c r="B115" i="26" s="1"/>
  <c r="D112" i="26"/>
  <c r="H112" i="26"/>
  <c r="J112" i="26"/>
  <c r="J114" i="26" s="1"/>
  <c r="J115" i="26" s="1"/>
  <c r="L112" i="26"/>
  <c r="L114" i="26" s="1"/>
  <c r="L115" i="26" s="1"/>
  <c r="N112" i="26"/>
  <c r="N114" i="26" s="1"/>
  <c r="N115" i="26" s="1"/>
  <c r="P112" i="26"/>
  <c r="P114" i="26" s="1"/>
  <c r="P115" i="26" s="1"/>
  <c r="R112" i="26"/>
  <c r="R114" i="26" s="1"/>
  <c r="R115" i="26" s="1"/>
  <c r="AL13" i="25" l="1"/>
  <c r="H11" i="25"/>
  <c r="G11" i="25"/>
  <c r="AL41" i="28"/>
  <c r="AL42" i="28"/>
  <c r="AM40" i="28"/>
  <c r="AK54" i="28"/>
  <c r="AL51" i="28"/>
  <c r="AK56" i="28"/>
  <c r="AK43" i="28"/>
  <c r="AK57" i="28"/>
  <c r="T112" i="26"/>
  <c r="U112" i="26" s="1"/>
  <c r="D114" i="26"/>
  <c r="D115" i="26" s="1"/>
  <c r="H114" i="26"/>
  <c r="H115" i="26" s="1"/>
  <c r="AL52" i="28" l="1"/>
  <c r="AM51" i="28"/>
  <c r="AL53" i="28"/>
  <c r="AL57" i="28"/>
  <c r="AM41" i="28"/>
  <c r="AN40" i="28" s="1"/>
  <c r="AM42" i="28"/>
  <c r="AL43" i="28"/>
  <c r="AL56" i="28"/>
  <c r="AK58" i="28"/>
  <c r="T114" i="26"/>
  <c r="U114" i="26" s="1"/>
  <c r="T115" i="26"/>
  <c r="U115" i="26" s="1"/>
  <c r="AN42" i="28" l="1"/>
  <c r="AN41" i="28"/>
  <c r="AO40" i="28"/>
  <c r="AM43" i="28"/>
  <c r="AM53" i="28"/>
  <c r="AM57" i="28" s="1"/>
  <c r="AM52" i="28"/>
  <c r="AM54" i="28" s="1"/>
  <c r="AL58" i="28"/>
  <c r="AL54" i="28"/>
  <c r="D178" i="26"/>
  <c r="D180" i="26" s="1"/>
  <c r="D181" i="26" s="1"/>
  <c r="F178" i="26"/>
  <c r="F180" i="26" s="1"/>
  <c r="F181" i="26" s="1"/>
  <c r="N178" i="26"/>
  <c r="AN51" i="28" l="1"/>
  <c r="AM56" i="28"/>
  <c r="AM58" i="28" s="1"/>
  <c r="AO42" i="28"/>
  <c r="AO41" i="28"/>
  <c r="AN43" i="28"/>
  <c r="T178" i="26"/>
  <c r="U178" i="26" s="1"/>
  <c r="N180" i="26"/>
  <c r="N181" i="26" s="1"/>
  <c r="AO43" i="28" l="1"/>
  <c r="AP40" i="28"/>
  <c r="AN52" i="28"/>
  <c r="AO51" i="28"/>
  <c r="AN53" i="28"/>
  <c r="AN57" i="28" s="1"/>
  <c r="T181" i="26"/>
  <c r="U181" i="26" s="1"/>
  <c r="T180" i="26"/>
  <c r="U180" i="26" s="1"/>
  <c r="AQ40" i="28" l="1"/>
  <c r="AP41" i="28"/>
  <c r="AP42" i="28"/>
  <c r="AO53" i="28"/>
  <c r="AO57" i="28" s="1"/>
  <c r="AO52" i="28"/>
  <c r="AP51" i="28" s="1"/>
  <c r="AN54" i="28"/>
  <c r="AN56" i="28"/>
  <c r="AN58" i="28" s="1"/>
  <c r="R48" i="26"/>
  <c r="R50" i="26" s="1"/>
  <c r="R51" i="26" s="1"/>
  <c r="R11" i="26" s="1"/>
  <c r="N48" i="26"/>
  <c r="N50" i="26" s="1"/>
  <c r="N51" i="26" s="1"/>
  <c r="N11" i="26" s="1"/>
  <c r="J48" i="26"/>
  <c r="J50" i="26" s="1"/>
  <c r="J51" i="26" s="1"/>
  <c r="J11" i="26" s="1"/>
  <c r="F48" i="26"/>
  <c r="F8" i="26" s="1"/>
  <c r="F10" i="26" s="1"/>
  <c r="AP53" i="28" l="1"/>
  <c r="AP52" i="28"/>
  <c r="AP54" i="28" s="1"/>
  <c r="AP57" i="28"/>
  <c r="AP56" i="28"/>
  <c r="AP58" i="28" s="1"/>
  <c r="AP43" i="28"/>
  <c r="AO54" i="28"/>
  <c r="AO56" i="28"/>
  <c r="AO58" i="28" s="1"/>
  <c r="AQ41" i="28"/>
  <c r="AQ42" i="28"/>
  <c r="N8" i="26"/>
  <c r="N10" i="26" s="1"/>
  <c r="N12" i="26" s="1"/>
  <c r="N16" i="26" s="1"/>
  <c r="R8" i="26"/>
  <c r="R10" i="26" s="1"/>
  <c r="R12" i="26" s="1"/>
  <c r="R16" i="26" s="1"/>
  <c r="J8" i="26"/>
  <c r="J10" i="26" s="1"/>
  <c r="J12" i="26" s="1"/>
  <c r="J16" i="26" s="1"/>
  <c r="F50" i="26"/>
  <c r="AQ43" i="28" l="1"/>
  <c r="AQ51" i="28"/>
  <c r="AR40" i="28"/>
  <c r="F51" i="26"/>
  <c r="F11" i="26" s="1"/>
  <c r="F12" i="26" s="1"/>
  <c r="F16" i="26" s="1"/>
  <c r="AR42" i="28" l="1"/>
  <c r="AR41" i="28"/>
  <c r="AQ53" i="28"/>
  <c r="AQ57" i="28" s="1"/>
  <c r="AQ52" i="28"/>
  <c r="AR51" i="28"/>
  <c r="B112" i="32"/>
  <c r="B114" i="32" s="1"/>
  <c r="L112" i="32"/>
  <c r="L8" i="32" s="1"/>
  <c r="AR52" i="28" l="1"/>
  <c r="AS51" i="28" s="1"/>
  <c r="AR53" i="28"/>
  <c r="AR57" i="28" s="1"/>
  <c r="AQ54" i="28"/>
  <c r="AQ56" i="28"/>
  <c r="AQ58" i="28" s="1"/>
  <c r="AR56" i="28"/>
  <c r="AR43" i="28"/>
  <c r="AS40" i="28"/>
  <c r="L10" i="32"/>
  <c r="J15" i="18"/>
  <c r="J7" i="18" s="1"/>
  <c r="J24" i="18" s="1"/>
  <c r="L114" i="32"/>
  <c r="L115" i="32" s="1"/>
  <c r="L11" i="32" s="1"/>
  <c r="B115" i="32"/>
  <c r="T112" i="32"/>
  <c r="U112" i="32" s="1"/>
  <c r="AS52" i="28" l="1"/>
  <c r="AS53" i="28"/>
  <c r="AT51" i="28"/>
  <c r="AR58" i="28"/>
  <c r="AS41" i="28"/>
  <c r="AS42" i="28"/>
  <c r="AS57" i="28" s="1"/>
  <c r="AT40" i="28"/>
  <c r="AR54" i="28"/>
  <c r="L12" i="32"/>
  <c r="L16" i="32" s="1"/>
  <c r="T114" i="32"/>
  <c r="U114" i="32" s="1"/>
  <c r="T115" i="32"/>
  <c r="U115" i="32" s="1"/>
  <c r="M12" i="23"/>
  <c r="M13" i="23" s="1"/>
  <c r="B178" i="32"/>
  <c r="B180" i="32" s="1"/>
  <c r="B181" i="32" s="1"/>
  <c r="B11" i="32" s="1"/>
  <c r="D178" i="32"/>
  <c r="D180" i="32" s="1"/>
  <c r="D181" i="32" s="1"/>
  <c r="D11" i="32" s="1"/>
  <c r="D8" i="32"/>
  <c r="F15" i="18" s="1"/>
  <c r="F178" i="32"/>
  <c r="F180" i="32" s="1"/>
  <c r="F181" i="32" s="1"/>
  <c r="F11" i="32" s="1"/>
  <c r="J178" i="32"/>
  <c r="J8" i="32" s="1"/>
  <c r="R178" i="32"/>
  <c r="R180" i="32" s="1"/>
  <c r="AT42" i="28" l="1"/>
  <c r="AT41" i="28"/>
  <c r="AS43" i="28"/>
  <c r="AS56" i="28"/>
  <c r="AS58" i="28" s="1"/>
  <c r="AT53" i="28"/>
  <c r="AT52" i="28"/>
  <c r="AT54" i="28" s="1"/>
  <c r="AU51" i="28"/>
  <c r="AS54" i="28"/>
  <c r="B8" i="32"/>
  <c r="E15" i="18" s="1"/>
  <c r="N12" i="25"/>
  <c r="N13" i="25" s="1"/>
  <c r="F7" i="18"/>
  <c r="F24" i="18" s="1"/>
  <c r="R8" i="32"/>
  <c r="R10" i="32" s="1"/>
  <c r="F8" i="32"/>
  <c r="F10" i="32" s="1"/>
  <c r="F12" i="32" s="1"/>
  <c r="F16" i="32" s="1"/>
  <c r="D10" i="32"/>
  <c r="D12" i="32" s="1"/>
  <c r="D16" i="32" s="1"/>
  <c r="J180" i="32"/>
  <c r="J181" i="32" s="1"/>
  <c r="J11" i="32" s="1"/>
  <c r="L12" i="23" s="1"/>
  <c r="R181" i="32"/>
  <c r="R11" i="32" s="1"/>
  <c r="J10" i="32"/>
  <c r="I15" i="18"/>
  <c r="I7" i="18" s="1"/>
  <c r="I24" i="18" s="1"/>
  <c r="T178" i="32"/>
  <c r="U178" i="32" s="1"/>
  <c r="I12" i="23"/>
  <c r="AU52" i="28" l="1"/>
  <c r="AV51" i="28"/>
  <c r="AU53" i="28"/>
  <c r="AT56" i="28"/>
  <c r="AT43" i="28"/>
  <c r="AU40" i="28"/>
  <c r="AT57" i="28"/>
  <c r="H12" i="23"/>
  <c r="H13" i="23" s="1"/>
  <c r="B10" i="32"/>
  <c r="T10" i="32" s="1"/>
  <c r="P12" i="23"/>
  <c r="Q12" i="25" s="1"/>
  <c r="Q13" i="25" s="1"/>
  <c r="T180" i="32"/>
  <c r="U180" i="32" s="1"/>
  <c r="M15" i="18"/>
  <c r="M7" i="18" s="1"/>
  <c r="M24" i="18" s="1"/>
  <c r="G15" i="18"/>
  <c r="E7" i="18"/>
  <c r="E24" i="18" s="1"/>
  <c r="E25" i="18" s="1"/>
  <c r="F25" i="18" s="1"/>
  <c r="T8" i="32"/>
  <c r="J12" i="32"/>
  <c r="J16" i="32" s="1"/>
  <c r="J12" i="23"/>
  <c r="T181" i="32"/>
  <c r="U181" i="32" s="1"/>
  <c r="T11" i="32"/>
  <c r="L13" i="23"/>
  <c r="M12" i="25"/>
  <c r="M13" i="25" s="1"/>
  <c r="J12" i="25"/>
  <c r="J13" i="25" s="1"/>
  <c r="I13" i="23"/>
  <c r="R12" i="32"/>
  <c r="R16" i="32" s="1"/>
  <c r="AU42" i="28" l="1"/>
  <c r="AU57" i="28" s="1"/>
  <c r="AU41" i="28"/>
  <c r="AV40" i="28"/>
  <c r="AV52" i="28"/>
  <c r="AW51" i="28"/>
  <c r="AV53" i="28"/>
  <c r="AT58" i="28"/>
  <c r="AU54" i="28"/>
  <c r="P13" i="23"/>
  <c r="I12" i="25"/>
  <c r="I13" i="25" s="1"/>
  <c r="B12" i="32"/>
  <c r="T12" i="32" s="1"/>
  <c r="U11" i="32" s="1"/>
  <c r="G12" i="23"/>
  <c r="F12" i="23"/>
  <c r="AI10" i="18"/>
  <c r="J13" i="23"/>
  <c r="K12" i="25"/>
  <c r="K13" i="25" s="1"/>
  <c r="AW52" i="28" l="1"/>
  <c r="AX51" i="28"/>
  <c r="AW53" i="28"/>
  <c r="AV54" i="28"/>
  <c r="AV42" i="28"/>
  <c r="AV57" i="28" s="1"/>
  <c r="AV41" i="28"/>
  <c r="AW40" i="28"/>
  <c r="AU43" i="28"/>
  <c r="AU56" i="28"/>
  <c r="AU58" i="28" s="1"/>
  <c r="F13" i="23"/>
  <c r="I16" i="23" s="1"/>
  <c r="E48" i="27" s="1"/>
  <c r="B16" i="32"/>
  <c r="T16" i="32" s="1"/>
  <c r="G13" i="23"/>
  <c r="I17" i="23"/>
  <c r="E47" i="27" s="1"/>
  <c r="G7" i="18"/>
  <c r="G12" i="25"/>
  <c r="H12" i="25"/>
  <c r="U9" i="32"/>
  <c r="U5" i="32"/>
  <c r="U12" i="32"/>
  <c r="U6" i="32"/>
  <c r="U7" i="32"/>
  <c r="V12" i="32"/>
  <c r="U8" i="32"/>
  <c r="H13" i="25"/>
  <c r="G13" i="25"/>
  <c r="I16" i="25" s="1"/>
  <c r="U10" i="32"/>
  <c r="AW41" i="28" l="1"/>
  <c r="AW42" i="28"/>
  <c r="AW57" i="28" s="1"/>
  <c r="AX40" i="28"/>
  <c r="AX52" i="28"/>
  <c r="AY51" i="28"/>
  <c r="AX53" i="28"/>
  <c r="AV56" i="28"/>
  <c r="AV58" i="28" s="1"/>
  <c r="AV43" i="28"/>
  <c r="AW54" i="28"/>
  <c r="G16" i="25"/>
  <c r="K16" i="25" s="1"/>
  <c r="G24" i="18"/>
  <c r="G25" i="18" s="1"/>
  <c r="H25" i="18" s="1"/>
  <c r="I25" i="18" s="1"/>
  <c r="J25" i="18" s="1"/>
  <c r="K25" i="18" s="1"/>
  <c r="L25" i="18" s="1"/>
  <c r="M25" i="18" s="1"/>
  <c r="N25" i="18" s="1"/>
  <c r="O25" i="18" s="1"/>
  <c r="P25" i="18" s="1"/>
  <c r="Q25" i="18" s="1"/>
  <c r="R25" i="18" s="1"/>
  <c r="S25" i="18" s="1"/>
  <c r="T25" i="18" s="1"/>
  <c r="U25" i="18" s="1"/>
  <c r="V25" i="18" s="1"/>
  <c r="W25" i="18" s="1"/>
  <c r="X25" i="18" s="1"/>
  <c r="Y25" i="18" s="1"/>
  <c r="Z25" i="18" s="1"/>
  <c r="AA25" i="18" s="1"/>
  <c r="AB25" i="18" s="1"/>
  <c r="AC25" i="18" s="1"/>
  <c r="AD25" i="18" s="1"/>
  <c r="AE25" i="18" s="1"/>
  <c r="AF25" i="18" s="1"/>
  <c r="AG25" i="18" s="1"/>
  <c r="AH25" i="18" s="1"/>
  <c r="AI7" i="18"/>
  <c r="AI24" i="18" s="1"/>
  <c r="AY52" i="28" l="1"/>
  <c r="AZ51" i="28" s="1"/>
  <c r="AY53" i="28"/>
  <c r="AX54" i="28"/>
  <c r="AX42" i="28"/>
  <c r="AX57" i="28" s="1"/>
  <c r="AX41" i="28"/>
  <c r="AY40" i="28"/>
  <c r="AW43" i="28"/>
  <c r="AW56" i="28"/>
  <c r="AW58" i="28" s="1"/>
  <c r="AI25" i="18"/>
  <c r="B48" i="26"/>
  <c r="B8" i="26"/>
  <c r="B10" i="26" s="1"/>
  <c r="B50" i="26"/>
  <c r="B51" i="26" s="1"/>
  <c r="B11" i="26" s="1"/>
  <c r="D48" i="26"/>
  <c r="D50" i="26" s="1"/>
  <c r="H48" i="26"/>
  <c r="H50" i="26" s="1"/>
  <c r="H51" i="26" s="1"/>
  <c r="H11" i="26" s="1"/>
  <c r="L48" i="26"/>
  <c r="L8" i="26" s="1"/>
  <c r="L10" i="26" s="1"/>
  <c r="P48" i="26"/>
  <c r="P8" i="26" s="1"/>
  <c r="P10" i="26" s="1"/>
  <c r="D8" i="26" l="1"/>
  <c r="D10" i="26" s="1"/>
  <c r="P50" i="26"/>
  <c r="P51" i="26" s="1"/>
  <c r="P11" i="26" s="1"/>
  <c r="P12" i="26" s="1"/>
  <c r="P16" i="26" s="1"/>
  <c r="L50" i="26"/>
  <c r="L51" i="26" s="1"/>
  <c r="L11" i="26" s="1"/>
  <c r="L12" i="26" s="1"/>
  <c r="L16" i="26" s="1"/>
  <c r="H8" i="26"/>
  <c r="H10" i="26" s="1"/>
  <c r="T10" i="26" s="1"/>
  <c r="AZ53" i="28"/>
  <c r="AZ52" i="28"/>
  <c r="AZ54" i="28" s="1"/>
  <c r="BA51" i="28"/>
  <c r="AX43" i="28"/>
  <c r="AX56" i="28"/>
  <c r="AX58" i="28" s="1"/>
  <c r="AY41" i="28"/>
  <c r="AZ40" i="28"/>
  <c r="AY42" i="28"/>
  <c r="AY57" i="28" s="1"/>
  <c r="AY54" i="28"/>
  <c r="T48" i="26"/>
  <c r="U48" i="26" s="1"/>
  <c r="D51" i="26"/>
  <c r="D11" i="26" s="1"/>
  <c r="T11" i="26" s="1"/>
  <c r="B12" i="26"/>
  <c r="T50" i="26" l="1"/>
  <c r="U50" i="26" s="1"/>
  <c r="T8" i="26"/>
  <c r="H12" i="26"/>
  <c r="H16" i="26" s="1"/>
  <c r="T51" i="26"/>
  <c r="U51" i="26" s="1"/>
  <c r="AY43" i="28"/>
  <c r="AY56" i="28"/>
  <c r="AY58" i="28" s="1"/>
  <c r="AZ42" i="28"/>
  <c r="AZ57" i="28" s="1"/>
  <c r="AZ41" i="28"/>
  <c r="BA40" i="28"/>
  <c r="BA53" i="28"/>
  <c r="BA52" i="28"/>
  <c r="BA54" i="28" s="1"/>
  <c r="D12" i="26"/>
  <c r="D16" i="26" s="1"/>
  <c r="B16" i="26"/>
  <c r="BB51" i="28" l="1"/>
  <c r="AZ43" i="28"/>
  <c r="AZ56" i="28"/>
  <c r="AZ58" i="28" s="1"/>
  <c r="BA42" i="28"/>
  <c r="BA57" i="28" s="1"/>
  <c r="BA41" i="28"/>
  <c r="T12" i="26"/>
  <c r="U10" i="26" s="1"/>
  <c r="T16" i="26"/>
  <c r="U5" i="26"/>
  <c r="BA43" i="28" l="1"/>
  <c r="BA56" i="28"/>
  <c r="BA58" i="28" s="1"/>
  <c r="BB40" i="28"/>
  <c r="BB52" i="28"/>
  <c r="BB53" i="28"/>
  <c r="U12" i="26"/>
  <c r="W12" i="26"/>
  <c r="U11" i="26"/>
  <c r="U6" i="26"/>
  <c r="U9" i="26"/>
  <c r="U7" i="26"/>
  <c r="U8" i="26"/>
  <c r="BB54" i="28" l="1"/>
  <c r="BB42" i="28"/>
  <c r="BB57" i="28" s="1"/>
  <c r="BB41" i="28"/>
  <c r="BB43" i="28" l="1"/>
  <c r="BB56" i="28"/>
  <c r="BB58"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7" authorId="0" shapeId="0" xr:uid="{3EBC5EBA-0596-4789-83DC-3138E457427B}">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Projekta dzīves cikls tiek noteikts automātiski atbilstoši norādītajai nozarei.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7"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1"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<sst xmlns="http://schemas.openxmlformats.org/spreadsheetml/2006/main" count="2704" uniqueCount="487">
  <si>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</si>
  <si>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</si>
  <si>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</si>
  <si>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</si>
  <si>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</si>
  <si>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</si>
  <si>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</si>
  <si>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</si>
  <si>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</si>
  <si>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</si>
  <si>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</si>
  <si>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</si>
  <si>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Atbalsts atbilstoši:</t>
  </si>
  <si>
    <t>Projekta iesniedzējs vai sadarbības partneris</t>
  </si>
  <si>
    <t>Dzelzceļš</t>
  </si>
  <si>
    <t>Aizkraukles novada pašvaldība</t>
  </si>
  <si>
    <t>janvāris</t>
  </si>
  <si>
    <t>Ūdensapgāde/sanitārija</t>
  </si>
  <si>
    <t>Pašvaldība vai tās izveidota iestāde</t>
  </si>
  <si>
    <t>Taisnīgas pārkārtošanās fonds</t>
  </si>
  <si>
    <t>JĀ</t>
  </si>
  <si>
    <t>Regulas Nr.651/2014 14. pantam</t>
  </si>
  <si>
    <t>Alūksnes novada pašvaldība</t>
  </si>
  <si>
    <t>februāris</t>
  </si>
  <si>
    <t>Ceļi</t>
  </si>
  <si>
    <t>25-30</t>
  </si>
  <si>
    <t>Kapitālsabiedrība</t>
  </si>
  <si>
    <t>NĒ</t>
  </si>
  <si>
    <t>Regulas Nr.651/2014 41. pantam</t>
  </si>
  <si>
    <t>Augšdaugavas novada pašvaldība</t>
  </si>
  <si>
    <t>marts</t>
  </si>
  <si>
    <t>Atkritumu apsaimniekošana</t>
  </si>
  <si>
    <t>Speciālās ekonomiskās zonas pārvalde</t>
  </si>
  <si>
    <t>Regulas Nr.651/2014 45. pantam</t>
  </si>
  <si>
    <t>Ādažu novada pašvaldība</t>
  </si>
  <si>
    <t>aprīlis</t>
  </si>
  <si>
    <t>Ostas un lidostas</t>
  </si>
  <si>
    <t>SAM MK.not. 45.punktam</t>
  </si>
  <si>
    <t>Balvu novada pašvaldība</t>
  </si>
  <si>
    <t>maijs</t>
  </si>
  <si>
    <t>Pilsētas transports</t>
  </si>
  <si>
    <t>Bauskas novada pašvaldība</t>
  </si>
  <si>
    <t>jūnijs</t>
  </si>
  <si>
    <t>Enerģija</t>
  </si>
  <si>
    <t>15-25</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</si>
  <si>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</si>
  <si>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</si>
  <si>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</si>
  <si>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</si>
  <si>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</si>
  <si>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</si>
  <si>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</si>
  <si>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</si>
  <si>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</si>
  <si>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</si>
  <si>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</si>
  <si>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</si>
  <si>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</si>
  <si>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</si>
  <si>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</si>
  <si>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</si>
  <si>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</si>
  <si>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</si>
  <si>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</si>
  <si>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</si>
  <si>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</si>
  <si>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</si>
  <si>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</si>
  <si>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</si>
  <si>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</si>
  <si>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</si>
  <si>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</si>
  <si>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</si>
  <si>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</si>
  <si>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</si>
  <si>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</si>
  <si>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</si>
  <si>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</si>
  <si>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</si>
  <si>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</si>
  <si>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</si>
  <si>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</si>
  <si>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</si>
  <si>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</si>
  <si>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</si>
  <si>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</si>
  <si>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</si>
  <si>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</si>
  <si>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</si>
  <si>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</si>
  <si>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</si>
  <si>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</si>
  <si>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</si>
  <si>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</si>
  <si>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</si>
  <si>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</si>
  <si>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</si>
  <si>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</si>
  <si>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1.2.</t>
  </si>
  <si>
    <t>Projekta iesniedzēja veids:</t>
  </si>
  <si>
    <t>1.3.</t>
  </si>
  <si>
    <t>Projekta nosaukums:</t>
  </si>
  <si>
    <t>1.4.</t>
  </si>
  <si>
    <t>Specifiskais atbalsta mērķa pasākums:</t>
  </si>
  <si>
    <t>6.1.1.3. pasākums “Atbalsts uzņēmējdarbībai nepieciešamās publiskās infrastruktūras attīstībai, veicinot pāreju uz klimatneitrālu ekonomiku” 2.kārta</t>
  </si>
  <si>
    <t>1.5.</t>
  </si>
  <si>
    <t>Projekta iesniedzēja valsts budžeta dotācijas īpatsvars:</t>
  </si>
  <si>
    <t>Saite valsts budžeta dotācijas noteikšanai (VARAM vietnē)</t>
  </si>
  <si>
    <t>Sadarbības partneri:</t>
  </si>
  <si>
    <t>1.6.</t>
  </si>
  <si>
    <t>Projekta uzsākšanas datums:</t>
  </si>
  <si>
    <t>1.7.</t>
  </si>
  <si>
    <t>Projekta iesniegšanas datums:</t>
  </si>
  <si>
    <t>1.8.</t>
  </si>
  <si>
    <t>Nozare:</t>
  </si>
  <si>
    <t>Pārskata periods (projekta dzīves cikls) (gadi):</t>
  </si>
  <si>
    <t>Saite uz Eiropas Komisijas izstrādātajām vadlīnijām “Guide to Cost-Benefit Analysis of Investment Projects Economic appraisal tool for Cohesion Policy 2014 – 2020”</t>
  </si>
  <si>
    <t>Pasākuma MK not. 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</si>
  <si>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</si>
  <si>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</si>
  <si>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</si>
  <si>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</si>
  <si>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</si>
  <si>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</si>
  <si>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</si>
  <si>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</si>
  <si>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</si>
  <si>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</si>
  <si>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</si>
  <si>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</si>
  <si>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</si>
  <si>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</si>
  <si>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</si>
  <si>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</si>
  <si>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</si>
  <si>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</si>
  <si>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</si>
  <si>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</si>
  <si>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</si>
  <si>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</si>
  <si>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</si>
  <si>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</si>
  <si>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</si>
  <si>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</si>
  <si>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</si>
  <si>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</si>
  <si>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</si>
  <si>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</si>
  <si>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</si>
  <si>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</si>
  <si>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</si>
  <si>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</si>
  <si>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</si>
  <si>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t>Izklājlapā norāda izmaksas darbībai Nr.7 “Darbības nomas infrastruktūrai, ja nav zināms komersants (komercdarbības atbalsts, regulas Nr.651/2014 56.pants, de minimis projekta sagatavošanai)</t>
  </si>
  <si>
    <t>7.1.</t>
  </si>
  <si>
    <t>Projektēšanas izmaksas (de minimis)</t>
  </si>
  <si>
    <t>7.2.</t>
  </si>
  <si>
    <t>Pārējās būvniecības izmaksas</t>
  </si>
  <si>
    <t>Projekta iesnieguma un to pamatojošās dokumentācijas sagatavošanas izmaksas (de minimis)</t>
  </si>
  <si>
    <t>Investīciju izmaksas bez de minimis izmaksām</t>
  </si>
  <si>
    <t>De minimis</t>
  </si>
  <si>
    <t>Investīciju izmaksas bez neparedzētajiem izd., de minimis un neatt. PVN</t>
  </si>
  <si>
    <t>DARBA LAPA Nr.1.1.C.</t>
  </si>
  <si>
    <t>Izklājlapā norāda izmaksas darbībai Nr.2 “Darbības ūdenssaimniecībai (komercdarbības atbalsts)” un darbībai Nr.3 “Darbības siltumapgādei (komercdarbības atbalsts)”</t>
  </si>
  <si>
    <t>DARBA LAPA Nr.1.2.1.A.</t>
  </si>
  <si>
    <r>
      <t xml:space="preserve">Aizpilda par sadarbības partnera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t>
    </r>
  </si>
  <si>
    <t>Sadarbības partneris</t>
  </si>
  <si>
    <t>Valsts budžeta dotācijas īpatsvars (%):</t>
  </si>
  <si>
    <t>DARBA LAPA Nr.1.2.1.B.</t>
  </si>
  <si>
    <t>DARBA LAPA Nr.1.2.1.C.</t>
  </si>
  <si>
    <t>DARBA LAPA Nr.1.2.2.A.</t>
  </si>
  <si>
    <r>
      <t xml:space="preserve">Aizpilda par sadarbības partnera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</si>
  <si>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DARBA LAPA Nr.1.2.2.B.</t>
  </si>
  <si>
    <t>DARBA LAPA Nr.1.2.2.C.</t>
  </si>
  <si>
    <t>DARBA LAPA Nr.1.3.1.</t>
  </si>
  <si>
    <t>Izklājlapā norāda izmaksas darbībai Nr.4 “Darbības komersanta - sadarbības partnera infrastruktūrai (komercdarbības atbalsts, regulas Nr.651/2014 14.pants, de minimis projekta sagatavošanai)”,
darbībai Nr.5 “Darbības AER risinājumiem, tikai pie nomas infrastruktūras (komercdarbības atbalsts, regulas Nr.651/2014 41.pants, de minimis projekta sagatavošanai)”, 
darbībai Nr.6 “Darbības remediācijai un sanācijai (komercdarbības atbalsts, regulas Nr.651/2014 45.pants, de minimis projekta sagatavošanai)” un
darbībai Nr.8 atbilstoši MK noteikumu 45.punktam (t.i., izmaksas darbībai privātās lietošanas dzelzceļa infrastruktūras savienojumam (nepiemēro komercdarbības atbalstu), ko finansē 100 procentu apmērā no līdzekļiem, kas ir brīvi no komercdarbības atbalsta)</t>
  </si>
  <si>
    <t>Projekta iesniedzējs vai sadarbības partneris (1.3.1.):</t>
  </si>
  <si>
    <t>Izmaksas atbilstoši:</t>
  </si>
  <si>
    <t>DARBA LAPA Nr.1.3.2.</t>
  </si>
  <si>
    <t>Projekta iesniedzējs vai sadarbības partneris (1.3.2.):</t>
  </si>
  <si>
    <t>DARBA LAPA Nr.1.3.3.</t>
  </si>
  <si>
    <t>Projekta iesniedzējs vai sadarbības partneris (1.3.3.):</t>
  </si>
  <si>
    <t>DARBA LAPA Nr.1.3.4.</t>
  </si>
  <si>
    <t>Projekta iesniedzējs vai sadarbības partneris (1.3.4.):</t>
  </si>
  <si>
    <t>DARBA LAPA Nr.1.3.5.</t>
  </si>
  <si>
    <t>Projekta iesniedzējs vai sadarbības partneris (1.3.5.):</t>
  </si>
  <si>
    <t>DARBA LAPA Nr.1.3.6.</t>
  </si>
  <si>
    <t>Projekta iesniedzējs vai sadarbības partneris (1.3.6.):</t>
  </si>
  <si>
    <t>DARBA LAPA Nr.2</t>
  </si>
  <si>
    <t>DARBĪBAS IZMAKSU UN IEŅĒMUMU NAUDAS PLŪSMAS APRĒĶINS SITUĀCIJAI BEZ PROJEKTA</t>
  </si>
  <si>
    <t>Gads</t>
  </si>
  <si>
    <t>Kopā</t>
  </si>
  <si>
    <t>Naudas plūsmas pozīcijas</t>
  </si>
  <si>
    <t>Ieņēmumi BEZ projekta (+)</t>
  </si>
  <si>
    <t>Ieņēmumi (no darbībām atbilstoši 651/2014 regulas 56.pantam)</t>
  </si>
  <si>
    <t>Ieņēmumi (no pārējām darbībām)</t>
  </si>
  <si>
    <r>
      <t xml:space="preserve">Darbības izmaksas BEZ projekta (-) </t>
    </r>
    <r>
      <rPr>
        <b/>
        <sz val="10"/>
        <color rgb="FFFF0000"/>
        <rFont val="Calibri"/>
        <family val="2"/>
        <charset val="186"/>
        <scheme val="minor"/>
      </rPr>
      <t>*</t>
    </r>
  </si>
  <si>
    <t>Darbības izmaksas (darbībām atbilstoši 651/2014 regulas 56.pantam)</t>
  </si>
  <si>
    <t>2.1.</t>
  </si>
  <si>
    <t>2.2.</t>
  </si>
  <si>
    <t>2.3.</t>
  </si>
  <si>
    <t>Darbības izmaksas (pārējām darbībām)</t>
  </si>
  <si>
    <t>2.4.</t>
  </si>
  <si>
    <t>2.5.</t>
  </si>
  <si>
    <t>2.6.</t>
  </si>
  <si>
    <t>Neto naudas plūsma</t>
  </si>
  <si>
    <t>* Šajā tabulā darbības izmaksas jāatspoguļo ar mīnuss zīmi!</t>
  </si>
  <si>
    <t>DARBA LAPA Nr.3</t>
  </si>
  <si>
    <t>DARBĪBAS IZMAKSU, IEŅĒMUMU UN INVESTĪCIJU NAUDAS PLŪSMAS APRĒĶINS SITUĀCIJAI AR PROJEKTU</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</si>
  <si>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</si>
  <si>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</si>
  <si>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</si>
  <si>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</si>
  <si>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</si>
  <si>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</si>
  <si>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</si>
  <si>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</si>
  <si>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</si>
  <si>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</si>
  <si>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</si>
  <si>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</si>
  <si>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</si>
  <si>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</si>
  <si>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</si>
  <si>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</si>
  <si>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</si>
  <si>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 (darbībām atbilstoši 651/2014 regulas 56.pantam)</t>
  </si>
  <si>
    <t>4.2.</t>
  </si>
  <si>
    <t>Projekta atlikusī vērtība (pārējām darbībām)</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</si>
  <si>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</si>
  <si>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</si>
  <si>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</si>
  <si>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</si>
  <si>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</si>
  <si>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</si>
  <si>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</si>
  <si>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</si>
  <si>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</si>
  <si>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</si>
  <si>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</si>
  <si>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Elastības finansējums</t>
  </si>
  <si>
    <t>Projekta atlikusī vērtība</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</si>
  <si>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</si>
  <si>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</si>
  <si>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</si>
  <si>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</si>
  <si>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</si>
  <si>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</si>
  <si>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</si>
  <si>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</si>
  <si>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</si>
  <si>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</si>
  <si>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</si>
  <si>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</si>
  <si>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</si>
  <si>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</si>
  <si>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1.9.</t>
  </si>
  <si>
    <t>Finanšu ieguvumi (+)</t>
  </si>
  <si>
    <t>Sociālekonomiskie zaudējumi (-)</t>
  </si>
  <si>
    <t>Zaudējumi...</t>
  </si>
  <si>
    <t>3.3.</t>
  </si>
  <si>
    <t>3.4.</t>
  </si>
  <si>
    <t>3.5.</t>
  </si>
  <si>
    <t>3.6.</t>
  </si>
  <si>
    <t>3.7.</t>
  </si>
  <si>
    <t>3.8.</t>
  </si>
  <si>
    <t>3.9.</t>
  </si>
  <si>
    <t>Sociālekonomiskās izmaksas</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</si>
  <si>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</si>
  <si>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</si>
  <si>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</si>
  <si>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</si>
  <si>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</si>
  <si>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</si>
  <si>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</si>
  <si>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</si>
  <si>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</si>
  <si>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</si>
  <si>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</si>
  <si>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</si>
  <si>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</si>
  <si>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</si>
  <si>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</si>
  <si>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</si>
  <si>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rezultāta rādītāji</t>
  </si>
  <si>
    <t>Komersanti, kas gūst labumu no attīstītās publiskās infrastruktūras (skaits)</t>
  </si>
  <si>
    <t>Darba algu fonda pieaugums privātajos komersantos  (euro)</t>
  </si>
  <si>
    <t>7.3.</t>
  </si>
  <si>
    <t>Privātās nefinanšu investīcijas nemateriālajos ieguldījumos un pamatlīdzekļos (euro)</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</si>
  <si>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</si>
  <si>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</si>
  <si>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</si>
  <si>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REZULTĀTU LAPA Nr.6</t>
  </si>
  <si>
    <t>Reālā finansiālā diskonta likme</t>
  </si>
  <si>
    <t>KAPITĀLA NAUDAS PLŪSMA</t>
  </si>
  <si>
    <t>Projekta  ieņēmumi</t>
  </si>
  <si>
    <t>Projekta darbības izmaksas</t>
  </si>
  <si>
    <t>Aizņēmuma pamatsumma un procenti</t>
  </si>
  <si>
    <t xml:space="preserve">Projektā ieguldītais kapitāls </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</si>
  <si>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</si>
  <si>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</si>
  <si>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</si>
  <si>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</si>
  <si>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</si>
  <si>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</si>
  <si>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</si>
  <si>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</si>
  <si>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</si>
  <si>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</si>
  <si>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(darbībām atbilstoši 651/2014 regulas 56.pantam)</t>
  </si>
  <si>
    <t>Attiecināmās investīciju izmaksas bez neparedzētajiem izdevumiem, bet atg.PVN un bez de minimis, darbībām atbilstoši 651/2014 regulas 56.pantam</t>
  </si>
  <si>
    <t>Projekta  ieņēmumi, darbībām atbilstoši 651/2014 regulas 56.pantam</t>
  </si>
  <si>
    <t>Projekta darbības izmaksas, darbībām atbilstoši 651/2014 regulas 56.pantam</t>
  </si>
  <si>
    <t>5.4.</t>
  </si>
  <si>
    <t>Projekta atlikusī vērtība, darbībām atbilstoši 651/2014 regulas 56.pantam</t>
  </si>
  <si>
    <t>DARBA LAPA Nr.7</t>
  </si>
  <si>
    <t>JUTĪGUMA ANALĪZE SOCIĀLEKONOMISKAJAI ANALĪZEI</t>
  </si>
  <si>
    <t>Var.</t>
  </si>
  <si>
    <t>Vērtība bez mainīgā izmaiņām</t>
  </si>
  <si>
    <t>Vērtība pēc mainīgā izmaiņām</t>
  </si>
  <si>
    <t>Novirze</t>
  </si>
  <si>
    <t>Investīciju izmaksas (bez neparedzētajiem izdevumiem un neatt.PVN)</t>
  </si>
  <si>
    <t>PI sadaļa</t>
  </si>
  <si>
    <t>Finansējuma sadalījums pa avotiem</t>
  </si>
  <si>
    <t>Finansējuma avots</t>
  </si>
  <si>
    <t>Summa</t>
  </si>
  <si>
    <t>Pašvaldības finansējums</t>
  </si>
  <si>
    <t>Cits publiskais finansējums</t>
  </si>
  <si>
    <t>Publiskās attiecināmās izmaksas</t>
  </si>
  <si>
    <t>Privātās attiecināmās izmaksas</t>
  </si>
  <si>
    <t>Kopējās attiecināmās izmaksas</t>
  </si>
  <si>
    <t>Publiskās ārpusprojekta izmaksas</t>
  </si>
  <si>
    <t>X</t>
  </si>
  <si>
    <t>Privātās ārpusprojekta izmaksas</t>
  </si>
  <si>
    <t>Ārpusprojekta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</si>
  <si>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</si>
  <si>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</si>
  <si>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</si>
  <si>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</si>
  <si>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</si>
  <si>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valsts atbalstu</t>
  </si>
  <si>
    <t>Projekta iesniedzēja darbībām, kas IR saistītas ar valsts atbalstu</t>
  </si>
  <si>
    <t>De minimis atbalsts</t>
  </si>
  <si>
    <t>Projekta iesniedzēja darbībām, kas IR saistītas ar valsts atbalstu (VTNP)</t>
  </si>
  <si>
    <t>Sadarbības partneris 1:</t>
  </si>
  <si>
    <t>Projekta iesniedzēja sadarbības partnera darbībām, kas NAV saistītas ar valsts atbalstu</t>
  </si>
  <si>
    <t>Projekta iesniedzēja sadarbības partnera darbībām, kas IR saistītas ar valsts atbalstu</t>
  </si>
  <si>
    <t>Projekta iesniedzēja sadarbības partnera De minimis atbalsts</t>
  </si>
  <si>
    <t>Projekta iesniedzēja sadarbības partnera darbībām, kas IR saistītas ar valsts atbalstu (VTNP)</t>
  </si>
  <si>
    <t>Snieguma rezerve</t>
  </si>
  <si>
    <t>Neattiecināmās izmaksas kopā</t>
  </si>
  <si>
    <t>Sadarbības partneris 2:</t>
  </si>
  <si>
    <t>Projekta iesniedzēja vai sadarbības partnera  - De minimis atbalsts</t>
  </si>
  <si>
    <t>Pieejamais ES fondu līdzfinansējums, EUR:</t>
  </si>
  <si>
    <t>Norāda, ja pieejamā ES fondu kvota projektam ir mazāka, nekā nepieciešamais ES fonda līdzfinansējums</t>
  </si>
  <si>
    <t>Elastības finansējuma apjoms, EUR:</t>
  </si>
  <si>
    <t>Norāda, ja projektā izmanto elastības finansējumu</t>
  </si>
  <si>
    <t>Izmaksas projekta iesniedzēja darbībām atbilstoši Regulas</t>
  </si>
  <si>
    <t>Nr.651/2014 56. pantam</t>
  </si>
  <si>
    <t>De minimis līdzfinansējums kapitālsabiedrībai paredzēts no privātajām izmaksām</t>
  </si>
  <si>
    <t>Izmaksas PI vai sadarb. partn. darbībām atbilstoši:</t>
  </si>
  <si>
    <t>Projekta budžeta kopsavilkums</t>
  </si>
  <si>
    <t>kods</t>
  </si>
  <si>
    <t>Izmaksu pozīcijas nosaukums*</t>
  </si>
  <si>
    <t>Izmaksas</t>
  </si>
  <si>
    <t>t.sk. PVN**</t>
  </si>
  <si>
    <t>* Izmaksu pozīcijas norāda saskaņā ar normatīvajā aktā par attiecīgā Eiropas Savienības fonda specifiskā atbalsta mērķa īstenošanu norādītajām attiecināmo izmaksu pozīcijām</t>
  </si>
  <si>
    <t xml:space="preserve">** Norāda attiecināmajās un ārpusprojekta izmaksās ietverto PVN </t>
  </si>
  <si>
    <t xml:space="preserve">MK Nr. 408 (13.07.2023.) 4. pielikums </t>
  </si>
  <si>
    <t>Projekta izmaksu un ieguvumu analīzes galvenie pieņēmumi un rezultāti</t>
  </si>
  <si>
    <t>(aizpilda, ja MK noteikumi par SAM ieviešanu paredz veikt izmaksu un ieguvumu analīzi (IIA))</t>
  </si>
  <si>
    <t>Visi IIA aprēķini pievienojami projekta iesnieguma veidlapai kā pielikumi</t>
  </si>
  <si>
    <t>I. Finanšu analīze</t>
  </si>
  <si>
    <t>(aizpilda, ja to paredz attiecīgie MK noteikumi par SAM ieviešanu)
Finanšu analīzē izmanto diskontēto neto naudas plūsmas aprēķināšanas metodi</t>
  </si>
  <si>
    <t>1. Dati, galvenie pieņēmumi un makroekonomiskie parametri, kas tika izmantoti,  lai veiktu analīzi. 
Galvenie finanšu analīzes secinājumi, tostarp finanšu stabilitātes analīzes rezultāti, lai pierādītu, ka projekts nākotnē nenonāks finanšu grūtībās: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</si>
  <si>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</si>
  <si>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</si>
  <si>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</si>
  <si>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</si>
  <si>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</si>
  <si>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</si>
  <si>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</si>
  <si>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</si>
  <si>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</si>
  <si>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</si>
  <si>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</si>
  <si>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</si>
  <si>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</si>
  <si>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Atbilstoši 651/2014 regulas 56.pantam:</t>
  </si>
  <si>
    <t>2.1. Aizpilda tikai tad, ja piemēro darbības diskontēto neto ienākumu aprēķināšanas metodi</t>
  </si>
  <si>
    <t>Neto ienākumi = ieņēmumi - darbības izmaksas + atlikusī vērtība (EUR)
= (5) -(6) +(4)</t>
  </si>
  <si>
    <t>Kopējas izmaksas - neto ieņēmumi (EUR, diskontēta) 
= (3) -(7)</t>
  </si>
  <si>
    <t>Pro - rata no diskontētiem neto ieņēmumiem (%) 
= (8) / (3)</t>
  </si>
  <si>
    <t>Projekta iesnieguma koriģēta līdzfinansējuma likme
= MK noteikta Sam līdzfinansējuma likme * (9) (Projekta iesniedzējam)</t>
  </si>
  <si>
    <t>Projekta iesnieguma koriģēta līdzfinansējuma likme
= MK noteikta Sam līdzfinansējuma likme * (9) (Sadarbības partnerim Nr.1)</t>
  </si>
  <si>
    <t>Projekta iesnieguma koriģēta līdzfinansējuma likme
= MK noteikta Sam līdzfinansējuma likme * (9) (Sadarbības partnerim Nr.2)</t>
  </si>
  <si>
    <t>Max atbalsta likme projekta iesniedzēja un/vai sadarbības partnera komercdarbības atbalsta darbībām</t>
  </si>
  <si>
    <t>atbilstoši 651/2014 regulas 56.pantam:</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</si>
  <si>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</si>
  <si>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</si>
  <si>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</si>
  <si>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</si>
  <si>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</si>
  <si>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</si>
  <si>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</si>
  <si>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</si>
  <si>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</si>
  <si>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</si>
  <si>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</si>
  <si>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 finansiālā rentabilitāte ieguldījumiem
FRR(K) – finansiālā rentabilitāte pašu kapitālam
FNPV(C) – investīciju finansiālā neto pašreizējā vērtība
FNPV(K) – pašu kapitāla finansiālā neto pašreizējā vērtība</t>
  </si>
  <si>
    <t>II. Ekonomiskā analīze</t>
  </si>
  <si>
    <t>(aizpilda, ja to paredz attiecīgie MK noteikumi par SAM ieviešanu)
Ekonomiskajā analīzē izmanto diskontēto neto naudas plūsmas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</si>
  <si>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sociāli ekonomiskās analīzes secinājumi:</t>
  </si>
  <si>
    <t>2. Informācija par ekonomiskajiem ieguvumiem un izmaksām:</t>
  </si>
  <si>
    <t>Ieguvumi</t>
  </si>
  <si>
    <t>Vienības vērtība (ja piemērojams)</t>
  </si>
  <si>
    <t xml:space="preserve">Kopējā vērtība </t>
  </si>
  <si>
    <t>% no ieguvumu kopsummas</t>
  </si>
  <si>
    <t>(EUR, diskontēta)</t>
  </si>
  <si>
    <t>-</t>
  </si>
  <si>
    <t>Ja nepieciešams norādīt papildus ieguvumus vai zaudējumus, izmantojiet iespēju parādīt slēptās rindas (65.-76.rinda un 81.-88.rinda)</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</si>
  <si>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</si>
  <si>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</si>
  <si>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</si>
  <si>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</si>
  <si>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</si>
  <si>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</si>
  <si>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</si>
  <si>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</si>
  <si>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</si>
  <si>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Jutīguma analīze</t>
  </si>
  <si>
    <t>(aizpilda, ja to paredz attiecīgie MK noteikumi par SAM ieviešanu)</t>
  </si>
  <si>
    <t>1. Norāda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</si>
  <si>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</si>
  <si>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</si>
  <si>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</si>
  <si>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</si>
  <si>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</si>
  <si>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2.Kritērijs, kas ir piemērots, un galveno mainīgo ietekmē uz rādītājiem - FNPV, ENPV. Norāda FNPV vai ENPV procentuālās pārmaiņas pie nulles vērtības par katru kritisko mainīgo.</t>
  </si>
  <si>
    <t>FNPV(K)</t>
  </si>
  <si>
    <t>FNPV ( C)</t>
  </si>
  <si>
    <t>ENPV</t>
  </si>
  <si>
    <t>Projekta izmaksu un kritēriju kontroles lapa</t>
  </si>
  <si>
    <t>Projekta plānotie drabības rezultāti un to iznākuma rādītāji</t>
  </si>
  <si>
    <t>Vienība</t>
  </si>
  <si>
    <t>Skaits/ vērtība</t>
  </si>
  <si>
    <t xml:space="preserve">Projekta kvalitātes kritēriju aprēķins </t>
  </si>
  <si>
    <t>Rezultāts</t>
  </si>
  <si>
    <t>Projekta izmaksu ierobežojumu kontrole</t>
  </si>
  <si>
    <t>Pārbaude</t>
  </si>
  <si>
    <t>Neto ienākumu kontrole</t>
  </si>
  <si>
    <t>Neto ienākumi ir vienādi vai mazāki par nulli</t>
  </si>
  <si>
    <t>FNPV (C) no ieguldījumiem nav lielāka par nulli</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</si>
  <si>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</si>
  <si>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</si>
  <si>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</si>
  <si>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</si>
  <si>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</si>
  <si>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</si>
  <si>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</si>
  <si>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</si>
  <si>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</si>
  <si>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</si>
  <si>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</si>
  <si>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</si>
  <si>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</si>
  <si>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</si>
  <si>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</si>
  <si>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</si>
  <si>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</si>
  <si>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</si>
  <si>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</si>
  <si>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Investīcijas vērtība:</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</si>
  <si>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</si>
  <si>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</si>
  <si>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</si>
  <si>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</si>
  <si>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</si>
  <si>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</si>
  <si>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</si>
  <si>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</si>
  <si>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</si>
  <si>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</si>
  <si>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</si>
  <si>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</si>
  <si>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</si>
  <si>
    <t>10. pielikums  
projektu iesniegumu atlases nolikumam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</si>
</sst>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61" x14ac:knownFonts="1">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b/>
      <sz val="12"/>
      <color rgb="FF7030A0"/>
      <name val="Calibri"/>
      <family val="2"/>
      <charset val="186"/>
      <scheme val="minor"/>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sz val="10"/>
      <name val="Calibri"/>
      <family val="2"/>
      <scheme val="minor"/>
    </font>
    <font>
      <b/>
      <sz val="10"/>
      <name val="Calibri"/>
      <family val="2"/>
      <scheme val="minor"/>
    </font>
    <font>
      <b/>
      <sz val="16"/>
      <color rgb="FFC00000"/>
      <name val="Calibri"/>
      <family val="2"/>
      <charset val="186"/>
    </font>
    <font>
      <b/>
      <sz val="16"/>
      <color rgb="FFC00000"/>
      <name val="Calibri"/>
      <family val="2"/>
      <charset val="186"/>
      <scheme val="minor"/>
    </font>
    <font>
      <b/>
      <u/>
      <sz val="16"/>
      <color rgb="FFC00000"/>
      <name val="Calibri"/>
      <family val="2"/>
      <charset val="186"/>
      <scheme val="minor"/>
    </font>
    <font>
      <b/>
      <sz val="12"/>
      <color theme="1"/>
      <name val="Calibri"/>
      <family val="2"/>
      <scheme val="minor"/>
    </font>
    <font>
      <b/>
      <sz val="11"/>
      <color theme="1"/>
      <name val="Calibri"/>
      <family val="2"/>
      <scheme val="minor"/>
    </font>
  </fonts>
  <fills count="2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
      <patternFill patternType="solid">
        <fgColor rgb="FFFFFF0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2" tint="-0.249977111117893"/>
        <bgColor indexed="64"/>
      </patternFill>
    </fill>
  </fills>
  <borders count="5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style="thin">
        <color indexed="64"/>
      </top>
      <bottom/>
      <diagonal/>
    </border>
  </borders>
  <cellStyleXfs count="7">
    <xf numFmtId="0" fontId="0" fillId="0" borderId="0"/>
    <xf numFmtId="165" fontId="4" fillId="0" borderId="0"/>
    <xf numFmtId="9" fontId="7" fillId="0" borderId="0" applyFont="0" applyFill="0" applyBorder="0" applyAlignment="0" applyProtection="0"/>
    <xf numFmtId="169" fontId="21" fillId="9" borderId="1" applyAlignment="0" applyProtection="0"/>
    <xf numFmtId="164" fontId="7" fillId="0" borderId="0" applyFont="0" applyFill="0" applyBorder="0" applyAlignment="0" applyProtection="0"/>
    <xf numFmtId="0" fontId="43" fillId="0" borderId="0"/>
    <xf numFmtId="0" fontId="49" fillId="0" borderId="0" applyNumberFormat="0" applyFill="0" applyBorder="0" applyAlignment="0" applyProtection="0"/>
  </cellStyleXfs>
  <cellXfs count="681">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4" fillId="2" borderId="0" xfId="0" applyFont="1" applyFill="1"/>
    <xf numFmtId="9" fontId="15" fillId="2" borderId="0" xfId="0" applyNumberFormat="1" applyFont="1" applyFill="1"/>
    <xf numFmtId="0" fontId="16" fillId="6" borderId="3" xfId="0" applyFont="1" applyFill="1" applyBorder="1" applyAlignment="1">
      <alignment horizontal="center" vertical="center" wrapText="1"/>
    </xf>
    <xf numFmtId="0" fontId="12" fillId="0" borderId="3" xfId="0" applyFont="1" applyBorder="1" applyAlignment="1">
      <alignment horizontal="right" wrapText="1"/>
    </xf>
    <xf numFmtId="0" fontId="12" fillId="0" borderId="3" xfId="0" applyFont="1" applyBorder="1" applyAlignment="1">
      <alignment wrapText="1"/>
    </xf>
    <xf numFmtId="0" fontId="15"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3" fillId="2" borderId="0" xfId="0" applyFont="1" applyFill="1" applyAlignment="1">
      <alignment vertical="top"/>
    </xf>
    <xf numFmtId="169" fontId="12" fillId="6" borderId="13" xfId="3" applyFont="1" applyFill="1" applyBorder="1"/>
    <xf numFmtId="169" fontId="12" fillId="6" borderId="1" xfId="3" applyFont="1" applyFill="1"/>
    <xf numFmtId="165" fontId="10" fillId="7" borderId="0" xfId="1" applyFont="1" applyFill="1" applyAlignment="1" applyProtection="1">
      <alignment vertical="top" wrapText="1"/>
      <protection locked="0"/>
    </xf>
    <xf numFmtId="170" fontId="12"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2"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5" xfId="1" applyNumberFormat="1" applyFont="1" applyFill="1" applyBorder="1" applyAlignment="1" applyProtection="1">
      <alignment horizontal="right"/>
      <protection locked="0"/>
    </xf>
    <xf numFmtId="170" fontId="8" fillId="7" borderId="25" xfId="1" applyNumberFormat="1" applyFont="1" applyFill="1" applyBorder="1" applyProtection="1">
      <protection locked="0"/>
    </xf>
    <xf numFmtId="170" fontId="10" fillId="7" borderId="19" xfId="1" applyNumberFormat="1" applyFont="1" applyFill="1" applyBorder="1" applyProtection="1">
      <protection locked="0"/>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5" xfId="1" applyNumberFormat="1" applyFont="1" applyFill="1" applyBorder="1" applyProtection="1">
      <protection locked="0"/>
    </xf>
    <xf numFmtId="0" fontId="36" fillId="2" borderId="0" xfId="0" applyFont="1" applyFill="1" applyAlignment="1">
      <alignment vertical="top"/>
    </xf>
    <xf numFmtId="170" fontId="10" fillId="7" borderId="34"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1"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1" xfId="2" applyNumberFormat="1" applyFont="1" applyFill="1" applyBorder="1" applyProtection="1">
      <protection locked="0"/>
    </xf>
    <xf numFmtId="164" fontId="10" fillId="7" borderId="32" xfId="4" applyFont="1" applyFill="1" applyBorder="1" applyAlignment="1" applyProtection="1">
      <alignment wrapText="1"/>
      <protection locked="0"/>
    </xf>
    <xf numFmtId="164" fontId="10" fillId="7" borderId="38" xfId="4" applyFont="1" applyFill="1" applyBorder="1" applyAlignment="1" applyProtection="1">
      <alignment wrapText="1"/>
      <protection locked="0"/>
    </xf>
    <xf numFmtId="170" fontId="10" fillId="7" borderId="43"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2" fillId="2" borderId="0" xfId="0" applyFont="1" applyFill="1"/>
    <xf numFmtId="9" fontId="12" fillId="3" borderId="0" xfId="2" applyFont="1" applyFill="1" applyAlignment="1" applyProtection="1">
      <alignment horizontal="center"/>
      <protection locked="0"/>
    </xf>
    <xf numFmtId="165" fontId="17" fillId="2" borderId="0" xfId="1" applyFont="1" applyFill="1" applyAlignment="1">
      <alignment horizontal="left"/>
    </xf>
    <xf numFmtId="9" fontId="12" fillId="7" borderId="3" xfId="1" applyNumberFormat="1" applyFont="1" applyFill="1" applyBorder="1" applyProtection="1">
      <protection locked="0"/>
    </xf>
    <xf numFmtId="0" fontId="12" fillId="0" borderId="0" xfId="0" applyFont="1"/>
    <xf numFmtId="0" fontId="41" fillId="0" borderId="0" xfId="0" applyFont="1"/>
    <xf numFmtId="171" fontId="41" fillId="3" borderId="46" xfId="4" applyNumberFormat="1" applyFont="1" applyFill="1" applyBorder="1" applyAlignment="1" applyProtection="1">
      <alignment wrapText="1"/>
      <protection locked="0"/>
    </xf>
    <xf numFmtId="0" fontId="41" fillId="3" borderId="46" xfId="4" applyNumberFormat="1" applyFont="1" applyFill="1" applyBorder="1" applyAlignment="1" applyProtection="1">
      <alignment horizontal="center" vertical="center" wrapText="1"/>
      <protection locked="0"/>
    </xf>
    <xf numFmtId="0" fontId="14" fillId="2" borderId="0" xfId="5" applyFont="1" applyFill="1"/>
    <xf numFmtId="0" fontId="10" fillId="0" borderId="0" xfId="5" applyFont="1"/>
    <xf numFmtId="0" fontId="12" fillId="14" borderId="5" xfId="0" applyFont="1" applyFill="1" applyBorder="1" applyAlignment="1">
      <alignment horizontal="center" vertical="center" wrapText="1"/>
    </xf>
    <xf numFmtId="0" fontId="10" fillId="15" borderId="44"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2"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10" fontId="10" fillId="15" borderId="2" xfId="0" applyNumberFormat="1" applyFont="1" applyFill="1" applyBorder="1" applyAlignment="1">
      <alignment horizontal="center" vertical="center" wrapText="1"/>
    </xf>
    <xf numFmtId="0" fontId="28" fillId="0" borderId="0" xfId="0" applyFont="1"/>
    <xf numFmtId="0" fontId="37" fillId="14" borderId="5" xfId="0" applyFont="1" applyFill="1" applyBorder="1" applyAlignment="1">
      <alignment horizontal="center" vertical="center" wrapText="1"/>
    </xf>
    <xf numFmtId="0" fontId="28" fillId="14" borderId="44"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28" fillId="0" borderId="0" xfId="0" applyFont="1" applyAlignment="1">
      <alignment wrapText="1"/>
    </xf>
    <xf numFmtId="0" fontId="37" fillId="14" borderId="6" xfId="0" applyFont="1" applyFill="1" applyBorder="1" applyAlignment="1">
      <alignment horizontal="center" vertical="center" wrapText="1"/>
    </xf>
    <xf numFmtId="164" fontId="28" fillId="0" borderId="3" xfId="4" applyFont="1" applyBorder="1" applyAlignment="1">
      <alignment horizontal="center" vertical="center" wrapText="1"/>
    </xf>
    <xf numFmtId="164" fontId="37" fillId="0" borderId="3" xfId="4" applyFont="1" applyBorder="1" applyAlignment="1">
      <alignment horizontal="center" vertical="center" wrapText="1"/>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43" fontId="37" fillId="0" borderId="3" xfId="0" applyNumberFormat="1" applyFont="1" applyBorder="1" applyAlignment="1">
      <alignment horizontal="center" vertical="center" wrapText="1"/>
    </xf>
    <xf numFmtId="0" fontId="28" fillId="0" borderId="0" xfId="0" applyFont="1" applyAlignment="1">
      <alignment vertical="center" wrapText="1"/>
    </xf>
    <xf numFmtId="10" fontId="28" fillId="0" borderId="3" xfId="0" applyNumberFormat="1" applyFont="1" applyBorder="1" applyAlignment="1">
      <alignment horizontal="center" vertical="center" wrapText="1"/>
    </xf>
    <xf numFmtId="2" fontId="28" fillId="0" borderId="3" xfId="0" applyNumberFormat="1" applyFont="1" applyBorder="1" applyAlignment="1">
      <alignment horizontal="center" vertical="center" wrapText="1"/>
    </xf>
    <xf numFmtId="4" fontId="28" fillId="0" borderId="3" xfId="0" applyNumberFormat="1" applyFont="1" applyBorder="1" applyAlignment="1">
      <alignment horizontal="center" vertical="center" wrapText="1"/>
    </xf>
    <xf numFmtId="10" fontId="28" fillId="0" borderId="3" xfId="2" applyNumberFormat="1" applyFont="1" applyBorder="1" applyAlignment="1">
      <alignment horizontal="center" vertical="center" wrapText="1"/>
    </xf>
    <xf numFmtId="10" fontId="37"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4" fillId="0" borderId="0" xfId="0" applyFont="1"/>
    <xf numFmtId="0" fontId="28" fillId="0" borderId="0" xfId="0" applyFont="1" applyAlignment="1">
      <alignment horizontal="right"/>
    </xf>
    <xf numFmtId="3" fontId="44" fillId="0" borderId="0" xfId="0" applyNumberFormat="1" applyFont="1"/>
    <xf numFmtId="9" fontId="44" fillId="0" borderId="0" xfId="0" applyNumberFormat="1" applyFont="1"/>
    <xf numFmtId="0" fontId="44" fillId="0" borderId="0" xfId="0" applyFont="1" applyAlignment="1">
      <alignment horizontal="left"/>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7" fillId="0" borderId="0" xfId="0" applyFont="1"/>
    <xf numFmtId="10" fontId="37" fillId="0" borderId="0" xfId="0" applyNumberFormat="1" applyFont="1"/>
    <xf numFmtId="43" fontId="41" fillId="3" borderId="3" xfId="4" applyNumberFormat="1" applyFont="1" applyFill="1" applyBorder="1" applyAlignment="1" applyProtection="1">
      <alignment wrapText="1"/>
      <protection locked="0"/>
    </xf>
    <xf numFmtId="0" fontId="11"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1"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8" fillId="0" borderId="0" xfId="6" applyFont="1"/>
    <xf numFmtId="4" fontId="0" fillId="0" borderId="0" xfId="0" applyNumberFormat="1"/>
    <xf numFmtId="9" fontId="2" fillId="3" borderId="1" xfId="0" applyNumberFormat="1" applyFont="1" applyFill="1" applyBorder="1" applyAlignment="1" applyProtection="1">
      <alignment horizontal="left" vertical="center"/>
      <protection locked="0"/>
    </xf>
    <xf numFmtId="166" fontId="10" fillId="7" borderId="31" xfId="1" applyNumberFormat="1" applyFont="1" applyFill="1" applyBorder="1" applyProtection="1">
      <protection locked="0"/>
    </xf>
    <xf numFmtId="166" fontId="10" fillId="7" borderId="25" xfId="1" applyNumberFormat="1" applyFont="1" applyFill="1" applyBorder="1" applyProtection="1">
      <protection locked="0"/>
    </xf>
    <xf numFmtId="169" fontId="12" fillId="6" borderId="1" xfId="3" applyFont="1" applyFill="1" applyAlignment="1">
      <alignment horizontal="center"/>
    </xf>
    <xf numFmtId="175" fontId="10" fillId="7" borderId="40" xfId="1" applyNumberFormat="1" applyFont="1" applyFill="1" applyBorder="1" applyProtection="1">
      <protection locked="0"/>
    </xf>
    <xf numFmtId="169" fontId="12" fillId="6" borderId="2" xfId="3" applyFont="1" applyFill="1" applyBorder="1" applyAlignment="1">
      <alignment horizontal="center"/>
    </xf>
    <xf numFmtId="169" fontId="12" fillId="8" borderId="0" xfId="3" applyFont="1" applyFill="1" applyBorder="1"/>
    <xf numFmtId="176" fontId="10" fillId="2" borderId="3" xfId="0" applyNumberFormat="1" applyFont="1" applyFill="1" applyBorder="1" applyAlignment="1">
      <alignment vertical="top" wrapText="1"/>
    </xf>
    <xf numFmtId="2" fontId="10" fillId="2" borderId="3" xfId="0" applyNumberFormat="1" applyFont="1" applyFill="1" applyBorder="1" applyAlignment="1">
      <alignment vertical="top" wrapText="1"/>
    </xf>
    <xf numFmtId="166" fontId="10" fillId="2" borderId="3" xfId="1" applyNumberFormat="1" applyFont="1" applyFill="1" applyBorder="1" applyAlignment="1">
      <alignment horizontal="center"/>
    </xf>
    <xf numFmtId="176" fontId="28" fillId="2" borderId="3" xfId="0" applyNumberFormat="1" applyFont="1" applyFill="1" applyBorder="1" applyAlignment="1">
      <alignment vertical="top" wrapText="1"/>
    </xf>
    <xf numFmtId="2" fontId="28" fillId="2" borderId="3" xfId="0" applyNumberFormat="1" applyFont="1" applyFill="1" applyBorder="1" applyAlignment="1">
      <alignment vertical="top" wrapText="1"/>
    </xf>
    <xf numFmtId="166" fontId="28" fillId="2" borderId="3" xfId="1" applyNumberFormat="1" applyFont="1" applyFill="1" applyBorder="1" applyAlignment="1">
      <alignment horizontal="center"/>
    </xf>
    <xf numFmtId="0" fontId="14" fillId="0" borderId="0" xfId="0" applyFont="1"/>
    <xf numFmtId="165" fontId="10" fillId="2" borderId="3" xfId="1" applyFont="1" applyFill="1" applyBorder="1" applyAlignment="1">
      <alignment horizontal="left" vertical="center" wrapText="1"/>
    </xf>
    <xf numFmtId="164" fontId="12"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3"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4" fillId="0" borderId="0" xfId="0" applyFont="1" applyAlignment="1">
      <alignment vertical="center"/>
    </xf>
    <xf numFmtId="0" fontId="10" fillId="2" borderId="3" xfId="0" quotePrefix="1" applyFont="1" applyFill="1" applyBorder="1" applyAlignment="1">
      <alignment horizontal="center" vertical="center"/>
    </xf>
    <xf numFmtId="169" fontId="12" fillId="6" borderId="1" xfId="3" applyFont="1" applyFill="1" applyAlignment="1">
      <alignment horizontal="center" vertical="center"/>
    </xf>
    <xf numFmtId="0" fontId="12" fillId="2" borderId="0" xfId="0" applyFont="1" applyFill="1" applyAlignment="1">
      <alignment wrapText="1"/>
    </xf>
    <xf numFmtId="0" fontId="3" fillId="3" borderId="1" xfId="0" applyFont="1" applyFill="1" applyBorder="1" applyAlignment="1" applyProtection="1">
      <alignment horizontal="center" vertical="center" wrapText="1"/>
      <protection locked="0"/>
    </xf>
    <xf numFmtId="0" fontId="12"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28" fillId="0" borderId="3" xfId="0" applyFont="1" applyBorder="1" applyAlignment="1">
      <alignment horizontal="center" vertical="center" wrapText="1"/>
    </xf>
    <xf numFmtId="0" fontId="37" fillId="14" borderId="3" xfId="0" applyFont="1" applyFill="1" applyBorder="1" applyAlignment="1">
      <alignment horizontal="center" vertical="center" wrapText="1"/>
    </xf>
    <xf numFmtId="0" fontId="12" fillId="14" borderId="3" xfId="0" applyFont="1" applyFill="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28"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18"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4" fillId="2" borderId="0" xfId="0" applyFont="1" applyFill="1" applyProtection="1">
      <protection hidden="1"/>
    </xf>
    <xf numFmtId="9" fontId="15" fillId="2" borderId="0" xfId="0" applyNumberFormat="1" applyFont="1" applyFill="1" applyProtection="1">
      <protection hidden="1"/>
    </xf>
    <xf numFmtId="0" fontId="12" fillId="6" borderId="3" xfId="0" applyFont="1" applyFill="1" applyBorder="1" applyAlignment="1" applyProtection="1">
      <alignment horizontal="center" vertical="center"/>
      <protection hidden="1"/>
    </xf>
    <xf numFmtId="0" fontId="12" fillId="0" borderId="3" xfId="0" applyFont="1" applyBorder="1" applyAlignment="1" applyProtection="1">
      <alignment horizontal="right" wrapText="1"/>
      <protection hidden="1"/>
    </xf>
    <xf numFmtId="0" fontId="12"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2" fillId="0" borderId="3" xfId="1" applyNumberFormat="1" applyFont="1" applyBorder="1" applyAlignment="1" applyProtection="1">
      <alignment horizontal="center"/>
      <protection hidden="1"/>
    </xf>
    <xf numFmtId="0" fontId="15" fillId="2" borderId="0" xfId="0" applyFont="1" applyFill="1" applyProtection="1">
      <protection hidden="1"/>
    </xf>
    <xf numFmtId="170" fontId="10" fillId="0" borderId="3" xfId="1" applyNumberFormat="1" applyFont="1" applyBorder="1" applyAlignment="1" applyProtection="1">
      <alignment horizontal="center"/>
      <protection hidden="1"/>
    </xf>
    <xf numFmtId="170" fontId="12"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2"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2"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2"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5" fillId="3" borderId="13" xfId="0" applyFont="1" applyFill="1" applyBorder="1" applyProtection="1">
      <protection locked="0"/>
    </xf>
    <xf numFmtId="0" fontId="24" fillId="2" borderId="0" xfId="0" applyFont="1" applyFill="1" applyAlignment="1">
      <alignment vertical="top"/>
    </xf>
    <xf numFmtId="0" fontId="25" fillId="2" borderId="0" xfId="0" applyFont="1" applyFill="1" applyAlignment="1">
      <alignment vertical="top"/>
    </xf>
    <xf numFmtId="165" fontId="25" fillId="6" borderId="4" xfId="1" applyFont="1" applyFill="1" applyBorder="1"/>
    <xf numFmtId="165" fontId="10" fillId="6" borderId="4" xfId="1" applyFont="1" applyFill="1" applyBorder="1"/>
    <xf numFmtId="165" fontId="19" fillId="6" borderId="4" xfId="1" applyFont="1" applyFill="1" applyBorder="1" applyAlignment="1">
      <alignment horizontal="right"/>
    </xf>
    <xf numFmtId="165" fontId="10" fillId="6" borderId="8" xfId="1" applyFont="1" applyFill="1" applyBorder="1"/>
    <xf numFmtId="0" fontId="10" fillId="8" borderId="0" xfId="0" applyFont="1" applyFill="1"/>
    <xf numFmtId="165" fontId="26" fillId="6" borderId="9" xfId="1" applyFont="1" applyFill="1" applyBorder="1"/>
    <xf numFmtId="165" fontId="12" fillId="6" borderId="0" xfId="1" applyFont="1" applyFill="1"/>
    <xf numFmtId="165" fontId="10" fillId="6" borderId="0" xfId="1" applyFont="1" applyFill="1"/>
    <xf numFmtId="165" fontId="20" fillId="6" borderId="0" xfId="1" applyFont="1" applyFill="1"/>
    <xf numFmtId="165" fontId="10" fillId="6" borderId="0" xfId="1" applyFont="1" applyFill="1" applyAlignment="1">
      <alignment horizontal="center"/>
    </xf>
    <xf numFmtId="165" fontId="10" fillId="6" borderId="10" xfId="1" applyFont="1" applyFill="1" applyBorder="1"/>
    <xf numFmtId="165" fontId="25" fillId="6" borderId="11" xfId="1" applyFont="1" applyFill="1" applyBorder="1"/>
    <xf numFmtId="165" fontId="10" fillId="6" borderId="7" xfId="1" applyFont="1" applyFill="1" applyBorder="1"/>
    <xf numFmtId="165" fontId="12" fillId="6" borderId="7" xfId="1" applyFont="1" applyFill="1" applyBorder="1"/>
    <xf numFmtId="165" fontId="10" fillId="6" borderId="7" xfId="1" applyFont="1" applyFill="1" applyBorder="1" applyAlignment="1">
      <alignment horizontal="center"/>
    </xf>
    <xf numFmtId="165" fontId="12" fillId="6" borderId="12" xfId="1" applyFont="1" applyFill="1" applyBorder="1" applyAlignment="1">
      <alignment horizontal="center"/>
    </xf>
    <xf numFmtId="165" fontId="25" fillId="8" borderId="0" xfId="1" applyFont="1" applyFill="1"/>
    <xf numFmtId="165" fontId="25" fillId="8" borderId="0" xfId="1" applyFont="1" applyFill="1" applyAlignment="1">
      <alignment horizontal="center"/>
    </xf>
    <xf numFmtId="168" fontId="25" fillId="8" borderId="0" xfId="1" applyNumberFormat="1" applyFont="1" applyFill="1"/>
    <xf numFmtId="169" fontId="16" fillId="6" borderId="13" xfId="3" applyFont="1" applyFill="1" applyBorder="1" applyProtection="1"/>
    <xf numFmtId="169" fontId="16" fillId="6" borderId="1" xfId="3" applyFont="1" applyFill="1" applyProtection="1"/>
    <xf numFmtId="169" fontId="16" fillId="6" borderId="1" xfId="3" applyFont="1" applyFill="1" applyAlignment="1" applyProtection="1">
      <alignment horizontal="right"/>
    </xf>
    <xf numFmtId="169" fontId="16" fillId="6" borderId="2" xfId="3" applyFont="1" applyFill="1" applyBorder="1" applyAlignment="1" applyProtection="1">
      <alignment horizontal="right"/>
    </xf>
    <xf numFmtId="0" fontId="15" fillId="8" borderId="0" xfId="0" applyFont="1" applyFill="1"/>
    <xf numFmtId="165" fontId="12" fillId="8" borderId="14" xfId="1" applyFont="1" applyFill="1" applyBorder="1" applyAlignment="1">
      <alignment horizontal="left"/>
    </xf>
    <xf numFmtId="165" fontId="12" fillId="8" borderId="15" xfId="1" applyFont="1" applyFill="1" applyBorder="1" applyAlignment="1">
      <alignment horizontal="center"/>
    </xf>
    <xf numFmtId="165" fontId="12" fillId="8" borderId="15" xfId="1" applyFont="1" applyFill="1" applyBorder="1"/>
    <xf numFmtId="165" fontId="12" fillId="8" borderId="15" xfId="1" applyFont="1" applyFill="1" applyBorder="1" applyAlignment="1">
      <alignment horizontal="center" vertical="center"/>
    </xf>
    <xf numFmtId="165" fontId="10" fillId="8" borderId="18" xfId="1" applyFont="1" applyFill="1" applyBorder="1"/>
    <xf numFmtId="165" fontId="10" fillId="8" borderId="0" xfId="1" applyFont="1" applyFill="1" applyAlignment="1">
      <alignment horizontal="right" indent="1"/>
    </xf>
    <xf numFmtId="165" fontId="12" fillId="8" borderId="0" xfId="1" applyFont="1" applyFill="1"/>
    <xf numFmtId="165" fontId="10" fillId="8" borderId="0" xfId="1" applyFont="1" applyFill="1" applyAlignment="1">
      <alignment horizontal="center" vertical="center" wrapText="1"/>
    </xf>
    <xf numFmtId="170" fontId="12" fillId="2" borderId="26" xfId="1" applyNumberFormat="1" applyFont="1" applyFill="1" applyBorder="1"/>
    <xf numFmtId="165" fontId="10" fillId="8" borderId="0" xfId="1" applyFont="1" applyFill="1"/>
    <xf numFmtId="165" fontId="12" fillId="8" borderId="0" xfId="1" applyFont="1" applyFill="1" applyAlignment="1">
      <alignment horizontal="center"/>
    </xf>
    <xf numFmtId="165" fontId="12" fillId="0" borderId="0" xfId="1" applyFont="1"/>
    <xf numFmtId="165" fontId="12" fillId="8" borderId="0" xfId="1" applyFont="1" applyFill="1" applyAlignment="1">
      <alignment horizontal="center" vertical="center"/>
    </xf>
    <xf numFmtId="170" fontId="12" fillId="2" borderId="25" xfId="1" applyNumberFormat="1" applyFont="1" applyFill="1" applyBorder="1"/>
    <xf numFmtId="166" fontId="15" fillId="8" borderId="0" xfId="0" applyNumberFormat="1" applyFont="1" applyFill="1"/>
    <xf numFmtId="165" fontId="17" fillId="8" borderId="18" xfId="1" applyFont="1" applyFill="1" applyBorder="1"/>
    <xf numFmtId="165" fontId="17" fillId="8" borderId="0" xfId="1" applyFont="1" applyFill="1"/>
    <xf numFmtId="0" fontId="27" fillId="8" borderId="0" xfId="0" applyFont="1" applyFill="1"/>
    <xf numFmtId="0" fontId="17" fillId="8" borderId="0" xfId="0" applyFont="1" applyFill="1"/>
    <xf numFmtId="170" fontId="10" fillId="2" borderId="27" xfId="0" applyNumberFormat="1" applyFont="1" applyFill="1" applyBorder="1" applyAlignment="1">
      <alignment vertical="top" wrapText="1"/>
    </xf>
    <xf numFmtId="166" fontId="28" fillId="8" borderId="0" xfId="0" applyNumberFormat="1" applyFont="1" applyFill="1"/>
    <xf numFmtId="166" fontId="10" fillId="8" borderId="0" xfId="0" applyNumberFormat="1" applyFont="1" applyFill="1"/>
    <xf numFmtId="165" fontId="29" fillId="8" borderId="18" xfId="1" applyFont="1" applyFill="1" applyBorder="1"/>
    <xf numFmtId="165" fontId="12" fillId="8" borderId="0" xfId="1" applyFont="1" applyFill="1" applyAlignment="1">
      <alignment horizontal="right" indent="1"/>
    </xf>
    <xf numFmtId="165" fontId="29" fillId="8" borderId="0" xfId="1" applyFont="1" applyFill="1"/>
    <xf numFmtId="0" fontId="30" fillId="8" borderId="0" xfId="0" applyFont="1" applyFill="1"/>
    <xf numFmtId="0" fontId="29" fillId="8" borderId="0" xfId="0" applyFont="1" applyFill="1"/>
    <xf numFmtId="165" fontId="10" fillId="8" borderId="0" xfId="1" applyFont="1" applyFill="1" applyAlignment="1">
      <alignment horizontal="center" vertical="center"/>
    </xf>
    <xf numFmtId="170" fontId="10" fillId="2" borderId="25" xfId="1" applyNumberFormat="1" applyFont="1" applyFill="1" applyBorder="1"/>
    <xf numFmtId="170" fontId="10" fillId="2" borderId="26" xfId="1" applyNumberFormat="1" applyFont="1" applyFill="1" applyBorder="1"/>
    <xf numFmtId="0" fontId="28" fillId="8" borderId="0" xfId="0" applyFont="1" applyFill="1"/>
    <xf numFmtId="165" fontId="12"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2" fillId="8" borderId="22" xfId="1" applyFont="1" applyFill="1" applyBorder="1" applyAlignment="1">
      <alignment horizontal="right"/>
    </xf>
    <xf numFmtId="165" fontId="12" fillId="8" borderId="22" xfId="1" applyFont="1" applyFill="1" applyBorder="1"/>
    <xf numFmtId="165" fontId="12" fillId="8" borderId="22" xfId="1" applyFont="1" applyFill="1" applyBorder="1" applyAlignment="1">
      <alignment horizontal="center" vertical="center"/>
    </xf>
    <xf numFmtId="170" fontId="12" fillId="2" borderId="28" xfId="1" applyNumberFormat="1" applyFont="1" applyFill="1" applyBorder="1"/>
    <xf numFmtId="170" fontId="12" fillId="2" borderId="29" xfId="1" applyNumberFormat="1" applyFont="1" applyFill="1" applyBorder="1"/>
    <xf numFmtId="0" fontId="31" fillId="8" borderId="0" xfId="0" applyFont="1" applyFill="1"/>
    <xf numFmtId="0" fontId="12" fillId="8" borderId="0" xfId="0" applyFont="1" applyFill="1"/>
    <xf numFmtId="0" fontId="32" fillId="2" borderId="0" xfId="0" applyFont="1" applyFill="1"/>
    <xf numFmtId="0" fontId="33" fillId="2" borderId="0" xfId="0" applyFont="1" applyFill="1"/>
    <xf numFmtId="0" fontId="14" fillId="8" borderId="0" xfId="0" applyFont="1" applyFill="1"/>
    <xf numFmtId="0" fontId="34" fillId="2" borderId="0" xfId="0" applyFont="1" applyFill="1"/>
    <xf numFmtId="166" fontId="10" fillId="2" borderId="0" xfId="0" applyNumberFormat="1" applyFont="1" applyFill="1"/>
    <xf numFmtId="0" fontId="11" fillId="2" borderId="4" xfId="0" applyFont="1" applyFill="1" applyBorder="1" applyAlignment="1">
      <alignment vertical="top"/>
    </xf>
    <xf numFmtId="165" fontId="17"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2" fillId="6" borderId="13" xfId="3" applyFont="1" applyFill="1" applyBorder="1" applyProtection="1"/>
    <xf numFmtId="169" fontId="12" fillId="6" borderId="1" xfId="3" applyFont="1" applyFill="1" applyProtection="1"/>
    <xf numFmtId="169" fontId="12" fillId="6" borderId="1" xfId="3" applyFont="1" applyFill="1" applyAlignment="1" applyProtection="1">
      <alignment horizontal="right"/>
    </xf>
    <xf numFmtId="169" fontId="12" fillId="6" borderId="2" xfId="3" applyFont="1" applyFill="1" applyBorder="1" applyAlignment="1" applyProtection="1">
      <alignment horizontal="right"/>
    </xf>
    <xf numFmtId="165" fontId="10" fillId="8" borderId="14" xfId="1" applyFont="1" applyFill="1" applyBorder="1"/>
    <xf numFmtId="165" fontId="12" fillId="8" borderId="15" xfId="1" applyFont="1" applyFill="1" applyBorder="1" applyAlignment="1">
      <alignment horizontal="left"/>
    </xf>
    <xf numFmtId="170" fontId="12" fillId="2" borderId="16" xfId="1" applyNumberFormat="1" applyFont="1" applyFill="1" applyBorder="1" applyAlignment="1">
      <alignment horizontal="right"/>
    </xf>
    <xf numFmtId="165" fontId="10" fillId="8" borderId="0" xfId="1" applyFont="1" applyFill="1" applyAlignment="1">
      <alignment horizontal="left" indent="1"/>
    </xf>
    <xf numFmtId="170" fontId="12" fillId="2" borderId="20" xfId="1" applyNumberFormat="1" applyFont="1" applyFill="1" applyBorder="1"/>
    <xf numFmtId="165" fontId="12" fillId="8" borderId="0" xfId="1" applyFont="1" applyFill="1" applyAlignment="1">
      <alignment horizontal="left"/>
    </xf>
    <xf numFmtId="170" fontId="12" fillId="2" borderId="19" xfId="1" applyNumberFormat="1" applyFont="1" applyFill="1" applyBorder="1"/>
    <xf numFmtId="165" fontId="12" fillId="8" borderId="21" xfId="1" applyFont="1" applyFill="1" applyBorder="1"/>
    <xf numFmtId="165" fontId="12" fillId="8" borderId="22" xfId="1" applyFont="1" applyFill="1" applyBorder="1" applyAlignment="1">
      <alignment horizontal="left"/>
    </xf>
    <xf numFmtId="170" fontId="12" fillId="2" borderId="23" xfId="1" applyNumberFormat="1" applyFont="1" applyFill="1" applyBorder="1"/>
    <xf numFmtId="170" fontId="12" fillId="2" borderId="24" xfId="1" applyNumberFormat="1" applyFont="1" applyFill="1" applyBorder="1"/>
    <xf numFmtId="0" fontId="22" fillId="0" borderId="0" xfId="0" applyFont="1" applyAlignment="1">
      <alignment vertical="top"/>
    </xf>
    <xf numFmtId="0" fontId="23" fillId="8" borderId="0" xfId="0" applyFont="1" applyFill="1"/>
    <xf numFmtId="165" fontId="11" fillId="2" borderId="0" xfId="1" applyFont="1" applyFill="1"/>
    <xf numFmtId="165" fontId="17" fillId="6" borderId="4" xfId="1" applyFont="1" applyFill="1" applyBorder="1"/>
    <xf numFmtId="165" fontId="12" fillId="6" borderId="4" xfId="1" applyFont="1" applyFill="1" applyBorder="1"/>
    <xf numFmtId="165" fontId="20"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2" fillId="6" borderId="10" xfId="1" applyFont="1" applyFill="1" applyBorder="1" applyAlignment="1">
      <alignment horizontal="center"/>
    </xf>
    <xf numFmtId="170" fontId="12" fillId="2" borderId="30" xfId="1" applyNumberFormat="1" applyFont="1" applyFill="1" applyBorder="1"/>
    <xf numFmtId="170" fontId="12" fillId="2" borderId="31" xfId="1" applyNumberFormat="1" applyFont="1" applyFill="1" applyBorder="1"/>
    <xf numFmtId="170" fontId="12" fillId="2" borderId="32" xfId="1" applyNumberFormat="1" applyFont="1" applyFill="1" applyBorder="1"/>
    <xf numFmtId="170" fontId="12" fillId="2" borderId="33" xfId="1" applyNumberFormat="1" applyFont="1" applyFill="1" applyBorder="1"/>
    <xf numFmtId="166" fontId="12"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4" xfId="1" applyNumberFormat="1" applyFont="1" applyFill="1" applyBorder="1" applyAlignment="1">
      <alignment horizontal="right"/>
    </xf>
    <xf numFmtId="170" fontId="10" fillId="2" borderId="25" xfId="1" applyNumberFormat="1" applyFont="1" applyFill="1" applyBorder="1" applyAlignment="1">
      <alignment horizontal="right"/>
    </xf>
    <xf numFmtId="170" fontId="10" fillId="2" borderId="35" xfId="1" applyNumberFormat="1" applyFont="1" applyFill="1" applyBorder="1" applyAlignment="1">
      <alignment horizontal="right"/>
    </xf>
    <xf numFmtId="49" fontId="10" fillId="8" borderId="0" xfId="1" applyNumberFormat="1" applyFont="1" applyFill="1" applyAlignment="1">
      <alignment horizontal="left"/>
    </xf>
    <xf numFmtId="170" fontId="10" fillId="2" borderId="36" xfId="1" applyNumberFormat="1" applyFont="1" applyFill="1" applyBorder="1" applyAlignment="1">
      <alignment horizontal="right"/>
    </xf>
    <xf numFmtId="170" fontId="10" fillId="2" borderId="37"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38" xfId="1" applyNumberFormat="1" applyFont="1" applyFill="1" applyBorder="1" applyAlignment="1">
      <alignment horizontal="right"/>
    </xf>
    <xf numFmtId="174" fontId="12" fillId="8" borderId="0" xfId="1" applyNumberFormat="1" applyFont="1" applyFill="1"/>
    <xf numFmtId="165" fontId="12" fillId="8" borderId="10" xfId="1" applyFont="1" applyFill="1" applyBorder="1" applyAlignment="1">
      <alignment horizontal="center"/>
    </xf>
    <xf numFmtId="170" fontId="12" fillId="2" borderId="34" xfId="1" applyNumberFormat="1" applyFont="1" applyFill="1" applyBorder="1"/>
    <xf numFmtId="170" fontId="12" fillId="2" borderId="38" xfId="1" applyNumberFormat="1" applyFont="1" applyFill="1" applyBorder="1"/>
    <xf numFmtId="170" fontId="12" fillId="2" borderId="35" xfId="1" applyNumberFormat="1" applyFont="1" applyFill="1" applyBorder="1"/>
    <xf numFmtId="169" fontId="12" fillId="6" borderId="7" xfId="3" applyFont="1" applyFill="1" applyBorder="1" applyProtection="1"/>
    <xf numFmtId="169" fontId="12" fillId="6" borderId="7" xfId="3" applyFont="1" applyFill="1" applyBorder="1" applyAlignment="1" applyProtection="1">
      <alignment horizontal="right"/>
    </xf>
    <xf numFmtId="169" fontId="12" fillId="6" borderId="12" xfId="3" applyFont="1" applyFill="1" applyBorder="1" applyAlignment="1" applyProtection="1">
      <alignment horizontal="right"/>
    </xf>
    <xf numFmtId="9" fontId="10" fillId="2" borderId="0" xfId="0" applyNumberFormat="1" applyFont="1" applyFill="1"/>
    <xf numFmtId="0" fontId="22" fillId="2" borderId="0" xfId="0" applyFont="1" applyFill="1" applyAlignment="1">
      <alignment vertical="top"/>
    </xf>
    <xf numFmtId="0" fontId="23" fillId="2" borderId="0" xfId="0" applyFont="1" applyFill="1"/>
    <xf numFmtId="0" fontId="9" fillId="5" borderId="0" xfId="0" applyFont="1" applyFill="1" applyAlignment="1">
      <alignment horizontal="left" vertical="top"/>
    </xf>
    <xf numFmtId="165" fontId="3" fillId="6" borderId="9" xfId="1" applyFont="1" applyFill="1" applyBorder="1"/>
    <xf numFmtId="165" fontId="12" fillId="6" borderId="0" xfId="1" applyFont="1" applyFill="1" applyAlignment="1">
      <alignment horizontal="right"/>
    </xf>
    <xf numFmtId="165" fontId="10" fillId="6" borderId="0" xfId="1" applyFont="1" applyFill="1" applyAlignment="1">
      <alignment horizontal="right"/>
    </xf>
    <xf numFmtId="165" fontId="17" fillId="2" borderId="9" xfId="1" applyFont="1" applyFill="1" applyBorder="1"/>
    <xf numFmtId="165" fontId="12" fillId="2" borderId="0" xfId="1" applyFont="1" applyFill="1"/>
    <xf numFmtId="165" fontId="10" fillId="2" borderId="0" xfId="1" applyFont="1" applyFill="1" applyAlignment="1">
      <alignment horizontal="right"/>
    </xf>
    <xf numFmtId="165" fontId="37" fillId="2" borderId="0" xfId="1" applyFont="1" applyFill="1"/>
    <xf numFmtId="169" fontId="12" fillId="2" borderId="13" xfId="3" applyFont="1" applyFill="1" applyBorder="1" applyProtection="1"/>
    <xf numFmtId="169" fontId="12" fillId="2" borderId="1" xfId="3" applyFont="1" applyFill="1" applyProtection="1"/>
    <xf numFmtId="169" fontId="12" fillId="2" borderId="1" xfId="3" applyFont="1" applyFill="1" applyAlignment="1" applyProtection="1">
      <alignment horizontal="center"/>
    </xf>
    <xf numFmtId="170" fontId="12" fillId="2" borderId="4" xfId="0" applyNumberFormat="1" applyFont="1" applyFill="1" applyBorder="1"/>
    <xf numFmtId="170" fontId="12" fillId="2" borderId="1" xfId="1" applyNumberFormat="1" applyFont="1" applyFill="1" applyBorder="1" applyAlignment="1">
      <alignment horizontal="right"/>
    </xf>
    <xf numFmtId="169" fontId="12" fillId="2" borderId="0" xfId="3" applyFont="1" applyFill="1" applyBorder="1" applyProtection="1"/>
    <xf numFmtId="169" fontId="12" fillId="0" borderId="0" xfId="3" applyFont="1" applyFill="1" applyBorder="1" applyProtection="1"/>
    <xf numFmtId="170" fontId="10" fillId="0" borderId="31"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7" fillId="6" borderId="1" xfId="1" applyFont="1" applyFill="1" applyBorder="1"/>
    <xf numFmtId="165" fontId="10" fillId="6" borderId="1" xfId="1" applyFont="1" applyFill="1" applyBorder="1"/>
    <xf numFmtId="170" fontId="12" fillId="6" borderId="1" xfId="0" applyNumberFormat="1" applyFont="1" applyFill="1" applyBorder="1"/>
    <xf numFmtId="170" fontId="12" fillId="6" borderId="1" xfId="1" applyNumberFormat="1" applyFont="1" applyFill="1" applyBorder="1" applyAlignment="1">
      <alignment horizontal="right"/>
    </xf>
    <xf numFmtId="165" fontId="17" fillId="2" borderId="0" xfId="1" applyFont="1" applyFill="1"/>
    <xf numFmtId="165" fontId="10" fillId="8" borderId="0" xfId="1" applyFont="1" applyFill="1" applyAlignment="1">
      <alignment horizontal="right"/>
    </xf>
    <xf numFmtId="170" fontId="10" fillId="8" borderId="31" xfId="1" applyNumberFormat="1" applyFont="1" applyFill="1" applyBorder="1" applyAlignment="1">
      <alignment horizontal="right"/>
    </xf>
    <xf numFmtId="10" fontId="10" fillId="2" borderId="25" xfId="2" applyNumberFormat="1" applyFont="1" applyFill="1" applyBorder="1" applyAlignment="1" applyProtection="1">
      <alignment horizontal="right"/>
    </xf>
    <xf numFmtId="2" fontId="10" fillId="8" borderId="41" xfId="0" applyNumberFormat="1" applyFont="1" applyFill="1" applyBorder="1" applyAlignment="1">
      <alignment horizontal="right"/>
    </xf>
    <xf numFmtId="169" fontId="40" fillId="6" borderId="1" xfId="3" applyFont="1" applyFill="1" applyAlignment="1" applyProtection="1">
      <alignment horizontal="right"/>
    </xf>
    <xf numFmtId="169" fontId="40" fillId="6" borderId="1" xfId="3" applyFont="1" applyFill="1" applyAlignment="1" applyProtection="1">
      <alignment horizontal="left"/>
    </xf>
    <xf numFmtId="169" fontId="12" fillId="6" borderId="1" xfId="3" applyFont="1" applyFill="1" applyAlignment="1" applyProtection="1">
      <alignment horizontal="center"/>
    </xf>
    <xf numFmtId="166" fontId="12" fillId="6" borderId="1" xfId="1" applyNumberFormat="1" applyFont="1" applyFill="1" applyBorder="1" applyAlignment="1">
      <alignment horizontal="right"/>
    </xf>
    <xf numFmtId="166" fontId="12" fillId="2" borderId="25" xfId="0" applyNumberFormat="1" applyFont="1" applyFill="1" applyBorder="1"/>
    <xf numFmtId="0" fontId="10" fillId="2" borderId="7" xfId="0" applyFont="1" applyFill="1" applyBorder="1"/>
    <xf numFmtId="175" fontId="12" fillId="2" borderId="40" xfId="0" applyNumberFormat="1" applyFont="1" applyFill="1" applyBorder="1"/>
    <xf numFmtId="10" fontId="12" fillId="3" borderId="0" xfId="2" applyNumberFormat="1" applyFont="1" applyFill="1" applyProtection="1">
      <protection locked="0"/>
    </xf>
    <xf numFmtId="165" fontId="10" fillId="2" borderId="7" xfId="1" applyFont="1" applyFill="1" applyBorder="1"/>
    <xf numFmtId="165" fontId="10" fillId="6" borderId="39" xfId="1" applyFont="1" applyFill="1" applyBorder="1"/>
    <xf numFmtId="169" fontId="12" fillId="6" borderId="11" xfId="3" applyFont="1" applyFill="1" applyBorder="1" applyProtection="1"/>
    <xf numFmtId="165" fontId="12" fillId="6" borderId="7" xfId="1" applyFont="1" applyFill="1" applyBorder="1" applyAlignment="1">
      <alignment horizontal="right"/>
    </xf>
    <xf numFmtId="165" fontId="10" fillId="2" borderId="39"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0" xfId="1" applyNumberFormat="1" applyFont="1" applyFill="1" applyBorder="1"/>
    <xf numFmtId="166" fontId="10" fillId="2" borderId="31"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4" xfId="1" applyNumberFormat="1" applyFont="1" applyFill="1" applyBorder="1"/>
    <xf numFmtId="166" fontId="10" fillId="2" borderId="25" xfId="1" applyNumberFormat="1" applyFont="1" applyFill="1" applyBorder="1"/>
    <xf numFmtId="166" fontId="12" fillId="2" borderId="34" xfId="1" applyNumberFormat="1" applyFont="1" applyFill="1" applyBorder="1"/>
    <xf numFmtId="166" fontId="12" fillId="2" borderId="25" xfId="1" applyNumberFormat="1" applyFont="1" applyFill="1" applyBorder="1"/>
    <xf numFmtId="166" fontId="12" fillId="2" borderId="7" xfId="0" applyNumberFormat="1" applyFont="1" applyFill="1" applyBorder="1"/>
    <xf numFmtId="165" fontId="10" fillId="2" borderId="4" xfId="1" applyFont="1" applyFill="1" applyBorder="1" applyAlignment="1">
      <alignment horizontal="right"/>
    </xf>
    <xf numFmtId="170" fontId="12" fillId="2" borderId="31" xfId="0" applyNumberFormat="1" applyFont="1" applyFill="1" applyBorder="1"/>
    <xf numFmtId="166" fontId="10" fillId="2" borderId="0" xfId="1" applyNumberFormat="1" applyFont="1" applyFill="1"/>
    <xf numFmtId="165" fontId="10" fillId="2" borderId="11" xfId="1" applyFont="1" applyFill="1" applyBorder="1"/>
    <xf numFmtId="10" fontId="12" fillId="2" borderId="41" xfId="2" applyNumberFormat="1" applyFont="1" applyFill="1" applyBorder="1" applyProtection="1"/>
    <xf numFmtId="165" fontId="10" fillId="2" borderId="1" xfId="1" applyFont="1" applyFill="1" applyBorder="1"/>
    <xf numFmtId="165" fontId="17" fillId="6" borderId="39"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2" fillId="2" borderId="39" xfId="0" applyNumberFormat="1" applyFont="1" applyFill="1" applyBorder="1"/>
    <xf numFmtId="166" fontId="10" fillId="2" borderId="31" xfId="4" applyNumberFormat="1" applyFont="1" applyFill="1" applyBorder="1" applyAlignment="1" applyProtection="1">
      <alignment horizontal="right"/>
    </xf>
    <xf numFmtId="165" fontId="15"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5" xfId="4" applyNumberFormat="1" applyFont="1" applyFill="1" applyBorder="1" applyAlignment="1" applyProtection="1">
      <alignment horizontal="right"/>
    </xf>
    <xf numFmtId="165" fontId="17" fillId="2" borderId="0" xfId="1" applyFont="1" applyFill="1" applyAlignment="1">
      <alignment horizontal="center"/>
    </xf>
    <xf numFmtId="166" fontId="17" fillId="2" borderId="25" xfId="4" applyNumberFormat="1" applyFont="1" applyFill="1" applyBorder="1" applyAlignment="1" applyProtection="1">
      <alignment horizontal="right"/>
    </xf>
    <xf numFmtId="166" fontId="17" fillId="2" borderId="0" xfId="1" applyNumberFormat="1" applyFont="1" applyFill="1"/>
    <xf numFmtId="165" fontId="12" fillId="2" borderId="9" xfId="1" applyFont="1" applyFill="1" applyBorder="1"/>
    <xf numFmtId="165" fontId="31" fillId="2" borderId="0" xfId="1" applyFont="1" applyFill="1"/>
    <xf numFmtId="166" fontId="12" fillId="2" borderId="40" xfId="4" applyNumberFormat="1" applyFont="1" applyFill="1" applyBorder="1" applyAlignment="1" applyProtection="1">
      <alignment horizontal="right"/>
    </xf>
    <xf numFmtId="10" fontId="12" fillId="0" borderId="0" xfId="2" applyNumberFormat="1" applyFont="1" applyFill="1" applyProtection="1"/>
    <xf numFmtId="170" fontId="10" fillId="0" borderId="1" xfId="1" applyNumberFormat="1" applyFont="1" applyBorder="1" applyAlignment="1">
      <alignment horizontal="right"/>
    </xf>
    <xf numFmtId="169" fontId="12" fillId="0" borderId="1" xfId="3" applyFont="1" applyFill="1" applyProtection="1"/>
    <xf numFmtId="170" fontId="12" fillId="8" borderId="43" xfId="1" applyNumberFormat="1" applyFont="1" applyFill="1" applyBorder="1" applyAlignment="1">
      <alignment horizontal="right"/>
    </xf>
    <xf numFmtId="170" fontId="10" fillId="8" borderId="43" xfId="1" applyNumberFormat="1" applyFont="1" applyFill="1" applyBorder="1" applyAlignment="1">
      <alignment horizontal="right"/>
    </xf>
    <xf numFmtId="165" fontId="10" fillId="6" borderId="12" xfId="1" applyFont="1" applyFill="1" applyBorder="1" applyAlignment="1">
      <alignment horizontal="center"/>
    </xf>
    <xf numFmtId="166" fontId="10" fillId="6" borderId="40" xfId="1" applyNumberFormat="1" applyFont="1" applyFill="1" applyBorder="1"/>
    <xf numFmtId="170" fontId="12" fillId="2" borderId="13" xfId="0" applyNumberFormat="1" applyFont="1" applyFill="1" applyBorder="1"/>
    <xf numFmtId="165" fontId="12" fillId="6" borderId="11" xfId="1" applyFont="1" applyFill="1" applyBorder="1"/>
    <xf numFmtId="170" fontId="12" fillId="6" borderId="13" xfId="0" applyNumberFormat="1" applyFont="1" applyFill="1" applyBorder="1"/>
    <xf numFmtId="166" fontId="12" fillId="6" borderId="40" xfId="4" applyNumberFormat="1" applyFont="1" applyFill="1" applyBorder="1" applyAlignment="1" applyProtection="1">
      <alignment horizontal="right"/>
    </xf>
    <xf numFmtId="0" fontId="9" fillId="10" borderId="0" xfId="0" applyFont="1" applyFill="1" applyAlignment="1">
      <alignment horizontal="left"/>
    </xf>
    <xf numFmtId="0" fontId="11" fillId="2" borderId="0" xfId="0" applyFont="1" applyFill="1"/>
    <xf numFmtId="0" fontId="12" fillId="6" borderId="39" xfId="0" applyFont="1" applyFill="1" applyBorder="1" applyAlignment="1">
      <alignment horizontal="center" wrapText="1"/>
    </xf>
    <xf numFmtId="0" fontId="10" fillId="6" borderId="4" xfId="0" applyFont="1" applyFill="1" applyBorder="1" applyAlignment="1">
      <alignment horizontal="center" wrapText="1"/>
    </xf>
    <xf numFmtId="0" fontId="12" fillId="6" borderId="0" xfId="0" applyFont="1" applyFill="1" applyAlignment="1">
      <alignment horizontal="center" wrapText="1"/>
    </xf>
    <xf numFmtId="43" fontId="10" fillId="2" borderId="25" xfId="1" applyNumberFormat="1" applyFont="1" applyFill="1" applyBorder="1"/>
    <xf numFmtId="170" fontId="10" fillId="0" borderId="30" xfId="1" applyNumberFormat="1" applyFont="1" applyBorder="1"/>
    <xf numFmtId="10" fontId="10" fillId="2" borderId="35" xfId="2" applyNumberFormat="1" applyFont="1" applyFill="1" applyBorder="1" applyAlignment="1" applyProtection="1">
      <alignment horizontal="right" wrapText="1" indent="1"/>
    </xf>
    <xf numFmtId="0" fontId="10" fillId="2" borderId="44" xfId="0" applyFont="1" applyFill="1" applyBorder="1" applyAlignment="1">
      <alignment wrapText="1"/>
    </xf>
    <xf numFmtId="0" fontId="12" fillId="2" borderId="44" xfId="0" applyFont="1" applyFill="1" applyBorder="1" applyAlignment="1">
      <alignment wrapText="1"/>
    </xf>
    <xf numFmtId="170" fontId="12" fillId="0" borderId="30" xfId="1" applyNumberFormat="1" applyFont="1" applyBorder="1"/>
    <xf numFmtId="10" fontId="12" fillId="2" borderId="35" xfId="2" applyNumberFormat="1" applyFont="1" applyFill="1" applyBorder="1" applyAlignment="1" applyProtection="1">
      <alignment horizontal="right" wrapText="1" indent="1"/>
    </xf>
    <xf numFmtId="172" fontId="12" fillId="2" borderId="34" xfId="1" applyNumberFormat="1" applyFont="1" applyFill="1" applyBorder="1"/>
    <xf numFmtId="43" fontId="10" fillId="2" borderId="35" xfId="2" applyNumberFormat="1" applyFont="1" applyFill="1" applyBorder="1" applyAlignment="1" applyProtection="1">
      <alignment horizontal="center" wrapText="1"/>
    </xf>
    <xf numFmtId="0" fontId="40" fillId="2" borderId="6" xfId="0" applyFont="1" applyFill="1" applyBorder="1" applyAlignment="1">
      <alignment wrapText="1"/>
    </xf>
    <xf numFmtId="170" fontId="12" fillId="0" borderId="42" xfId="1" applyNumberFormat="1" applyFont="1" applyBorder="1"/>
    <xf numFmtId="170" fontId="12" fillId="0" borderId="40" xfId="1" applyNumberFormat="1" applyFont="1" applyBorder="1"/>
    <xf numFmtId="170" fontId="12" fillId="0" borderId="3" xfId="1" applyNumberFormat="1" applyFont="1" applyBorder="1"/>
    <xf numFmtId="0" fontId="41" fillId="0" borderId="0" xfId="0" applyFont="1" applyAlignment="1">
      <alignment wrapText="1"/>
    </xf>
    <xf numFmtId="173" fontId="41" fillId="0" borderId="0" xfId="0" applyNumberFormat="1" applyFont="1" applyAlignment="1">
      <alignment wrapText="1"/>
    </xf>
    <xf numFmtId="171" fontId="41" fillId="0" borderId="0" xfId="0" applyNumberFormat="1" applyFont="1" applyAlignment="1">
      <alignment wrapText="1"/>
    </xf>
    <xf numFmtId="0" fontId="41" fillId="2" borderId="0" xfId="0" applyFont="1" applyFill="1" applyAlignment="1">
      <alignment horizontal="right" wrapText="1"/>
    </xf>
    <xf numFmtId="171" fontId="41" fillId="0" borderId="0" xfId="4" applyNumberFormat="1" applyFont="1" applyFill="1" applyBorder="1" applyAlignment="1" applyProtection="1">
      <alignment wrapText="1"/>
    </xf>
    <xf numFmtId="0" fontId="41" fillId="2" borderId="47" xfId="0" applyFont="1" applyFill="1" applyBorder="1" applyAlignment="1">
      <alignment horizontal="right" wrapText="1"/>
    </xf>
    <xf numFmtId="171" fontId="41" fillId="0" borderId="7" xfId="0" applyNumberFormat="1" applyFont="1" applyBorder="1" applyAlignment="1">
      <alignment wrapText="1"/>
    </xf>
    <xf numFmtId="0" fontId="41" fillId="2" borderId="45" xfId="0" applyFont="1" applyFill="1" applyBorder="1" applyAlignment="1">
      <alignment horizontal="right" vertical="center" wrapText="1"/>
    </xf>
    <xf numFmtId="0" fontId="41" fillId="0" borderId="50" xfId="4" applyNumberFormat="1" applyFont="1" applyFill="1" applyBorder="1" applyAlignment="1" applyProtection="1">
      <alignment horizontal="center" vertical="center" wrapText="1"/>
    </xf>
    <xf numFmtId="0" fontId="41" fillId="0" borderId="9" xfId="4" applyNumberFormat="1" applyFont="1" applyFill="1" applyBorder="1" applyAlignment="1" applyProtection="1">
      <alignment horizontal="center" vertical="center" wrapText="1"/>
    </xf>
    <xf numFmtId="0" fontId="0" fillId="0" borderId="0" xfId="0" applyAlignment="1">
      <alignment wrapText="1"/>
    </xf>
    <xf numFmtId="164" fontId="41" fillId="0" borderId="0" xfId="4" applyFont="1" applyAlignment="1" applyProtection="1">
      <alignment wrapText="1"/>
    </xf>
    <xf numFmtId="0" fontId="46" fillId="12" borderId="13" xfId="0" applyFont="1" applyFill="1" applyBorder="1" applyAlignment="1">
      <alignment horizontal="right" vertical="center"/>
    </xf>
    <xf numFmtId="0" fontId="45" fillId="12" borderId="7" xfId="0" applyFont="1" applyFill="1" applyBorder="1" applyAlignment="1">
      <alignment horizontal="left" vertical="center"/>
    </xf>
    <xf numFmtId="0" fontId="45" fillId="12" borderId="7" xfId="0" applyFont="1" applyFill="1" applyBorder="1" applyAlignment="1">
      <alignment horizontal="center" vertical="center" wrapText="1"/>
    </xf>
    <xf numFmtId="0" fontId="46" fillId="12" borderId="7" xfId="0" applyFont="1" applyFill="1" applyBorder="1" applyAlignment="1">
      <alignment vertical="center" wrapText="1"/>
    </xf>
    <xf numFmtId="9" fontId="46" fillId="12" borderId="7" xfId="0" applyNumberFormat="1" applyFont="1" applyFill="1" applyBorder="1" applyAlignment="1">
      <alignment horizontal="center" vertical="center" wrapText="1"/>
    </xf>
    <xf numFmtId="10" fontId="46" fillId="12" borderId="7" xfId="0" applyNumberFormat="1" applyFont="1" applyFill="1" applyBorder="1" applyAlignment="1">
      <alignment horizontal="center" vertical="center" wrapText="1"/>
    </xf>
    <xf numFmtId="0" fontId="46"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4" xfId="1" applyNumberFormat="1" applyFont="1" applyFill="1" applyBorder="1"/>
    <xf numFmtId="170" fontId="10" fillId="0" borderId="34" xfId="1" applyNumberFormat="1" applyFont="1" applyBorder="1"/>
    <xf numFmtId="167" fontId="10" fillId="2" borderId="35" xfId="2" applyNumberFormat="1" applyFont="1" applyFill="1" applyBorder="1" applyAlignment="1" applyProtection="1">
      <alignment horizontal="center" wrapText="1"/>
    </xf>
    <xf numFmtId="43" fontId="10" fillId="2" borderId="49" xfId="1" applyNumberFormat="1" applyFont="1" applyFill="1" applyBorder="1"/>
    <xf numFmtId="0" fontId="42"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2" fillId="18" borderId="13" xfId="0" applyFont="1" applyFill="1" applyBorder="1" applyAlignment="1">
      <alignment horizontal="right" vertical="center"/>
    </xf>
    <xf numFmtId="0" fontId="42" fillId="19" borderId="13" xfId="0" applyFont="1" applyFill="1" applyBorder="1" applyAlignment="1">
      <alignment horizontal="right" vertical="center"/>
    </xf>
    <xf numFmtId="0" fontId="42" fillId="20" borderId="13" xfId="0" applyFont="1" applyFill="1" applyBorder="1" applyAlignment="1">
      <alignment horizontal="right" vertical="center"/>
    </xf>
    <xf numFmtId="4" fontId="10" fillId="0" borderId="0" xfId="0" applyNumberFormat="1" applyFont="1"/>
    <xf numFmtId="171" fontId="47" fillId="0" borderId="0" xfId="0" applyNumberFormat="1" applyFont="1"/>
    <xf numFmtId="171" fontId="41" fillId="0" borderId="9" xfId="4" applyNumberFormat="1" applyFont="1" applyFill="1" applyBorder="1" applyAlignment="1" applyProtection="1">
      <alignment wrapText="1"/>
    </xf>
    <xf numFmtId="167" fontId="10" fillId="2" borderId="0" xfId="2" applyNumberFormat="1" applyFont="1" applyFill="1" applyBorder="1" applyAlignment="1" applyProtection="1">
      <alignment horizontal="center" wrapText="1"/>
    </xf>
    <xf numFmtId="0" fontId="28" fillId="3" borderId="0" xfId="0" applyFont="1" applyFill="1" applyProtection="1">
      <protection locked="0"/>
    </xf>
    <xf numFmtId="0" fontId="0" fillId="2" borderId="0" xfId="0" applyFill="1"/>
    <xf numFmtId="0" fontId="38" fillId="0" borderId="0" xfId="0" applyFont="1"/>
    <xf numFmtId="0" fontId="12" fillId="6" borderId="13" xfId="0" applyFont="1" applyFill="1" applyBorder="1" applyAlignment="1">
      <alignment horizontal="center" vertical="center" wrapText="1"/>
    </xf>
    <xf numFmtId="0" fontId="12" fillId="6" borderId="2" xfId="0" applyFont="1" applyFill="1" applyBorder="1" applyAlignment="1">
      <alignment horizontal="center" vertical="center" wrapText="1"/>
    </xf>
    <xf numFmtId="164" fontId="12" fillId="2" borderId="30" xfId="4" applyFont="1" applyFill="1" applyBorder="1" applyAlignment="1" applyProtection="1">
      <alignment horizontal="center" vertical="center" wrapText="1"/>
    </xf>
    <xf numFmtId="10" fontId="12" fillId="2" borderId="32" xfId="2" applyNumberFormat="1" applyFont="1" applyFill="1" applyBorder="1" applyAlignment="1" applyProtection="1">
      <alignment horizontal="center" vertical="center" wrapText="1"/>
    </xf>
    <xf numFmtId="43" fontId="10" fillId="0" borderId="0" xfId="0" applyNumberFormat="1" applyFont="1"/>
    <xf numFmtId="0" fontId="10" fillId="2" borderId="13" xfId="0" applyFont="1" applyFill="1" applyBorder="1" applyAlignment="1">
      <alignment wrapText="1"/>
    </xf>
    <xf numFmtId="0" fontId="12" fillId="2" borderId="2" xfId="0" applyFont="1" applyFill="1" applyBorder="1" applyAlignment="1">
      <alignment wrapText="1"/>
    </xf>
    <xf numFmtId="164" fontId="12" fillId="2" borderId="13" xfId="4" applyFont="1" applyFill="1" applyBorder="1" applyAlignment="1" applyProtection="1">
      <alignment horizontal="center" vertical="center" wrapText="1"/>
    </xf>
    <xf numFmtId="10" fontId="12" fillId="2" borderId="2" xfId="2" applyNumberFormat="1" applyFont="1" applyFill="1" applyBorder="1" applyAlignment="1" applyProtection="1">
      <alignment horizontal="center" vertical="center" wrapText="1"/>
    </xf>
    <xf numFmtId="0" fontId="39" fillId="2" borderId="0" xfId="0" applyFont="1" applyFill="1"/>
    <xf numFmtId="4" fontId="10" fillId="3" borderId="3" xfId="0" applyNumberFormat="1" applyFont="1" applyFill="1" applyBorder="1" applyAlignment="1" applyProtection="1">
      <alignment horizontal="center"/>
      <protection locked="0"/>
    </xf>
    <xf numFmtId="0" fontId="10" fillId="5" borderId="0" xfId="0" applyFont="1" applyFill="1" applyAlignment="1">
      <alignment vertical="top"/>
    </xf>
    <xf numFmtId="0" fontId="18" fillId="2" borderId="0" xfId="0" applyFont="1" applyFill="1"/>
    <xf numFmtId="167" fontId="10" fillId="0" borderId="3" xfId="2" applyNumberFormat="1" applyFont="1" applyBorder="1" applyProtection="1"/>
    <xf numFmtId="170" fontId="12"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2" fillId="2" borderId="3" xfId="0" applyNumberFormat="1" applyFont="1" applyFill="1" applyBorder="1" applyAlignment="1">
      <alignment horizontal="center" wrapText="1"/>
    </xf>
    <xf numFmtId="166" fontId="12" fillId="0" borderId="3" xfId="1" applyNumberFormat="1" applyFont="1" applyBorder="1" applyAlignment="1">
      <alignment horizontal="center"/>
    </xf>
    <xf numFmtId="0" fontId="10" fillId="0" borderId="0" xfId="0" applyFont="1" applyAlignment="1">
      <alignment horizontal="right"/>
    </xf>
    <xf numFmtId="0" fontId="12" fillId="0" borderId="0" xfId="0" applyFont="1" applyAlignment="1">
      <alignment wrapText="1"/>
    </xf>
    <xf numFmtId="0" fontId="10" fillId="5" borderId="0" xfId="0" applyFont="1" applyFill="1" applyAlignment="1">
      <alignment vertical="center" wrapText="1"/>
    </xf>
    <xf numFmtId="0" fontId="35" fillId="2" borderId="3" xfId="0" applyFont="1" applyFill="1" applyBorder="1"/>
    <xf numFmtId="165" fontId="48" fillId="21" borderId="0" xfId="0" applyNumberFormat="1" applyFont="1" applyFill="1"/>
    <xf numFmtId="170" fontId="10" fillId="3" borderId="34" xfId="1" applyNumberFormat="1" applyFont="1" applyFill="1" applyBorder="1" applyAlignment="1" applyProtection="1">
      <alignment horizontal="right"/>
      <protection locked="0"/>
    </xf>
    <xf numFmtId="170" fontId="10" fillId="3" borderId="25" xfId="1" applyNumberFormat="1" applyFont="1" applyFill="1" applyBorder="1" applyAlignment="1" applyProtection="1">
      <alignment horizontal="right"/>
      <protection locked="0"/>
    </xf>
    <xf numFmtId="164" fontId="0" fillId="3" borderId="0" xfId="4" applyFont="1" applyFill="1"/>
    <xf numFmtId="172" fontId="0" fillId="0" borderId="0" xfId="0" applyNumberFormat="1"/>
    <xf numFmtId="0" fontId="0" fillId="2" borderId="0" xfId="0" applyFill="1" applyAlignment="1">
      <alignment horizontal="left" wrapText="1"/>
    </xf>
    <xf numFmtId="4" fontId="41" fillId="0" borderId="0" xfId="0" applyNumberFormat="1" applyFont="1" applyAlignment="1">
      <alignment horizontal="left"/>
    </xf>
    <xf numFmtId="0" fontId="52" fillId="0" borderId="0" xfId="0" applyFont="1"/>
    <xf numFmtId="0" fontId="53"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4" xfId="1" applyNumberFormat="1" applyFont="1" applyBorder="1" applyAlignment="1" applyProtection="1">
      <alignment vertical="center"/>
      <protection locked="0"/>
    </xf>
    <xf numFmtId="0" fontId="41" fillId="2" borderId="0" xfId="0" applyFont="1" applyFill="1" applyAlignment="1">
      <alignment horizontal="right" vertical="center" wrapText="1"/>
    </xf>
    <xf numFmtId="165" fontId="10" fillId="2" borderId="13" xfId="1"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center" vertical="center"/>
    </xf>
    <xf numFmtId="169" fontId="12" fillId="6" borderId="13" xfId="3" applyFont="1" applyFill="1" applyBorder="1" applyAlignment="1">
      <alignment horizontal="right"/>
    </xf>
    <xf numFmtId="0" fontId="5" fillId="0" borderId="0" xfId="0" applyFont="1"/>
    <xf numFmtId="0" fontId="3" fillId="2" borderId="0" xfId="0" applyFont="1" applyFill="1"/>
    <xf numFmtId="0" fontId="3" fillId="2" borderId="0" xfId="0" applyFont="1" applyFill="1" applyAlignment="1">
      <alignment vertical="top"/>
    </xf>
    <xf numFmtId="0" fontId="2" fillId="2" borderId="0" xfId="0" applyFont="1" applyFill="1" applyAlignment="1">
      <alignment vertical="top"/>
    </xf>
    <xf numFmtId="0" fontId="2" fillId="2" borderId="1" xfId="0" applyFont="1" applyFill="1" applyBorder="1" applyAlignment="1">
      <alignment vertical="center"/>
    </xf>
    <xf numFmtId="0" fontId="2" fillId="2" borderId="0" xfId="0" applyFont="1" applyFill="1" applyAlignment="1">
      <alignment vertical="center"/>
    </xf>
    <xf numFmtId="0" fontId="2" fillId="2" borderId="1" xfId="0" applyFont="1" applyFill="1" applyBorder="1" applyAlignment="1">
      <alignment horizontal="left" vertical="center" wrapText="1"/>
    </xf>
    <xf numFmtId="165" fontId="49" fillId="21" borderId="0" xfId="6" applyNumberFormat="1" applyFill="1" applyProtection="1"/>
    <xf numFmtId="0" fontId="2" fillId="2" borderId="0" xfId="0" applyFont="1" applyFill="1"/>
    <xf numFmtId="166" fontId="2" fillId="3" borderId="3" xfId="1" applyNumberFormat="1" applyFont="1" applyFill="1" applyBorder="1" applyAlignment="1">
      <alignment horizontal="center" vertical="center"/>
    </xf>
    <xf numFmtId="0" fontId="2" fillId="2" borderId="3" xfId="0" applyFont="1" applyFill="1" applyBorder="1" applyAlignment="1">
      <alignment horizontal="center" vertical="center"/>
    </xf>
    <xf numFmtId="0" fontId="12" fillId="2" borderId="0" xfId="0" applyFont="1" applyFill="1" applyAlignment="1">
      <alignment vertical="center" wrapText="1"/>
    </xf>
    <xf numFmtId="166" fontId="10" fillId="7" borderId="43" xfId="1" applyNumberFormat="1" applyFont="1" applyFill="1" applyBorder="1" applyProtection="1">
      <protection locked="0"/>
    </xf>
    <xf numFmtId="0" fontId="41" fillId="0" borderId="0" xfId="0" applyFont="1" applyAlignment="1">
      <alignment vertical="center" wrapText="1"/>
    </xf>
    <xf numFmtId="164" fontId="41" fillId="0" borderId="0" xfId="4" applyFont="1" applyAlignment="1" applyProtection="1">
      <alignment vertical="center" wrapText="1"/>
    </xf>
    <xf numFmtId="0" fontId="11" fillId="2" borderId="0" xfId="0" applyFont="1" applyFill="1" applyAlignment="1">
      <alignment vertical="top"/>
    </xf>
    <xf numFmtId="170" fontId="10" fillId="22" borderId="34" xfId="1" applyNumberFormat="1" applyFont="1" applyFill="1" applyBorder="1"/>
    <xf numFmtId="0" fontId="8" fillId="0" borderId="0" xfId="0" applyFont="1" applyAlignment="1" applyProtection="1">
      <alignment horizontal="left" vertical="center" wrapText="1"/>
      <protection hidden="1"/>
    </xf>
    <xf numFmtId="0" fontId="8" fillId="0" borderId="0" xfId="0" applyFont="1" applyAlignment="1" applyProtection="1">
      <alignment horizontal="left" vertical="top" wrapText="1"/>
      <protection hidden="1"/>
    </xf>
    <xf numFmtId="0" fontId="0" fillId="0" borderId="0" xfId="0" applyAlignment="1" applyProtection="1">
      <alignment horizontal="left"/>
      <protection hidden="1"/>
    </xf>
    <xf numFmtId="0" fontId="10" fillId="0" borderId="44" xfId="0" applyFont="1" applyBorder="1" applyAlignment="1">
      <alignment wrapText="1"/>
    </xf>
    <xf numFmtId="0" fontId="5" fillId="3" borderId="1" xfId="0" applyFont="1" applyFill="1" applyBorder="1" applyProtection="1">
      <protection locked="0"/>
    </xf>
    <xf numFmtId="0" fontId="5" fillId="3" borderId="2" xfId="0" applyFont="1" applyFill="1" applyBorder="1" applyProtection="1">
      <protection locked="0"/>
    </xf>
    <xf numFmtId="43" fontId="10" fillId="0" borderId="49" xfId="1" applyNumberFormat="1" applyFont="1" applyBorder="1"/>
    <xf numFmtId="170" fontId="54" fillId="0" borderId="30" xfId="1" applyNumberFormat="1" applyFont="1" applyBorder="1"/>
    <xf numFmtId="170" fontId="55" fillId="2" borderId="34" xfId="1" applyNumberFormat="1" applyFont="1" applyFill="1" applyBorder="1"/>
    <xf numFmtId="43" fontId="55" fillId="2" borderId="25" xfId="1" applyNumberFormat="1" applyFont="1" applyFill="1" applyBorder="1"/>
    <xf numFmtId="170" fontId="12" fillId="0" borderId="34" xfId="1" applyNumberFormat="1" applyFont="1" applyBorder="1"/>
    <xf numFmtId="0" fontId="5" fillId="3" borderId="13" xfId="0" applyFont="1" applyFill="1" applyBorder="1" applyAlignment="1" applyProtection="1">
      <alignment vertical="center"/>
      <protection locked="0"/>
    </xf>
    <xf numFmtId="10" fontId="10" fillId="0" borderId="0" xfId="0" applyNumberFormat="1" applyFont="1"/>
    <xf numFmtId="0" fontId="14" fillId="4" borderId="0" xfId="0" applyFont="1" applyFill="1"/>
    <xf numFmtId="0" fontId="10" fillId="4" borderId="0" xfId="0" applyFont="1" applyFill="1"/>
    <xf numFmtId="0" fontId="42" fillId="23" borderId="13" xfId="0" applyFont="1" applyFill="1" applyBorder="1" applyAlignment="1">
      <alignment horizontal="right" vertical="center"/>
    </xf>
    <xf numFmtId="0" fontId="42" fillId="4" borderId="13" xfId="0" applyFont="1" applyFill="1" applyBorder="1" applyAlignment="1">
      <alignment horizontal="right" vertical="center"/>
    </xf>
    <xf numFmtId="0" fontId="42" fillId="24" borderId="13" xfId="0" applyFont="1" applyFill="1" applyBorder="1" applyAlignment="1">
      <alignment horizontal="right" vertical="center"/>
    </xf>
    <xf numFmtId="0" fontId="42" fillId="25" borderId="13" xfId="0" applyFont="1" applyFill="1" applyBorder="1" applyAlignment="1">
      <alignment horizontal="right" vertical="center"/>
    </xf>
    <xf numFmtId="0" fontId="45" fillId="12" borderId="7" xfId="0" applyFont="1" applyFill="1" applyBorder="1" applyAlignment="1">
      <alignment horizontal="right" vertical="center"/>
    </xf>
    <xf numFmtId="166" fontId="10" fillId="0" borderId="25" xfId="1" applyNumberFormat="1" applyFont="1" applyBorder="1"/>
    <xf numFmtId="165" fontId="12" fillId="6" borderId="4" xfId="1" applyFont="1" applyFill="1" applyBorder="1" applyAlignment="1">
      <alignment horizontal="right"/>
    </xf>
    <xf numFmtId="170" fontId="12" fillId="2" borderId="1" xfId="0" applyNumberFormat="1" applyFont="1" applyFill="1" applyBorder="1"/>
    <xf numFmtId="166" fontId="17" fillId="2" borderId="1" xfId="4" applyNumberFormat="1" applyFont="1" applyFill="1" applyBorder="1" applyAlignment="1" applyProtection="1">
      <alignment horizontal="right"/>
    </xf>
    <xf numFmtId="0" fontId="3" fillId="3" borderId="1" xfId="0" applyFont="1" applyFill="1" applyBorder="1" applyAlignment="1">
      <alignment vertical="center" wrapText="1"/>
    </xf>
    <xf numFmtId="0" fontId="1" fillId="0" borderId="0" xfId="0" applyFont="1" applyProtection="1">
      <protection hidden="1"/>
    </xf>
    <xf numFmtId="9" fontId="55" fillId="3" borderId="3" xfId="2" applyFont="1" applyFill="1" applyBorder="1" applyAlignment="1" applyProtection="1">
      <alignment horizontal="center"/>
      <protection locked="0"/>
    </xf>
    <xf numFmtId="166" fontId="10" fillId="3" borderId="34" xfId="1" applyNumberFormat="1" applyFont="1" applyFill="1" applyBorder="1" applyProtection="1">
      <protection locked="0"/>
    </xf>
    <xf numFmtId="166" fontId="10" fillId="3" borderId="25" xfId="1" applyNumberFormat="1" applyFont="1" applyFill="1" applyBorder="1" applyProtection="1">
      <protection locked="0"/>
    </xf>
    <xf numFmtId="0" fontId="12" fillId="0" borderId="13" xfId="0" applyFont="1" applyBorder="1" applyAlignment="1">
      <alignment vertical="center" wrapText="1"/>
    </xf>
    <xf numFmtId="0" fontId="10" fillId="0" borderId="13" xfId="0" applyFont="1" applyBorder="1" applyAlignment="1">
      <alignment vertical="center" wrapText="1"/>
    </xf>
    <xf numFmtId="0" fontId="10" fillId="3" borderId="3" xfId="0" applyFont="1" applyFill="1" applyBorder="1" applyAlignment="1" applyProtection="1">
      <alignment vertical="top" wrapText="1"/>
      <protection locked="0"/>
    </xf>
    <xf numFmtId="0" fontId="10" fillId="0" borderId="3" xfId="0" applyFont="1" applyBorder="1" applyAlignment="1" applyProtection="1">
      <alignment vertical="top" wrapText="1"/>
      <protection locked="0"/>
    </xf>
    <xf numFmtId="170" fontId="12" fillId="2" borderId="51" xfId="1" applyNumberFormat="1" applyFont="1" applyFill="1" applyBorder="1" applyAlignment="1">
      <alignment horizontal="right"/>
    </xf>
    <xf numFmtId="165" fontId="12" fillId="8" borderId="18" xfId="1" applyFont="1" applyFill="1" applyBorder="1" applyAlignment="1">
      <alignment horizontal="left"/>
    </xf>
    <xf numFmtId="166" fontId="10" fillId="2" borderId="1" xfId="1" applyNumberFormat="1" applyFont="1" applyFill="1" applyBorder="1"/>
    <xf numFmtId="170" fontId="12" fillId="2" borderId="17" xfId="1" applyNumberFormat="1" applyFont="1" applyFill="1" applyBorder="1" applyAlignment="1">
      <alignment horizontal="right"/>
    </xf>
    <xf numFmtId="170" fontId="12" fillId="2" borderId="52" xfId="1" applyNumberFormat="1" applyFont="1" applyFill="1" applyBorder="1" applyAlignment="1">
      <alignment horizontal="right"/>
    </xf>
    <xf numFmtId="168" fontId="10" fillId="8" borderId="53" xfId="1" applyNumberFormat="1" applyFont="1" applyFill="1" applyBorder="1"/>
    <xf numFmtId="9" fontId="10" fillId="2" borderId="3" xfId="2" applyFont="1" applyFill="1" applyBorder="1" applyAlignment="1" applyProtection="1">
      <alignment horizontal="center"/>
    </xf>
    <xf numFmtId="0" fontId="2" fillId="2" borderId="4" xfId="0" applyFont="1" applyFill="1" applyBorder="1" applyAlignment="1">
      <alignment horizontal="left" vertical="center"/>
    </xf>
    <xf numFmtId="0" fontId="2" fillId="2" borderId="0" xfId="0" applyFont="1" applyFill="1" applyAlignment="1">
      <alignment horizontal="left" vertical="center"/>
    </xf>
    <xf numFmtId="0" fontId="2" fillId="2" borderId="7" xfId="0" applyFont="1" applyFill="1" applyBorder="1" applyAlignment="1">
      <alignment horizontal="left" vertical="center"/>
    </xf>
    <xf numFmtId="0" fontId="3" fillId="0" borderId="1" xfId="0" applyFont="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6" fillId="2" borderId="0" xfId="0" applyFont="1" applyFill="1" applyAlignment="1">
      <alignment horizontal="left" vertical="center"/>
    </xf>
    <xf numFmtId="0" fontId="3" fillId="0" borderId="1" xfId="0" applyFont="1" applyBorder="1" applyAlignment="1">
      <alignment horizontal="left" vertical="center" wrapText="1"/>
    </xf>
    <xf numFmtId="0" fontId="0" fillId="0" borderId="1" xfId="0" applyBorder="1" applyAlignment="1" applyProtection="1">
      <alignment horizontal="center" vertical="center" wrapText="1"/>
      <protection locked="0"/>
    </xf>
    <xf numFmtId="0" fontId="9" fillId="5" borderId="0" xfId="0" applyFont="1" applyFill="1" applyAlignment="1">
      <alignment horizontal="left" vertical="top"/>
    </xf>
    <xf numFmtId="0" fontId="57" fillId="5" borderId="0" xfId="0" applyFont="1" applyFill="1" applyAlignment="1">
      <alignment vertical="center"/>
    </xf>
    <xf numFmtId="0" fontId="11"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3" xfId="0" applyFont="1" applyFill="1" applyBorder="1" applyAlignment="1">
      <alignment horizontal="center" vertical="center"/>
    </xf>
    <xf numFmtId="0" fontId="56" fillId="5" borderId="0" xfId="0" applyFont="1" applyFill="1" applyAlignment="1">
      <alignment horizontal="left" vertical="center"/>
    </xf>
    <xf numFmtId="0" fontId="57" fillId="5" borderId="0" xfId="0" applyFont="1" applyFill="1" applyAlignment="1">
      <alignment horizontal="left" vertical="center"/>
    </xf>
    <xf numFmtId="0" fontId="2" fillId="0" borderId="0" xfId="0" applyFont="1" applyAlignment="1">
      <alignment horizontal="center" vertical="center" wrapText="1"/>
    </xf>
    <xf numFmtId="0" fontId="57" fillId="5" borderId="0" xfId="0" applyFont="1" applyFill="1" applyAlignment="1">
      <alignment horizontal="left" vertical="center" wrapText="1"/>
    </xf>
    <xf numFmtId="0" fontId="35" fillId="2" borderId="3" xfId="0" applyFont="1" applyFill="1" applyBorder="1" applyAlignment="1">
      <alignment horizontal="right"/>
    </xf>
    <xf numFmtId="0" fontId="12"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1"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2" fillId="6" borderId="5" xfId="0" applyFont="1" applyFill="1" applyBorder="1" applyAlignment="1" applyProtection="1">
      <alignment horizontal="center" vertical="center" wrapText="1"/>
      <protection hidden="1"/>
    </xf>
    <xf numFmtId="0" fontId="12"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1" fillId="2" borderId="7" xfId="0" applyFont="1" applyFill="1" applyBorder="1" applyAlignment="1">
      <alignment horizontal="center" vertical="top"/>
    </xf>
    <xf numFmtId="0" fontId="11" fillId="2" borderId="0" xfId="0" applyFont="1" applyFill="1" applyAlignment="1">
      <alignment horizontal="left" vertical="top"/>
    </xf>
    <xf numFmtId="165" fontId="10" fillId="2" borderId="0" xfId="1" applyFont="1" applyFill="1" applyAlignment="1">
      <alignment horizontal="left" vertical="top" wrapText="1"/>
    </xf>
    <xf numFmtId="0" fontId="9" fillId="11" borderId="0" xfId="0" applyFont="1" applyFill="1" applyAlignment="1">
      <alignment horizontal="left" vertical="top"/>
    </xf>
    <xf numFmtId="165" fontId="11" fillId="2" borderId="1" xfId="1" applyFont="1" applyFill="1" applyBorder="1" applyAlignment="1">
      <alignment horizontal="left"/>
    </xf>
    <xf numFmtId="10" fontId="12" fillId="2" borderId="31" xfId="2" applyNumberFormat="1" applyFont="1" applyFill="1" applyBorder="1" applyAlignment="1" applyProtection="1">
      <alignment horizontal="center"/>
    </xf>
    <xf numFmtId="10" fontId="12" fillId="2" borderId="32" xfId="2" applyNumberFormat="1" applyFont="1" applyFill="1" applyBorder="1" applyAlignment="1" applyProtection="1">
      <alignment horizontal="center"/>
    </xf>
    <xf numFmtId="165" fontId="12" fillId="6" borderId="13" xfId="1" applyFont="1" applyFill="1" applyBorder="1" applyAlignment="1">
      <alignment horizontal="center" vertical="center" wrapText="1"/>
    </xf>
    <xf numFmtId="165" fontId="12" fillId="6" borderId="1" xfId="1" applyFont="1" applyFill="1" applyBorder="1" applyAlignment="1">
      <alignment horizontal="center" vertical="center" wrapText="1"/>
    </xf>
    <xf numFmtId="165" fontId="12" fillId="6" borderId="2" xfId="1" applyFont="1" applyFill="1" applyBorder="1" applyAlignment="1">
      <alignment horizontal="center" vertical="center" wrapText="1"/>
    </xf>
    <xf numFmtId="170" fontId="12" fillId="2" borderId="30" xfId="1" applyNumberFormat="1" applyFont="1" applyFill="1" applyBorder="1" applyAlignment="1">
      <alignment horizontal="center"/>
    </xf>
    <xf numFmtId="170" fontId="12" fillId="2" borderId="31" xfId="1" applyNumberFormat="1" applyFont="1" applyFill="1" applyBorder="1" applyAlignment="1">
      <alignment horizontal="center"/>
    </xf>
    <xf numFmtId="0" fontId="9" fillId="10" borderId="0" xfId="0" applyFont="1" applyFill="1" applyAlignment="1">
      <alignment horizontal="left"/>
    </xf>
    <xf numFmtId="0" fontId="1" fillId="0" borderId="0" xfId="0" applyFont="1" applyAlignment="1">
      <alignment horizontal="left" wrapText="1"/>
    </xf>
    <xf numFmtId="0" fontId="1" fillId="0" borderId="47" xfId="0" applyFont="1" applyBorder="1" applyAlignment="1">
      <alignment horizontal="left" wrapText="1"/>
    </xf>
    <xf numFmtId="0" fontId="1" fillId="0" borderId="48" xfId="0" applyFont="1" applyBorder="1" applyAlignment="1">
      <alignment horizontal="left" vertical="top" wrapText="1"/>
    </xf>
    <xf numFmtId="0" fontId="46" fillId="12" borderId="7" xfId="0" applyFont="1" applyFill="1" applyBorder="1" applyAlignment="1">
      <alignment horizontal="center" vertical="center" wrapText="1"/>
    </xf>
    <xf numFmtId="0" fontId="46" fillId="12" borderId="7" xfId="0" applyFont="1" applyFill="1" applyBorder="1" applyAlignment="1">
      <alignment horizontal="left" vertical="center" wrapText="1"/>
    </xf>
    <xf numFmtId="0" fontId="46" fillId="12" borderId="7" xfId="0" applyFont="1" applyFill="1" applyBorder="1" applyAlignment="1">
      <alignment horizontal="left" vertical="center"/>
    </xf>
    <xf numFmtId="0" fontId="1" fillId="0" borderId="0" xfId="0" applyFont="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0" fontId="12" fillId="6" borderId="3"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1" fillId="0" borderId="0" xfId="0" applyFont="1" applyAlignment="1">
      <alignment horizontal="left"/>
    </xf>
    <xf numFmtId="0" fontId="12" fillId="6" borderId="13"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0" fillId="15" borderId="3" xfId="0" applyFont="1" applyFill="1" applyBorder="1" applyAlignment="1">
      <alignment horizontal="center" vertical="center" wrapText="1"/>
    </xf>
    <xf numFmtId="0" fontId="10" fillId="3" borderId="3" xfId="0" applyFont="1" applyFill="1" applyBorder="1" applyAlignment="1" applyProtection="1">
      <alignment horizontal="center" vertical="top" wrapText="1"/>
      <protection locked="0"/>
    </xf>
    <xf numFmtId="9" fontId="10" fillId="3" borderId="13" xfId="0" applyNumberFormat="1" applyFont="1" applyFill="1" applyBorder="1" applyAlignment="1" applyProtection="1">
      <alignment horizontal="center" vertical="center" wrapText="1"/>
      <protection locked="0"/>
    </xf>
    <xf numFmtId="9" fontId="10" fillId="3" borderId="2" xfId="0" applyNumberFormat="1" applyFont="1" applyFill="1" applyBorder="1" applyAlignment="1" applyProtection="1">
      <alignment horizontal="center" vertical="center" wrapText="1"/>
      <protection locked="0"/>
    </xf>
    <xf numFmtId="4" fontId="10" fillId="3" borderId="13" xfId="0" applyNumberFormat="1" applyFont="1" applyFill="1" applyBorder="1" applyAlignment="1" applyProtection="1">
      <alignment horizontal="center" vertical="center"/>
      <protection locked="0"/>
    </xf>
    <xf numFmtId="4" fontId="10" fillId="3" borderId="2" xfId="0" applyNumberFormat="1" applyFont="1" applyFill="1" applyBorder="1" applyAlignment="1" applyProtection="1">
      <alignment horizontal="center" vertical="center"/>
      <protection locked="0"/>
    </xf>
    <xf numFmtId="0" fontId="10" fillId="0" borderId="13"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pplyProtection="1">
      <alignment horizontal="center" vertical="top" wrapText="1"/>
      <protection locked="0"/>
    </xf>
    <xf numFmtId="0" fontId="37" fillId="14" borderId="13" xfId="0" applyFont="1" applyFill="1" applyBorder="1" applyAlignment="1">
      <alignment horizontal="center" vertical="center"/>
    </xf>
    <xf numFmtId="0" fontId="37" fillId="14" borderId="1" xfId="0" applyFont="1" applyFill="1" applyBorder="1" applyAlignment="1">
      <alignment horizontal="center" vertical="center"/>
    </xf>
    <xf numFmtId="0" fontId="37" fillId="14" borderId="2" xfId="0" applyFont="1" applyFill="1" applyBorder="1" applyAlignment="1">
      <alignment horizontal="center" vertical="center"/>
    </xf>
    <xf numFmtId="0" fontId="28" fillId="0" borderId="1" xfId="0" applyFont="1" applyBorder="1" applyAlignment="1">
      <alignment horizontal="center"/>
    </xf>
    <xf numFmtId="0" fontId="12" fillId="0" borderId="39"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3"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10" fillId="3" borderId="13" xfId="0" applyFont="1" applyFill="1" applyBorder="1" applyAlignment="1" applyProtection="1">
      <alignment horizontal="center" vertical="center" wrapText="1"/>
      <protection locked="0"/>
    </xf>
    <xf numFmtId="0" fontId="10" fillId="3" borderId="2" xfId="0" applyFont="1" applyFill="1" applyBorder="1" applyAlignment="1" applyProtection="1">
      <alignment horizontal="center" vertical="center" wrapText="1"/>
      <protection locked="0"/>
    </xf>
    <xf numFmtId="0" fontId="37" fillId="0" borderId="3" xfId="0" applyFont="1" applyBorder="1" applyAlignment="1">
      <alignment horizontal="center" vertical="center" wrapText="1"/>
    </xf>
    <xf numFmtId="0" fontId="28" fillId="0" borderId="3" xfId="0" applyFont="1" applyBorder="1" applyAlignment="1">
      <alignment horizontal="left" vertical="center" wrapText="1"/>
    </xf>
    <xf numFmtId="0" fontId="28" fillId="0" borderId="3" xfId="0" applyFont="1" applyBorder="1" applyAlignment="1">
      <alignment horizontal="center" vertical="center" wrapText="1"/>
    </xf>
    <xf numFmtId="0" fontId="37" fillId="0" borderId="3" xfId="0" applyFont="1" applyBorder="1" applyAlignment="1">
      <alignment horizontal="left" vertical="center" wrapText="1"/>
    </xf>
    <xf numFmtId="0" fontId="37" fillId="14" borderId="3"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37" fillId="0" borderId="39" xfId="0" applyFont="1" applyBorder="1" applyAlignment="1">
      <alignment horizontal="left" vertical="center" wrapText="1"/>
    </xf>
    <xf numFmtId="0" fontId="37" fillId="0" borderId="4" xfId="0" applyFont="1" applyBorder="1" applyAlignment="1">
      <alignment horizontal="left" vertical="center" wrapText="1"/>
    </xf>
    <xf numFmtId="0" fontId="37" fillId="0" borderId="8" xfId="0" applyFont="1" applyBorder="1" applyAlignment="1">
      <alignment horizontal="left" vertical="center" wrapText="1"/>
    </xf>
    <xf numFmtId="0" fontId="37" fillId="0" borderId="11" xfId="0" applyFont="1" applyBorder="1" applyAlignment="1">
      <alignment horizontal="left" vertical="center" wrapText="1"/>
    </xf>
    <xf numFmtId="0" fontId="37" fillId="0" borderId="7" xfId="0" applyFont="1" applyBorder="1" applyAlignment="1">
      <alignment horizontal="left" vertical="center" wrapText="1"/>
    </xf>
    <xf numFmtId="0" fontId="37" fillId="0" borderId="1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28" fillId="0" borderId="1" xfId="0" applyFont="1" applyBorder="1" applyAlignment="1">
      <alignment horizontal="left" vertical="top" wrapText="1"/>
    </xf>
    <xf numFmtId="0" fontId="37" fillId="14" borderId="39" xfId="0" applyFont="1" applyFill="1" applyBorder="1" applyAlignment="1">
      <alignment horizontal="center" vertical="center" wrapText="1"/>
    </xf>
    <xf numFmtId="0" fontId="37" fillId="14" borderId="8" xfId="0" applyFont="1" applyFill="1" applyBorder="1" applyAlignment="1">
      <alignment horizontal="center" vertical="center" wrapText="1"/>
    </xf>
    <xf numFmtId="0" fontId="37" fillId="14" borderId="11" xfId="0" applyFont="1" applyFill="1" applyBorder="1" applyAlignment="1">
      <alignment horizontal="center" vertical="center" wrapText="1"/>
    </xf>
    <xf numFmtId="0" fontId="37" fillId="14" borderId="12" xfId="0" applyFont="1" applyFill="1" applyBorder="1" applyAlignment="1">
      <alignment horizontal="center" vertical="center" wrapText="1"/>
    </xf>
    <xf numFmtId="0" fontId="28" fillId="0" borderId="13" xfId="0" applyFont="1" applyBorder="1" applyAlignment="1">
      <alignment horizontal="left" vertical="center" wrapText="1"/>
    </xf>
    <xf numFmtId="0" fontId="28" fillId="0" borderId="2" xfId="0" applyFont="1" applyBorder="1" applyAlignment="1">
      <alignment horizontal="left" vertical="center" wrapText="1"/>
    </xf>
    <xf numFmtId="0" fontId="10" fillId="2" borderId="0" xfId="0" applyFont="1" applyFill="1" applyAlignment="1">
      <alignment vertical="center" wrapText="1"/>
    </xf>
    <xf numFmtId="0" fontId="12" fillId="14" borderId="3" xfId="0" applyFont="1" applyFill="1" applyBorder="1" applyAlignment="1">
      <alignment horizontal="center" vertical="center" wrapText="1"/>
    </xf>
    <xf numFmtId="0" fontId="12" fillId="14" borderId="39" xfId="0" applyFont="1" applyFill="1" applyBorder="1" applyAlignment="1">
      <alignment horizontal="center" vertical="center" wrapText="1"/>
    </xf>
    <xf numFmtId="0" fontId="12" fillId="14" borderId="8" xfId="0" applyFont="1" applyFill="1" applyBorder="1" applyAlignment="1">
      <alignment horizontal="center" vertical="center" wrapText="1"/>
    </xf>
    <xf numFmtId="0" fontId="12" fillId="14" borderId="11" xfId="0" applyFont="1" applyFill="1" applyBorder="1" applyAlignment="1">
      <alignment horizontal="center" vertical="center" wrapText="1"/>
    </xf>
    <xf numFmtId="0" fontId="12" fillId="14" borderId="12" xfId="0" applyFont="1" applyFill="1" applyBorder="1" applyAlignment="1">
      <alignment horizontal="center" vertical="center" wrapText="1"/>
    </xf>
    <xf numFmtId="0" fontId="12" fillId="14" borderId="13" xfId="0" applyFont="1" applyFill="1" applyBorder="1" applyAlignment="1">
      <alignment horizontal="center" vertical="center" wrapText="1"/>
    </xf>
    <xf numFmtId="0" fontId="10" fillId="14" borderId="13" xfId="0" applyFont="1" applyFill="1" applyBorder="1" applyAlignment="1">
      <alignment horizontal="center" vertical="center" wrapText="1"/>
    </xf>
    <xf numFmtId="0" fontId="17" fillId="0" borderId="0" xfId="0" applyFont="1" applyAlignment="1">
      <alignment vertical="top" wrapText="1"/>
    </xf>
    <xf numFmtId="0" fontId="10" fillId="0" borderId="0" xfId="0" applyFont="1" applyAlignment="1">
      <alignment wrapText="1"/>
    </xf>
    <xf numFmtId="0" fontId="37" fillId="14" borderId="3" xfId="0" applyFont="1" applyFill="1" applyBorder="1" applyAlignment="1">
      <alignment horizontal="center" vertical="center"/>
    </xf>
    <xf numFmtId="0" fontId="27" fillId="0" borderId="4" xfId="0" applyFont="1" applyBorder="1" applyAlignment="1">
      <alignment horizontal="center" wrapText="1"/>
    </xf>
    <xf numFmtId="0" fontId="28" fillId="0" borderId="4" xfId="0" applyFont="1" applyBorder="1" applyAlignment="1">
      <alignment horizontal="center" wrapText="1"/>
    </xf>
    <xf numFmtId="0" fontId="28" fillId="0" borderId="0" xfId="0" applyFont="1" applyAlignment="1">
      <alignment horizontal="center" wrapText="1"/>
    </xf>
    <xf numFmtId="0" fontId="27" fillId="0" borderId="7" xfId="0" applyFont="1" applyBorder="1" applyAlignment="1">
      <alignment horizontal="center" wrapText="1"/>
    </xf>
    <xf numFmtId="0" fontId="12" fillId="0" borderId="13" xfId="0" applyFont="1" applyBorder="1" applyAlignment="1">
      <alignment wrapText="1"/>
    </xf>
    <xf numFmtId="0" fontId="12" fillId="0" borderId="1"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2" fillId="14" borderId="2" xfId="0" applyFont="1" applyFill="1" applyBorder="1" applyAlignment="1">
      <alignment horizontal="center" vertical="center" wrapText="1"/>
    </xf>
    <xf numFmtId="0" fontId="14" fillId="0" borderId="9" xfId="0" applyFont="1" applyBorder="1" applyAlignment="1">
      <alignment horizontal="left" vertical="top" wrapText="1"/>
    </xf>
    <xf numFmtId="0" fontId="14" fillId="0" borderId="0" xfId="0" applyFont="1" applyAlignment="1">
      <alignment horizontal="left" vertical="top"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2" fillId="0" borderId="13" xfId="0" applyFont="1" applyBorder="1" applyAlignment="1">
      <alignment vertical="center" wrapText="1"/>
    </xf>
    <xf numFmtId="0" fontId="12" fillId="0" borderId="1" xfId="0" applyFont="1" applyBorder="1" applyAlignment="1">
      <alignment vertical="center" wrapText="1"/>
    </xf>
    <xf numFmtId="0" fontId="12" fillId="0" borderId="2" xfId="0" applyFont="1" applyBorder="1" applyAlignment="1">
      <alignment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0" fillId="13" borderId="0" xfId="0" applyFill="1" applyAlignment="1">
      <alignment horizontal="left" wrapText="1"/>
    </xf>
    <xf numFmtId="0" fontId="0" fillId="2" borderId="0" xfId="0" applyFill="1" applyAlignment="1">
      <alignment horizontal="left" wrapText="1"/>
    </xf>
    <xf numFmtId="0" fontId="5" fillId="2" borderId="0" xfId="0" applyFont="1" applyFill="1"/>
    <xf numFmtId="0" fontId="59" fillId="2" borderId="0" xfId="0" applyFont="1" applyFill="1" applyAlignment="1">
      <alignment horizontal="right"/>
    </xf>
    <xf numFmtId="0" fontId="60" fillId="0" borderId="0" xfId="0" applyFont="1" applyAlignment="1">
      <alignment horizontal="right"/>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80">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10</xdr:col>
      <xdr:colOff>10582</xdr:colOff>
      <xdr:row>1</xdr:row>
      <xdr:rowOff>31750</xdr:rowOff>
    </xdr:from>
    <xdr:to>
      <xdr:col>21</xdr:col>
      <xdr:colOff>814916</xdr:colOff>
      <xdr:row>3</xdr:row>
      <xdr:rowOff>63500</xdr:rowOff>
    </xdr:to>
    <xdr:sp macro="" textlink="">
      <xdr:nvSpPr>
        <xdr:cNvPr id="2" name="Taisnstūris 1">
          <a:extLst>
            <a:ext uri="{FF2B5EF4-FFF2-40B4-BE49-F238E27FC236}">
              <a16:creationId xmlns:a16="http://schemas.microsoft.com/office/drawing/2014/main" id="{8378104B-C312-A445-94D7-A09CED17C7FD}"/>
            </a:ext>
          </a:extLst>
        </xdr:cNvPr>
        <xdr:cNvSpPr/>
      </xdr:nvSpPr>
      <xdr:spPr>
        <a:xfrm>
          <a:off x="11842749" y="370417"/>
          <a:ext cx="10657417" cy="433916"/>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10584</xdr:colOff>
      <xdr:row>1</xdr:row>
      <xdr:rowOff>10583</xdr:rowOff>
    </xdr:from>
    <xdr:to>
      <xdr:col>21</xdr:col>
      <xdr:colOff>814917</xdr:colOff>
      <xdr:row>3</xdr:row>
      <xdr:rowOff>42333</xdr:rowOff>
    </xdr:to>
    <xdr:sp macro="" textlink="">
      <xdr:nvSpPr>
        <xdr:cNvPr id="2" name="Taisnstūris 1">
          <a:extLst>
            <a:ext uri="{FF2B5EF4-FFF2-40B4-BE49-F238E27FC236}">
              <a16:creationId xmlns:a16="http://schemas.microsoft.com/office/drawing/2014/main" id="{A4CB4802-4A96-4386-A63E-9C6719A8EDE0}"/>
            </a:ext>
          </a:extLst>
        </xdr:cNvPr>
        <xdr:cNvSpPr/>
      </xdr:nvSpPr>
      <xdr:spPr>
        <a:xfrm>
          <a:off x="11800417" y="349250"/>
          <a:ext cx="10657417" cy="433916"/>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10584</xdr:colOff>
      <xdr:row>1</xdr:row>
      <xdr:rowOff>84667</xdr:rowOff>
    </xdr:from>
    <xdr:to>
      <xdr:col>18</xdr:col>
      <xdr:colOff>762001</xdr:colOff>
      <xdr:row>3</xdr:row>
      <xdr:rowOff>42333</xdr:rowOff>
    </xdr:to>
    <xdr:sp macro="" textlink="">
      <xdr:nvSpPr>
        <xdr:cNvPr id="2" name="Taisnstūris 1">
          <a:extLst>
            <a:ext uri="{FF2B5EF4-FFF2-40B4-BE49-F238E27FC236}">
              <a16:creationId xmlns:a16="http://schemas.microsoft.com/office/drawing/2014/main" id="{CDD53C88-AF9C-4CD0-9DC3-7FAFEEBF2549}"/>
            </a:ext>
          </a:extLst>
        </xdr:cNvPr>
        <xdr:cNvSpPr/>
      </xdr:nvSpPr>
      <xdr:spPr>
        <a:xfrm>
          <a:off x="11800417" y="423334"/>
          <a:ext cx="7990417" cy="433916"/>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10583</xdr:colOff>
      <xdr:row>1</xdr:row>
      <xdr:rowOff>31749</xdr:rowOff>
    </xdr:from>
    <xdr:to>
      <xdr:col>21</xdr:col>
      <xdr:colOff>814917</xdr:colOff>
      <xdr:row>3</xdr:row>
      <xdr:rowOff>63499</xdr:rowOff>
    </xdr:to>
    <xdr:sp macro="" textlink="">
      <xdr:nvSpPr>
        <xdr:cNvPr id="2" name="Taisnstūris 1">
          <a:extLst>
            <a:ext uri="{FF2B5EF4-FFF2-40B4-BE49-F238E27FC236}">
              <a16:creationId xmlns:a16="http://schemas.microsoft.com/office/drawing/2014/main" id="{47DF0507-0D1D-4588-9F61-0AF8D0225FC3}"/>
            </a:ext>
          </a:extLst>
        </xdr:cNvPr>
        <xdr:cNvSpPr/>
      </xdr:nvSpPr>
      <xdr:spPr>
        <a:xfrm>
          <a:off x="11842750" y="370416"/>
          <a:ext cx="10657417" cy="433916"/>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10584</xdr:colOff>
      <xdr:row>1</xdr:row>
      <xdr:rowOff>0</xdr:rowOff>
    </xdr:from>
    <xdr:to>
      <xdr:col>21</xdr:col>
      <xdr:colOff>814917</xdr:colOff>
      <xdr:row>3</xdr:row>
      <xdr:rowOff>31750</xdr:rowOff>
    </xdr:to>
    <xdr:sp macro="" textlink="">
      <xdr:nvSpPr>
        <xdr:cNvPr id="2" name="Taisnstūris 1">
          <a:extLst>
            <a:ext uri="{FF2B5EF4-FFF2-40B4-BE49-F238E27FC236}">
              <a16:creationId xmlns:a16="http://schemas.microsoft.com/office/drawing/2014/main" id="{6A8A2D73-3511-4B79-97D8-E9E550157F1F}"/>
            </a:ext>
          </a:extLst>
        </xdr:cNvPr>
        <xdr:cNvSpPr/>
      </xdr:nvSpPr>
      <xdr:spPr>
        <a:xfrm>
          <a:off x="11800417" y="338667"/>
          <a:ext cx="10657417" cy="433916"/>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23812</xdr:colOff>
      <xdr:row>1</xdr:row>
      <xdr:rowOff>154781</xdr:rowOff>
    </xdr:from>
    <xdr:to>
      <xdr:col>18</xdr:col>
      <xdr:colOff>821531</xdr:colOff>
      <xdr:row>3</xdr:row>
      <xdr:rowOff>35718</xdr:rowOff>
    </xdr:to>
    <xdr:sp macro="" textlink="">
      <xdr:nvSpPr>
        <xdr:cNvPr id="2" name="Taisnstūris 1">
          <a:extLst>
            <a:ext uri="{FF2B5EF4-FFF2-40B4-BE49-F238E27FC236}">
              <a16:creationId xmlns:a16="http://schemas.microsoft.com/office/drawing/2014/main" id="{A498C93D-EAE8-4E38-8B76-029C6BFB32F7}"/>
            </a:ext>
          </a:extLst>
        </xdr:cNvPr>
        <xdr:cNvSpPr/>
      </xdr:nvSpPr>
      <xdr:spPr>
        <a:xfrm>
          <a:off x="11858625" y="500062"/>
          <a:ext cx="8048625" cy="452437"/>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6</xdr:col>
      <xdr:colOff>28575</xdr:colOff>
      <xdr:row>55</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73</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hyperlink" Target="http://www.varam.gov.lv/lat/fondi/kohez/2014_2020/?doc=23495"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X45"/>
  <sheetViews>
    <sheetView topLeftCell="H1" zoomScale="90" zoomScaleNormal="90" workbookViewId="0">
      <selection activeCell="S16" sqref="S16"/>
    </sheetView>
  </sheetViews>
  <sheetFormatPr defaultColWidth="9.140625" defaultRowHeight="15" x14ac:dyDescent="0.25"/>
  <cols>
    <col min="1" max="1" width="33.85546875" style="144" bestFit="1" customWidth="1"/>
    <col min="2" max="3" width="9.140625" style="144"/>
    <col min="4" max="4" width="14.28515625" style="144" customWidth="1"/>
    <col min="5" max="6" width="9.140625" style="144"/>
    <col min="7" max="7" width="27.7109375" style="144" customWidth="1"/>
    <col min="8" max="8" width="13.5703125" style="144" customWidth="1"/>
    <col min="9" max="9" width="9.140625" style="144"/>
    <col min="10" max="10" width="34.5703125" style="144" customWidth="1"/>
    <col min="11" max="11" width="9.140625" style="144"/>
    <col min="12" max="12" width="30.85546875" style="144" customWidth="1"/>
    <col min="13" max="13" width="9.140625" style="144"/>
    <col min="14" max="14" width="19.5703125" style="144" customWidth="1"/>
    <col min="15" max="17" width="9.140625" style="144"/>
    <col min="18" max="18" width="17.42578125" style="144" customWidth="1"/>
    <col min="19" max="19" width="9.140625" style="144"/>
    <col min="20" max="20" width="15.28515625" style="144" customWidth="1"/>
    <col min="21" max="21" width="9.140625" style="144"/>
    <col min="22" max="22" width="29.7109375" style="144" customWidth="1"/>
    <col min="23" max="23" width="9.140625" style="144"/>
    <col min="24" max="24" width="22.140625" style="144" customWidth="1"/>
    <col min="25" max="16384" width="9.140625" style="144"/>
  </cols>
  <sheetData>
    <row r="1" spans="1:24" ht="40.5" customHeight="1" x14ac:dyDescent="0.25">
      <c r="A1" s="145" t="s">
        <v>0</v>
      </c>
      <c r="C1" s="145" t="s">
        <v>1</v>
      </c>
      <c r="D1" s="145" t="s">
        <v>2</v>
      </c>
      <c r="E1" s="145" t="s">
        <v>3</v>
      </c>
      <c r="G1" s="145" t="s">
        <v>4</v>
      </c>
      <c r="H1" s="145" t="s">
        <v>5</v>
      </c>
      <c r="J1" s="146" t="s">
        <v>6</v>
      </c>
      <c r="K1" s="528"/>
      <c r="L1" s="146" t="s">
        <v>7</v>
      </c>
      <c r="N1" s="146" t="s">
        <v>8</v>
      </c>
      <c r="P1" s="146" t="s">
        <v>9</v>
      </c>
      <c r="R1" s="146" t="s">
        <v>10</v>
      </c>
      <c r="T1" s="146" t="s">
        <v>11</v>
      </c>
      <c r="V1" s="146" t="s">
        <v>12</v>
      </c>
      <c r="X1" s="146" t="s">
        <v>13</v>
      </c>
    </row>
    <row r="2" spans="1:24" ht="15" customHeight="1" x14ac:dyDescent="0.25">
      <c r="A2" s="147"/>
      <c r="C2" s="147"/>
      <c r="D2" s="147"/>
      <c r="E2" s="147"/>
      <c r="G2" s="147" t="s">
        <v>14</v>
      </c>
      <c r="H2" s="144">
        <v>30</v>
      </c>
      <c r="R2" s="147"/>
    </row>
    <row r="3" spans="1:24" ht="15" customHeight="1" x14ac:dyDescent="0.25">
      <c r="A3" s="144" t="s">
        <v>15</v>
      </c>
      <c r="C3" s="144">
        <v>1</v>
      </c>
      <c r="D3" s="147" t="s">
        <v>16</v>
      </c>
      <c r="E3" s="144">
        <v>2019</v>
      </c>
      <c r="G3" s="147" t="s">
        <v>17</v>
      </c>
      <c r="H3" s="144">
        <v>30</v>
      </c>
      <c r="I3" s="144">
        <v>1</v>
      </c>
      <c r="J3" s="503" t="s">
        <v>18</v>
      </c>
      <c r="L3" s="144" t="s">
        <v>19</v>
      </c>
      <c r="N3" s="148">
        <v>1</v>
      </c>
      <c r="R3" s="147" t="s">
        <v>20</v>
      </c>
      <c r="T3" s="148">
        <v>0.1</v>
      </c>
      <c r="V3" s="144" t="s">
        <v>21</v>
      </c>
      <c r="X3" s="144">
        <f>'Dati par projektu'!C6</f>
        <v>0</v>
      </c>
    </row>
    <row r="4" spans="1:24" ht="15" customHeight="1" x14ac:dyDescent="0.25">
      <c r="A4" s="144" t="s">
        <v>22</v>
      </c>
      <c r="C4" s="144">
        <v>2</v>
      </c>
      <c r="D4" s="147" t="s">
        <v>23</v>
      </c>
      <c r="E4" s="144">
        <v>2020</v>
      </c>
      <c r="G4" s="147" t="s">
        <v>24</v>
      </c>
      <c r="H4" s="149" t="s">
        <v>25</v>
      </c>
      <c r="I4" s="144">
        <v>2</v>
      </c>
      <c r="J4" s="503" t="s">
        <v>26</v>
      </c>
      <c r="N4" s="148">
        <v>0.9</v>
      </c>
      <c r="R4" s="147" t="s">
        <v>27</v>
      </c>
      <c r="T4" s="148">
        <v>0.15</v>
      </c>
      <c r="V4" s="144" t="s">
        <v>28</v>
      </c>
      <c r="X4" s="144">
        <f>'Dati par projektu'!C11</f>
        <v>0</v>
      </c>
    </row>
    <row r="5" spans="1:24" ht="15" customHeight="1" x14ac:dyDescent="0.25">
      <c r="A5" s="144" t="s">
        <v>29</v>
      </c>
      <c r="C5" s="144">
        <v>3</v>
      </c>
      <c r="D5" s="147" t="s">
        <v>30</v>
      </c>
      <c r="E5" s="144">
        <v>2021</v>
      </c>
      <c r="G5" s="147" t="s">
        <v>31</v>
      </c>
      <c r="H5" s="149" t="s">
        <v>25</v>
      </c>
      <c r="I5" s="144">
        <v>3</v>
      </c>
      <c r="J5" s="504" t="s">
        <v>32</v>
      </c>
      <c r="N5" s="148">
        <v>0.85</v>
      </c>
      <c r="T5" s="148">
        <v>0.2</v>
      </c>
      <c r="V5" s="144" t="s">
        <v>33</v>
      </c>
      <c r="X5" s="144">
        <f>'Dati par projektu'!C12</f>
        <v>0</v>
      </c>
    </row>
    <row r="6" spans="1:24" ht="15" customHeight="1" x14ac:dyDescent="0.25">
      <c r="A6" s="144" t="s">
        <v>34</v>
      </c>
      <c r="C6" s="144">
        <v>4</v>
      </c>
      <c r="D6" s="147" t="s">
        <v>35</v>
      </c>
      <c r="E6" s="144">
        <v>2022</v>
      </c>
      <c r="G6" s="147" t="s">
        <v>36</v>
      </c>
      <c r="H6" s="144">
        <v>25</v>
      </c>
      <c r="I6" s="144">
        <v>4</v>
      </c>
      <c r="J6" s="503"/>
      <c r="N6" s="148">
        <v>0.7</v>
      </c>
      <c r="T6" s="148">
        <v>0.25</v>
      </c>
      <c r="V6" s="144" t="s">
        <v>37</v>
      </c>
      <c r="X6" s="144">
        <f>'Dati par projektu'!C13</f>
        <v>0</v>
      </c>
    </row>
    <row r="7" spans="1:24" ht="15" customHeight="1" x14ac:dyDescent="0.25">
      <c r="A7" s="144" t="s">
        <v>38</v>
      </c>
      <c r="C7" s="144">
        <v>5</v>
      </c>
      <c r="D7" s="147" t="s">
        <v>39</v>
      </c>
      <c r="E7" s="144">
        <v>2023</v>
      </c>
      <c r="G7" s="147" t="s">
        <v>40</v>
      </c>
      <c r="H7" s="149" t="s">
        <v>25</v>
      </c>
      <c r="I7" s="144">
        <v>5</v>
      </c>
      <c r="J7" s="503"/>
      <c r="N7" s="148">
        <v>0.6</v>
      </c>
      <c r="T7" s="148">
        <v>0.3</v>
      </c>
      <c r="X7" s="144">
        <f>'Dati par projektu'!C14</f>
        <v>0</v>
      </c>
    </row>
    <row r="8" spans="1:24" ht="15" customHeight="1" x14ac:dyDescent="0.25">
      <c r="A8" s="144" t="s">
        <v>41</v>
      </c>
      <c r="C8" s="144">
        <v>6</v>
      </c>
      <c r="D8" s="147" t="s">
        <v>42</v>
      </c>
      <c r="E8" s="144">
        <v>2024</v>
      </c>
      <c r="G8" s="147" t="s">
        <v>43</v>
      </c>
      <c r="H8" s="149" t="s">
        <v>44</v>
      </c>
      <c r="J8" s="503"/>
      <c r="N8" s="148">
        <v>0.5</v>
      </c>
      <c r="T8" s="148"/>
    </row>
    <row r="9" spans="1:24" ht="15" customHeight="1" x14ac:dyDescent="0.25">
      <c r="A9" s="144" t="s">
        <v>45</v>
      </c>
      <c r="C9" s="144">
        <v>7</v>
      </c>
      <c r="D9" s="147" t="s">
        <v>46</v>
      </c>
      <c r="E9" s="144">
        <v>2025</v>
      </c>
      <c r="G9" s="147" t="s">
        <v>47</v>
      </c>
      <c r="H9" s="149" t="s">
        <v>44</v>
      </c>
      <c r="J9" s="505"/>
      <c r="N9" s="148">
        <v>0.45</v>
      </c>
    </row>
    <row r="10" spans="1:24" ht="15" customHeight="1" x14ac:dyDescent="0.25">
      <c r="A10" s="144" t="s">
        <v>48</v>
      </c>
      <c r="C10" s="144">
        <v>8</v>
      </c>
      <c r="D10" s="147" t="s">
        <v>49</v>
      </c>
      <c r="E10" s="144">
        <v>2026</v>
      </c>
      <c r="G10" s="147" t="s">
        <v>50</v>
      </c>
      <c r="H10" s="149" t="s">
        <v>51</v>
      </c>
      <c r="J10" s="505"/>
      <c r="N10" s="148">
        <v>0.3</v>
      </c>
    </row>
    <row r="11" spans="1:24" ht="15" customHeight="1" x14ac:dyDescent="0.25">
      <c r="A11" s="144" t="s">
        <v>52</v>
      </c>
      <c r="C11" s="144">
        <v>9</v>
      </c>
      <c r="D11" s="147" t="s">
        <v>53</v>
      </c>
      <c r="E11" s="144">
        <v>2027</v>
      </c>
      <c r="G11" s="147" t="s">
        <v>54</v>
      </c>
      <c r="H11" s="149" t="s">
        <v>44</v>
      </c>
      <c r="J11" s="505"/>
      <c r="N11" s="148">
        <v>0</v>
      </c>
    </row>
    <row r="12" spans="1:24" ht="15" customHeight="1" x14ac:dyDescent="0.25">
      <c r="A12" s="144" t="s">
        <v>55</v>
      </c>
      <c r="C12" s="144">
        <v>10</v>
      </c>
      <c r="D12" s="147" t="s">
        <v>56</v>
      </c>
      <c r="E12" s="144">
        <v>2028</v>
      </c>
      <c r="G12" s="147" t="s">
        <v>57</v>
      </c>
      <c r="H12" s="150" t="s">
        <v>58</v>
      </c>
      <c r="J12" s="505"/>
      <c r="N12" s="148"/>
    </row>
    <row r="13" spans="1:24" ht="15" customHeight="1" x14ac:dyDescent="0.25">
      <c r="A13" s="144" t="s">
        <v>59</v>
      </c>
      <c r="C13" s="144">
        <v>11</v>
      </c>
      <c r="D13" s="147" t="s">
        <v>60</v>
      </c>
      <c r="E13" s="144">
        <v>2029</v>
      </c>
      <c r="J13" s="505"/>
      <c r="N13" s="148"/>
    </row>
    <row r="14" spans="1:24" ht="15" customHeight="1" x14ac:dyDescent="0.25">
      <c r="A14" s="144" t="s">
        <v>61</v>
      </c>
      <c r="C14" s="144">
        <v>12</v>
      </c>
      <c r="D14" s="147" t="s">
        <v>62</v>
      </c>
      <c r="E14" s="144">
        <v>2030</v>
      </c>
      <c r="J14" s="505"/>
    </row>
    <row r="15" spans="1:24" ht="15" customHeight="1" x14ac:dyDescent="0.25">
      <c r="A15" s="144" t="s">
        <v>63</v>
      </c>
      <c r="C15" s="144">
        <v>13</v>
      </c>
    </row>
    <row r="16" spans="1:24" ht="15" customHeight="1" x14ac:dyDescent="0.25">
      <c r="A16" s="144" t="s">
        <v>64</v>
      </c>
      <c r="C16" s="144">
        <v>14</v>
      </c>
    </row>
    <row r="17" spans="1:5" ht="15" customHeight="1" x14ac:dyDescent="0.25">
      <c r="A17" s="144" t="s">
        <v>65</v>
      </c>
      <c r="C17" s="144">
        <v>15</v>
      </c>
      <c r="E17" s="144">
        <v>2023</v>
      </c>
    </row>
    <row r="18" spans="1:5" ht="15" customHeight="1" x14ac:dyDescent="0.25">
      <c r="A18" s="144" t="s">
        <v>66</v>
      </c>
      <c r="C18" s="144">
        <v>16</v>
      </c>
      <c r="E18" s="144">
        <v>2024</v>
      </c>
    </row>
    <row r="19" spans="1:5" ht="15" customHeight="1" x14ac:dyDescent="0.25">
      <c r="A19" s="144" t="s">
        <v>67</v>
      </c>
      <c r="C19" s="144">
        <v>17</v>
      </c>
      <c r="E19" s="144">
        <v>2025</v>
      </c>
    </row>
    <row r="20" spans="1:5" x14ac:dyDescent="0.25">
      <c r="A20" s="144" t="s">
        <v>68</v>
      </c>
      <c r="C20" s="144">
        <v>18</v>
      </c>
      <c r="E20" s="144">
        <v>2026</v>
      </c>
    </row>
    <row r="21" spans="1:5" x14ac:dyDescent="0.25">
      <c r="A21" s="144" t="s">
        <v>69</v>
      </c>
      <c r="C21" s="144">
        <v>19</v>
      </c>
    </row>
    <row r="22" spans="1:5" x14ac:dyDescent="0.25">
      <c r="A22" s="144" t="s">
        <v>70</v>
      </c>
      <c r="C22" s="144">
        <v>20</v>
      </c>
    </row>
    <row r="23" spans="1:5" x14ac:dyDescent="0.25">
      <c r="A23" s="144" t="s">
        <v>71</v>
      </c>
      <c r="C23" s="144">
        <v>21</v>
      </c>
    </row>
    <row r="24" spans="1:5" x14ac:dyDescent="0.25">
      <c r="A24" s="144" t="s">
        <v>72</v>
      </c>
      <c r="C24" s="144">
        <v>22</v>
      </c>
    </row>
    <row r="25" spans="1:5" x14ac:dyDescent="0.25">
      <c r="A25" s="144" t="s">
        <v>73</v>
      </c>
      <c r="C25" s="144">
        <v>23</v>
      </c>
    </row>
    <row r="26" spans="1:5" x14ac:dyDescent="0.25">
      <c r="A26" s="144" t="s">
        <v>74</v>
      </c>
      <c r="C26" s="144">
        <v>24</v>
      </c>
    </row>
    <row r="27" spans="1:5" x14ac:dyDescent="0.25">
      <c r="A27" s="144" t="s">
        <v>75</v>
      </c>
      <c r="C27" s="144">
        <v>25</v>
      </c>
    </row>
    <row r="28" spans="1:5" x14ac:dyDescent="0.25">
      <c r="A28" s="144" t="s">
        <v>76</v>
      </c>
      <c r="C28" s="144">
        <v>26</v>
      </c>
    </row>
    <row r="29" spans="1:5" x14ac:dyDescent="0.25">
      <c r="A29" s="144" t="s">
        <v>77</v>
      </c>
      <c r="C29" s="144">
        <v>27</v>
      </c>
    </row>
    <row r="30" spans="1:5" x14ac:dyDescent="0.25">
      <c r="A30" s="144" t="s">
        <v>78</v>
      </c>
      <c r="C30" s="144">
        <v>28</v>
      </c>
    </row>
    <row r="31" spans="1:5" x14ac:dyDescent="0.25">
      <c r="A31" s="144" t="s">
        <v>79</v>
      </c>
      <c r="C31" s="144">
        <v>29</v>
      </c>
    </row>
    <row r="32" spans="1:5" x14ac:dyDescent="0.25">
      <c r="A32" s="144" t="s">
        <v>80</v>
      </c>
      <c r="C32" s="144">
        <v>30</v>
      </c>
    </row>
    <row r="33" spans="1:3" x14ac:dyDescent="0.25">
      <c r="A33" s="144" t="s">
        <v>81</v>
      </c>
      <c r="C33" s="144">
        <v>31</v>
      </c>
    </row>
    <row r="34" spans="1:3" x14ac:dyDescent="0.25">
      <c r="A34" s="144" t="s">
        <v>82</v>
      </c>
    </row>
    <row r="35" spans="1:3" x14ac:dyDescent="0.25">
      <c r="A35" s="144" t="s">
        <v>83</v>
      </c>
    </row>
    <row r="36" spans="1:3" x14ac:dyDescent="0.25">
      <c r="A36" s="144" t="s">
        <v>84</v>
      </c>
    </row>
    <row r="37" spans="1:3" x14ac:dyDescent="0.25">
      <c r="A37" s="144" t="s">
        <v>85</v>
      </c>
    </row>
    <row r="38" spans="1:3" x14ac:dyDescent="0.25">
      <c r="A38" s="144" t="s">
        <v>86</v>
      </c>
    </row>
    <row r="39" spans="1:3" x14ac:dyDescent="0.25">
      <c r="A39" s="144" t="s">
        <v>87</v>
      </c>
    </row>
    <row r="40" spans="1:3" x14ac:dyDescent="0.25">
      <c r="A40" s="144" t="s">
        <v>88</v>
      </c>
    </row>
    <row r="41" spans="1:3" x14ac:dyDescent="0.25">
      <c r="A41" s="144" t="s">
        <v>89</v>
      </c>
    </row>
    <row r="42" spans="1:3" x14ac:dyDescent="0.25">
      <c r="A42" s="144" t="s">
        <v>90</v>
      </c>
    </row>
    <row r="43" spans="1:3" x14ac:dyDescent="0.25">
      <c r="A43" s="144" t="s">
        <v>91</v>
      </c>
    </row>
    <row r="44" spans="1:3" x14ac:dyDescent="0.25">
      <c r="A44" s="144" t="s">
        <v>92</v>
      </c>
    </row>
    <row r="45" spans="1:3" x14ac:dyDescent="0.25">
      <c r="A45" s="144" t="s">
        <v>93</v>
      </c>
    </row>
  </sheetData>
  <sheetProtection algorithmName="SHA-512" hashValue="zSygOGauDbCFM8jQQCrbngDb1+qiP0QfAtD6zlu1SLRD8HesheXB4eDWbp5dKiGNIM9FdxSmCQqA7kB4UG/U4w==" saltValue="m62/6TiZ6oECXjfOCOpyCw=="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8" activePane="bottomRight" state="frozen"/>
      <selection pane="topRight" activeCell="J25" sqref="J25"/>
      <selection pane="bottomLeft" activeCell="J25" sqref="J25"/>
      <selection pane="bottomRight" activeCell="C37" sqref="C37"/>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4.140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51" t="s">
        <v>172</v>
      </c>
      <c r="B1" s="551"/>
      <c r="C1" s="467"/>
      <c r="D1" s="559" t="s">
        <v>153</v>
      </c>
      <c r="E1" s="560"/>
      <c r="F1" s="560"/>
      <c r="G1" s="560"/>
      <c r="H1" s="560"/>
      <c r="I1" s="560"/>
      <c r="J1" s="560"/>
      <c r="K1" s="560"/>
      <c r="L1" s="560"/>
      <c r="M1" s="560"/>
      <c r="N1" s="560"/>
      <c r="O1" s="560"/>
      <c r="P1" s="560"/>
      <c r="Q1" s="560"/>
      <c r="R1" s="560"/>
      <c r="S1" s="560"/>
      <c r="T1" s="560"/>
      <c r="U1" s="560"/>
      <c r="V1" s="560"/>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58"/>
    </row>
    <row r="3" spans="1:69" s="3" customFormat="1" ht="18.75" x14ac:dyDescent="0.3">
      <c r="A3" s="458"/>
      <c r="B3" s="468" t="s">
        <v>166</v>
      </c>
      <c r="C3" s="96"/>
      <c r="D3" s="97"/>
      <c r="E3" s="97"/>
      <c r="F3" s="97"/>
      <c r="G3" s="480"/>
      <c r="H3" s="176"/>
      <c r="I3" s="97"/>
      <c r="J3" s="97"/>
      <c r="K3" s="468" t="s">
        <v>167</v>
      </c>
      <c r="L3" s="468"/>
      <c r="M3" s="468"/>
      <c r="N3" s="468"/>
      <c r="O3" s="479"/>
      <c r="P3" s="469" t="s">
        <v>107</v>
      </c>
    </row>
    <row r="4" spans="1:69" ht="24.95" customHeight="1" x14ac:dyDescent="0.35">
      <c r="A4" s="553" t="s">
        <v>123</v>
      </c>
      <c r="B4" s="553"/>
      <c r="C4" s="553"/>
      <c r="D4" s="3"/>
      <c r="E4" s="3"/>
      <c r="F4" s="3"/>
      <c r="G4" s="3"/>
      <c r="H4" s="3"/>
      <c r="I4" s="3"/>
      <c r="J4" s="3"/>
      <c r="K4" s="3"/>
      <c r="L4" s="3"/>
      <c r="M4" s="3"/>
      <c r="N4" s="3"/>
      <c r="O4" s="3"/>
      <c r="P4" s="3"/>
      <c r="Q4" s="3"/>
      <c r="R4" s="3"/>
      <c r="S4" s="3"/>
      <c r="T4" s="3"/>
      <c r="U4" s="3"/>
      <c r="V4" s="3"/>
      <c r="W4" s="3"/>
      <c r="X4" s="3"/>
      <c r="Y4" s="3"/>
      <c r="Z4" s="3"/>
      <c r="BQ4" s="4"/>
    </row>
    <row r="5" spans="1:69" ht="27" customHeight="1" x14ac:dyDescent="0.2">
      <c r="A5" s="554" t="s">
        <v>124</v>
      </c>
      <c r="B5" s="555" t="s">
        <v>125</v>
      </c>
      <c r="C5" s="556" t="s">
        <v>126</v>
      </c>
      <c r="D5" s="558" t="s">
        <v>127</v>
      </c>
      <c r="E5" s="558"/>
      <c r="F5" s="558" t="s">
        <v>128</v>
      </c>
      <c r="G5" s="558"/>
      <c r="H5" s="558">
        <f>'Dati par projektu'!E15</f>
        <v>2026</v>
      </c>
      <c r="I5" s="558"/>
      <c r="J5" s="558">
        <f>IF(OR(H5&gt;='Dati par projektu'!$C$19,H5="X"),"X",H5+1)</f>
        <v>2027</v>
      </c>
      <c r="K5" s="558"/>
      <c r="L5" s="558">
        <f>IF(OR(J5&gt;='Dati par projektu'!$C$19,J5="X"),"X",J5+1)</f>
        <v>2028</v>
      </c>
      <c r="M5" s="558"/>
      <c r="N5" s="558">
        <f>IF(OR(L5&gt;='Dati par projektu'!$C$19,L5="X"),"X",L5+1)</f>
        <v>2029</v>
      </c>
      <c r="O5" s="558"/>
      <c r="P5" s="558" t="str">
        <f>IF(OR(N5&gt;='Dati par projektu'!$C$19,N5="X"),"X",N5+1)</f>
        <v>X</v>
      </c>
      <c r="Q5" s="558"/>
      <c r="R5" s="558" t="str">
        <f>IF(OR(P5&gt;='Dati par projektu'!$C$19,P5="X"),"X",P5+1)</f>
        <v>X</v>
      </c>
      <c r="S5" s="558"/>
      <c r="T5" s="558" t="str">
        <f>IF(OR(R5&gt;='Dati par projektu'!$C$19,R5="X"),"X",R5+1)</f>
        <v>X</v>
      </c>
      <c r="U5" s="558"/>
      <c r="V5" s="558" t="str">
        <f>IF(OR(T5&gt;='Dati par projektu'!$C$19,T5="X"),"X",T5+1)</f>
        <v>X</v>
      </c>
      <c r="W5" s="558"/>
      <c r="X5" s="558" t="str">
        <f>IF(OR(V5&gt;='Dati par projektu'!$C$19,V5="X"),"X",V5+1)</f>
        <v>X</v>
      </c>
      <c r="Y5" s="558"/>
      <c r="Z5" s="3"/>
      <c r="AE5" s="5"/>
      <c r="AF5" s="5"/>
      <c r="AG5" s="5"/>
      <c r="AH5" s="5"/>
      <c r="AI5" s="5"/>
      <c r="AJ5" s="5"/>
      <c r="AK5" s="5"/>
      <c r="AL5" s="5"/>
      <c r="AM5" s="5"/>
      <c r="AN5" s="5"/>
      <c r="AO5" s="5"/>
      <c r="AP5" s="5"/>
      <c r="AQ5" s="5"/>
      <c r="AR5" s="5"/>
      <c r="AS5" s="5"/>
      <c r="AT5" s="5"/>
      <c r="AV5" s="6">
        <v>0.55000000000000004</v>
      </c>
      <c r="BQ5" s="4"/>
    </row>
    <row r="6" spans="1:69" ht="27" customHeight="1" x14ac:dyDescent="0.2">
      <c r="A6" s="554"/>
      <c r="B6" s="555" t="s">
        <v>129</v>
      </c>
      <c r="C6" s="557"/>
      <c r="D6" s="139" t="s">
        <v>130</v>
      </c>
      <c r="E6" s="139"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hidden="1" x14ac:dyDescent="0.2">
      <c r="A7" s="8">
        <v>1</v>
      </c>
      <c r="B7" s="9" t="s">
        <v>134</v>
      </c>
      <c r="C7" s="173">
        <f>C8</f>
        <v>0.85</v>
      </c>
      <c r="D7" s="27">
        <f>F7+G7</f>
        <v>0</v>
      </c>
      <c r="E7" s="459"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135</v>
      </c>
      <c r="C8" s="542">
        <f>C24</f>
        <v>0.85</v>
      </c>
      <c r="D8" s="27">
        <f t="shared" ref="D8:D23" si="2">F8+G8</f>
        <v>0</v>
      </c>
      <c r="E8" s="459"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136</v>
      </c>
      <c r="C9" s="173">
        <v>0.85</v>
      </c>
      <c r="D9" s="27">
        <f t="shared" si="2"/>
        <v>0</v>
      </c>
      <c r="E9" s="459"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137</v>
      </c>
      <c r="C10" s="173">
        <v>0.85</v>
      </c>
      <c r="D10" s="27">
        <f t="shared" si="2"/>
        <v>0</v>
      </c>
      <c r="E10" s="459"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138</v>
      </c>
      <c r="C11" s="173">
        <v>0.85</v>
      </c>
      <c r="D11" s="27">
        <f t="shared" si="2"/>
        <v>0</v>
      </c>
      <c r="E11" s="459"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hidden="1" x14ac:dyDescent="0.2">
      <c r="A12" s="8">
        <v>6</v>
      </c>
      <c r="B12" s="9" t="s">
        <v>139</v>
      </c>
      <c r="C12" s="173">
        <v>0.85</v>
      </c>
      <c r="D12" s="27">
        <f t="shared" si="2"/>
        <v>0</v>
      </c>
      <c r="E12" s="459"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140</v>
      </c>
      <c r="D13" s="27">
        <f t="shared" si="2"/>
        <v>0</v>
      </c>
      <c r="E13" s="459" t="e">
        <f t="shared" si="0"/>
        <v>#DIV/0!</v>
      </c>
      <c r="F13" s="26">
        <f>ROUND(H13+J13+L13+N13+P13+R13+T13+V13+X13,2)</f>
        <v>0</v>
      </c>
      <c r="G13" s="26">
        <f>ROUND(I13+K13+M13+O13+Q13+S13+U13+W13+Y13,2)</f>
        <v>0</v>
      </c>
      <c r="H13" s="460">
        <f t="shared" ref="H13:Y13" si="4">SUM(H14:H15)</f>
        <v>0</v>
      </c>
      <c r="I13" s="460">
        <f t="shared" si="4"/>
        <v>0</v>
      </c>
      <c r="J13" s="460">
        <f t="shared" si="4"/>
        <v>0</v>
      </c>
      <c r="K13" s="460">
        <f t="shared" si="4"/>
        <v>0</v>
      </c>
      <c r="L13" s="460">
        <f t="shared" si="4"/>
        <v>0</v>
      </c>
      <c r="M13" s="460">
        <f t="shared" si="4"/>
        <v>0</v>
      </c>
      <c r="N13" s="460">
        <f t="shared" si="4"/>
        <v>0</v>
      </c>
      <c r="O13" s="460">
        <f t="shared" si="4"/>
        <v>0</v>
      </c>
      <c r="P13" s="460">
        <f t="shared" si="4"/>
        <v>0</v>
      </c>
      <c r="Q13" s="460">
        <f t="shared" si="4"/>
        <v>0</v>
      </c>
      <c r="R13" s="460">
        <f t="shared" si="4"/>
        <v>0</v>
      </c>
      <c r="S13" s="460">
        <f t="shared" si="4"/>
        <v>0</v>
      </c>
      <c r="T13" s="460">
        <f t="shared" si="4"/>
        <v>0</v>
      </c>
      <c r="U13" s="460">
        <f t="shared" si="4"/>
        <v>0</v>
      </c>
      <c r="V13" s="460">
        <f t="shared" si="4"/>
        <v>0</v>
      </c>
      <c r="W13" s="460">
        <f t="shared" si="4"/>
        <v>0</v>
      </c>
      <c r="X13" s="460">
        <f t="shared" si="4"/>
        <v>0</v>
      </c>
      <c r="Y13" s="460">
        <f t="shared" si="4"/>
        <v>0</v>
      </c>
      <c r="AE13" s="5"/>
      <c r="AF13" s="5"/>
      <c r="AG13" s="5"/>
      <c r="AH13" s="5"/>
      <c r="AI13" s="5"/>
      <c r="AJ13" s="5"/>
      <c r="AK13" s="5"/>
      <c r="AL13" s="5"/>
      <c r="AM13" s="5"/>
      <c r="AN13" s="5"/>
      <c r="AO13" s="5"/>
      <c r="AP13" s="5"/>
      <c r="AQ13" s="5"/>
      <c r="AR13" s="5"/>
      <c r="AS13" s="5"/>
      <c r="AT13" s="5"/>
    </row>
    <row r="14" spans="1:69" s="3" customFormat="1" x14ac:dyDescent="0.2">
      <c r="A14" s="11" t="s">
        <v>154</v>
      </c>
      <c r="B14" s="12" t="s">
        <v>155</v>
      </c>
      <c r="C14" s="173">
        <v>1</v>
      </c>
      <c r="D14" s="27">
        <f t="shared" si="2"/>
        <v>0</v>
      </c>
      <c r="E14" s="459"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156</v>
      </c>
      <c r="B15" s="12" t="s">
        <v>157</v>
      </c>
      <c r="C15" s="542">
        <f>C24</f>
        <v>0.85</v>
      </c>
      <c r="D15" s="27">
        <f t="shared" si="2"/>
        <v>0</v>
      </c>
      <c r="E15" s="459" t="e">
        <f t="shared" si="0"/>
        <v>#DIV/0!</v>
      </c>
      <c r="F15" s="26">
        <f t="shared" ref="F15:G23" si="5">ROUND(H15+J15+L15+N15+P15+R15+T15+V15+X15,2)</f>
        <v>0</v>
      </c>
      <c r="G15" s="26">
        <f t="shared" si="5"/>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141</v>
      </c>
      <c r="C16" s="173">
        <v>0.85</v>
      </c>
      <c r="D16" s="27">
        <f t="shared" si="2"/>
        <v>0</v>
      </c>
      <c r="E16" s="459" t="e">
        <f t="shared" si="0"/>
        <v>#DIV/0!</v>
      </c>
      <c r="F16" s="26">
        <f t="shared" si="5"/>
        <v>0</v>
      </c>
      <c r="G16" s="26">
        <f t="shared" si="5"/>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142</v>
      </c>
      <c r="C17" s="173">
        <v>0.85</v>
      </c>
      <c r="D17" s="27">
        <f t="shared" si="2"/>
        <v>0</v>
      </c>
      <c r="E17" s="459"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143</v>
      </c>
      <c r="C18" s="173">
        <v>0.85</v>
      </c>
      <c r="D18" s="27">
        <f t="shared" si="2"/>
        <v>0</v>
      </c>
      <c r="E18" s="459"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158</v>
      </c>
      <c r="C19" s="173">
        <v>1</v>
      </c>
      <c r="D19" s="27">
        <f t="shared" si="2"/>
        <v>0</v>
      </c>
      <c r="E19" s="459" t="e">
        <f t="shared" si="0"/>
        <v>#DIV/0!</v>
      </c>
      <c r="F19" s="26">
        <f t="shared" si="5"/>
        <v>0</v>
      </c>
      <c r="G19" s="26">
        <f t="shared" si="5"/>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145</v>
      </c>
      <c r="C20" s="173">
        <v>0.85</v>
      </c>
      <c r="D20" s="27">
        <f t="shared" si="2"/>
        <v>0</v>
      </c>
      <c r="E20" s="459" t="e">
        <f t="shared" si="0"/>
        <v>#DIV/0!</v>
      </c>
      <c r="F20" s="26">
        <f t="shared" si="5"/>
        <v>0</v>
      </c>
      <c r="G20" s="26">
        <f t="shared" si="5"/>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146</v>
      </c>
      <c r="C21" s="173">
        <v>0.85</v>
      </c>
      <c r="D21" s="27">
        <f t="shared" si="2"/>
        <v>0</v>
      </c>
      <c r="E21" s="459" t="e">
        <f t="shared" si="0"/>
        <v>#DIV/0!</v>
      </c>
      <c r="F21" s="26">
        <f t="shared" si="5"/>
        <v>0</v>
      </c>
      <c r="G21" s="26">
        <f t="shared" si="5"/>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147</v>
      </c>
      <c r="C22" s="173">
        <v>0.85</v>
      </c>
      <c r="D22" s="27">
        <f t="shared" si="2"/>
        <v>0</v>
      </c>
      <c r="E22" s="459" t="e">
        <f t="shared" si="0"/>
        <v>#DIV/0!</v>
      </c>
      <c r="F22" s="26">
        <f t="shared" si="5"/>
        <v>0</v>
      </c>
      <c r="G22" s="26">
        <f t="shared" si="5"/>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148</v>
      </c>
      <c r="C23" s="173">
        <v>0.85</v>
      </c>
      <c r="D23" s="27">
        <f t="shared" si="2"/>
        <v>0</v>
      </c>
      <c r="E23" s="459" t="e">
        <f t="shared" si="0"/>
        <v>#DIV/0!</v>
      </c>
      <c r="F23" s="26">
        <f t="shared" si="5"/>
        <v>0</v>
      </c>
      <c r="G23" s="26">
        <f t="shared" si="5"/>
        <v>0</v>
      </c>
      <c r="H23" s="26">
        <v>0</v>
      </c>
      <c r="I23" s="19"/>
      <c r="J23" s="26">
        <v>0</v>
      </c>
      <c r="K23" s="19"/>
      <c r="L23" s="26">
        <v>0</v>
      </c>
      <c r="M23" s="19"/>
      <c r="N23" s="26">
        <v>0</v>
      </c>
      <c r="O23" s="18"/>
      <c r="P23" s="26">
        <v>0</v>
      </c>
      <c r="Q23" s="18"/>
      <c r="R23" s="26">
        <v>0</v>
      </c>
      <c r="S23" s="18"/>
      <c r="T23" s="26">
        <v>0</v>
      </c>
      <c r="U23" s="18"/>
      <c r="V23" s="26">
        <v>0</v>
      </c>
      <c r="W23" s="18"/>
      <c r="X23" s="26">
        <v>0</v>
      </c>
      <c r="Y23" s="18"/>
      <c r="AE23" s="5"/>
      <c r="AF23" s="5"/>
      <c r="AG23" s="5"/>
      <c r="AH23" s="5"/>
      <c r="AI23" s="5"/>
      <c r="AJ23" s="5"/>
      <c r="AK23" s="5"/>
      <c r="AL23" s="5"/>
      <c r="AM23" s="5"/>
      <c r="AN23" s="5"/>
      <c r="AO23" s="5"/>
      <c r="AP23" s="5"/>
      <c r="AQ23" s="5"/>
      <c r="AR23" s="5"/>
      <c r="AS23" s="5"/>
      <c r="AT23" s="5"/>
    </row>
    <row r="24" spans="1:69" s="3" customFormat="1" x14ac:dyDescent="0.2">
      <c r="A24" s="461"/>
      <c r="B24" s="9" t="s">
        <v>149</v>
      </c>
      <c r="C24" s="529">
        <v>0.85</v>
      </c>
      <c r="D24" s="27">
        <f>F24+G24</f>
        <v>0</v>
      </c>
      <c r="E24" s="462"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61"/>
      <c r="B25" s="9" t="s">
        <v>150</v>
      </c>
      <c r="C25" s="463"/>
      <c r="D25" s="13"/>
      <c r="E25" s="462"/>
      <c r="F25" s="464"/>
      <c r="G25" s="46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61"/>
      <c r="B26" s="9" t="s">
        <v>151</v>
      </c>
      <c r="C26" s="463"/>
      <c r="D26" s="13"/>
      <c r="E26" s="462"/>
      <c r="F26" s="464"/>
      <c r="G26" s="464"/>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x14ac:dyDescent="0.2">
      <c r="A27" s="461"/>
      <c r="B27" s="9" t="s">
        <v>159</v>
      </c>
      <c r="C27" s="463"/>
      <c r="D27" s="13"/>
      <c r="E27" s="462"/>
      <c r="F27" s="464"/>
      <c r="G27" s="464"/>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2">
      <c r="A28" s="461"/>
      <c r="B28" s="9" t="s">
        <v>160</v>
      </c>
      <c r="C28" s="463"/>
      <c r="D28" s="13"/>
      <c r="E28" s="462"/>
      <c r="F28" s="464"/>
      <c r="G28" s="464"/>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x14ac:dyDescent="0.2">
      <c r="A29" s="461"/>
      <c r="B29" s="9" t="s">
        <v>161</v>
      </c>
      <c r="C29" s="463"/>
      <c r="D29" s="13"/>
      <c r="E29" s="462"/>
      <c r="F29" s="464"/>
      <c r="G29" s="464"/>
      <c r="H29" s="20">
        <f>H26-H28</f>
        <v>0</v>
      </c>
      <c r="I29" s="20">
        <f>I26-I28</f>
        <v>0</v>
      </c>
      <c r="J29" s="20">
        <f t="shared" ref="J29:Y29" si="10">J26-J28</f>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row>
    <row r="30" spans="1:69" s="3" customFormat="1" x14ac:dyDescent="0.2">
      <c r="A30" s="458"/>
    </row>
    <row r="31" spans="1:69" s="3" customFormat="1" x14ac:dyDescent="0.2">
      <c r="A31" s="458"/>
    </row>
    <row r="32" spans="1:69" s="3" customFormat="1" x14ac:dyDescent="0.2">
      <c r="A32" s="458"/>
    </row>
    <row r="33" spans="1:1" s="3" customFormat="1" x14ac:dyDescent="0.2">
      <c r="A33" s="458"/>
    </row>
    <row r="34" spans="1:1" s="3" customFormat="1" x14ac:dyDescent="0.2">
      <c r="A34" s="458"/>
    </row>
    <row r="35" spans="1:1" s="3" customFormat="1" x14ac:dyDescent="0.2">
      <c r="A35" s="458"/>
    </row>
    <row r="36" spans="1:1" s="3" customFormat="1" x14ac:dyDescent="0.2">
      <c r="A36" s="458"/>
    </row>
    <row r="37" spans="1:1" s="3" customFormat="1" x14ac:dyDescent="0.2">
      <c r="A37" s="458"/>
    </row>
    <row r="38" spans="1:1" s="3" customFormat="1" x14ac:dyDescent="0.2">
      <c r="A38" s="458"/>
    </row>
    <row r="39" spans="1:1" s="3" customFormat="1" x14ac:dyDescent="0.2">
      <c r="A39" s="458"/>
    </row>
    <row r="40" spans="1:1" s="3" customFormat="1" x14ac:dyDescent="0.2">
      <c r="A40" s="458"/>
    </row>
    <row r="41" spans="1:1" s="3" customFormat="1" x14ac:dyDescent="0.2">
      <c r="A41" s="458"/>
    </row>
    <row r="42" spans="1:1" s="3" customFormat="1" x14ac:dyDescent="0.2">
      <c r="A42" s="458"/>
    </row>
    <row r="43" spans="1:1" s="3" customFormat="1" x14ac:dyDescent="0.2">
      <c r="A43" s="458"/>
    </row>
    <row r="44" spans="1:1" s="3" customFormat="1" x14ac:dyDescent="0.2">
      <c r="A44" s="458"/>
    </row>
    <row r="45" spans="1:1" s="3" customFormat="1" x14ac:dyDescent="0.2">
      <c r="A45" s="458"/>
    </row>
    <row r="46" spans="1:1" s="3" customFormat="1" x14ac:dyDescent="0.2">
      <c r="A46" s="458"/>
    </row>
    <row r="47" spans="1:1" s="3" customFormat="1" x14ac:dyDescent="0.2">
      <c r="A47" s="458"/>
    </row>
    <row r="48" spans="1:1" s="3" customFormat="1" x14ac:dyDescent="0.2">
      <c r="A48" s="458"/>
    </row>
    <row r="49" spans="1:1" s="3" customFormat="1" x14ac:dyDescent="0.2">
      <c r="A49" s="458"/>
    </row>
    <row r="50" spans="1:1" s="3" customFormat="1" x14ac:dyDescent="0.2">
      <c r="A50" s="458"/>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NQQdyUTkM6hY7NxIuPHJfOym08uT05KgjX0gq9jw4rGEt64PBGKETr+TlMlZFcpqf6KFYPdYaxlNVF+Yg9lCvg==" saltValue="YuOJfMKtQ1w39cVbfdcO9w==" spinCount="100000" sheet="1"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9">
    <cfRule type="containsText" dxfId="151" priority="1" stopIfTrue="1" operator="containsText" text="PĀRSNIEGTAS IZMAKSAS">
      <formula>NOT(ISERROR(SEARCH("PĀRSNIEGTAS IZMAKSAS",D7)))</formula>
    </cfRule>
  </conditionalFormatting>
  <conditionalFormatting sqref="F8:G9">
    <cfRule type="containsText" dxfId="150" priority="7" stopIfTrue="1" operator="containsText" text="PĀRSNIEGTAS IZMAKSAS">
      <formula>NOT(ISERROR(SEARCH("PĀRSNIEGTAS IZMAKSAS",F8)))</formula>
    </cfRule>
  </conditionalFormatting>
  <conditionalFormatting sqref="F12:G12">
    <cfRule type="containsText" dxfId="149" priority="6" stopIfTrue="1" operator="containsText" text="PĀRSNIEGTAS IZMAKSAS">
      <formula>NOT(ISERROR(SEARCH("PĀRSNIEGTAS IZMAKSAS",F12)))</formula>
    </cfRule>
  </conditionalFormatting>
  <conditionalFormatting sqref="J5:Y5">
    <cfRule type="cellIs" dxfId="148" priority="8" operator="equal">
      <formula>"x"</formula>
    </cfRule>
  </conditionalFormatting>
  <hyperlinks>
    <hyperlink ref="P3" r:id="rId1" xr:uid="{46164A21-3349-43DA-B4CF-2FFC69B5C0D9}"/>
  </hyperlinks>
  <pageMargins left="0.7" right="0.7" top="0.75" bottom="0.75" header="0.3" footer="0.3"/>
  <drawing r:id="rId2"/>
  <extLst>
    <ext xmlns:x14="http://schemas.microsoft.com/office/spreadsheetml/2009/9/main" uri="{CCE6A557-97BC-4b89-ADB6-D9C93CAAB3DF}">
      <x14:dataValidations xmlns:xm="http://schemas.microsoft.com/office/excel/2006/main" count="5">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 type="list" allowBlank="1" showInputMessage="1" showErrorMessage="1" errorTitle="Neatbilstoši aizpildīts lauks" error="Kļūda, izvēlieties izvēlnē norādītos sadarbības partnerus" prompt="Izvēlieties sadarbības partneri" xr:uid="{E4C46BEE-C88B-4577-937E-90A586A913DA}">
          <x14:formula1>
            <xm:f>Dati!$X$2:$X$7</xm:f>
          </x14:formula1>
          <xm:sqref>C3</xm:sqref>
        </x14:dataValidation>
        <x14:dataValidation type="list" allowBlank="1" showInputMessage="1" showErrorMessage="1" promptTitle="Izvēlies atbilstošu likmi" xr:uid="{961492FC-991B-4BA2-9FE7-D68F96809E18}">
          <x14:formula1>
            <xm:f>Dati!$N$3:$N$9</xm:f>
          </x14:formula1>
          <xm:sqref>C9:C12 C7</xm:sqref>
        </x14:dataValidation>
        <x14:dataValidation type="list" allowBlank="1" showInputMessage="1" showErrorMessage="1" promptTitle="Izvēlies atbilstošu likmi" xr:uid="{572A819C-023F-4A06-8949-F890CB660683}">
          <x14:formula1>
            <xm:f>Dati!$N$3:$N$13</xm:f>
          </x14:formula1>
          <xm:sqref>C8 C14:C24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80" zoomScaleNormal="80" workbookViewId="0">
      <pane xSplit="7" ySplit="6" topLeftCell="H12" activePane="bottomRight" state="frozen"/>
      <selection pane="topRight" activeCell="J25" sqref="J25"/>
      <selection pane="bottomLeft" activeCell="J25" sqref="J25"/>
      <selection pane="bottomRight" activeCell="C40" sqref="C40"/>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51" t="s">
        <v>173</v>
      </c>
      <c r="B1" s="551"/>
      <c r="C1" s="467"/>
      <c r="D1" s="560" t="s">
        <v>163</v>
      </c>
      <c r="E1" s="560"/>
      <c r="F1" s="560"/>
      <c r="G1" s="560"/>
      <c r="H1" s="560"/>
      <c r="I1" s="560"/>
      <c r="J1" s="560"/>
      <c r="K1" s="560"/>
      <c r="L1" s="560"/>
      <c r="M1" s="560"/>
      <c r="N1" s="560"/>
      <c r="O1" s="560"/>
      <c r="P1" s="560"/>
      <c r="Q1" s="560"/>
      <c r="R1" s="560"/>
      <c r="S1" s="560"/>
      <c r="T1" s="560"/>
      <c r="U1" s="560"/>
      <c r="V1" s="560"/>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58"/>
    </row>
    <row r="3" spans="1:69" s="3" customFormat="1" ht="19.5" customHeight="1" x14ac:dyDescent="0.3">
      <c r="A3" s="458"/>
      <c r="B3" s="468" t="s">
        <v>166</v>
      </c>
      <c r="C3" s="96"/>
      <c r="D3" s="97"/>
      <c r="E3" s="97"/>
      <c r="F3" s="97"/>
      <c r="G3" s="480"/>
      <c r="H3" s="176"/>
      <c r="I3" s="97"/>
      <c r="J3" s="97"/>
      <c r="K3" s="468" t="s">
        <v>167</v>
      </c>
      <c r="L3" s="468"/>
      <c r="M3" s="468"/>
      <c r="N3" s="468"/>
      <c r="O3" s="479"/>
      <c r="P3" s="469" t="s">
        <v>107</v>
      </c>
      <c r="T3" s="561"/>
      <c r="U3" s="561"/>
      <c r="V3" s="561"/>
      <c r="W3" s="561"/>
    </row>
    <row r="4" spans="1:69" ht="24.95" customHeight="1" x14ac:dyDescent="0.35">
      <c r="A4" s="553" t="s">
        <v>123</v>
      </c>
      <c r="B4" s="553"/>
      <c r="C4" s="553"/>
      <c r="D4" s="3"/>
      <c r="E4" s="3"/>
      <c r="F4" s="3"/>
      <c r="G4" s="3"/>
      <c r="H4" s="3"/>
      <c r="I4" s="3"/>
      <c r="J4" s="3"/>
      <c r="K4" s="3"/>
      <c r="L4" s="3"/>
      <c r="M4" s="3"/>
      <c r="N4" s="3"/>
      <c r="O4" s="3"/>
      <c r="P4" s="3"/>
      <c r="Q4" s="3"/>
      <c r="R4" s="3"/>
      <c r="S4" s="3"/>
      <c r="T4" s="3"/>
      <c r="U4" s="3"/>
      <c r="V4" s="3"/>
      <c r="W4" s="3"/>
      <c r="X4" s="3"/>
      <c r="Y4" s="3"/>
      <c r="Z4" s="3"/>
      <c r="BQ4" s="4"/>
    </row>
    <row r="5" spans="1:69" x14ac:dyDescent="0.2">
      <c r="A5" s="554" t="s">
        <v>124</v>
      </c>
      <c r="B5" s="555" t="s">
        <v>125</v>
      </c>
      <c r="C5" s="556" t="s">
        <v>126</v>
      </c>
      <c r="D5" s="558" t="s">
        <v>127</v>
      </c>
      <c r="E5" s="558"/>
      <c r="F5" s="558" t="s">
        <v>128</v>
      </c>
      <c r="G5" s="558"/>
      <c r="H5" s="558">
        <f>'Dati par projektu'!E15</f>
        <v>2026</v>
      </c>
      <c r="I5" s="558"/>
      <c r="J5" s="558">
        <f>IF(OR(H5&gt;='Dati par projektu'!$C$19,H5="X"),"X",H5+1)</f>
        <v>2027</v>
      </c>
      <c r="K5" s="558"/>
      <c r="L5" s="558">
        <f>IF(OR(J5&gt;='Dati par projektu'!$C$19,J5="X"),"X",J5+1)</f>
        <v>2028</v>
      </c>
      <c r="M5" s="558"/>
      <c r="N5" s="558">
        <f>IF(OR(L5&gt;='Dati par projektu'!$C$19,L5="X"),"X",L5+1)</f>
        <v>2029</v>
      </c>
      <c r="O5" s="558"/>
      <c r="P5" s="558" t="str">
        <f>IF(OR(N5&gt;='Dati par projektu'!$C$19,N5="X"),"X",N5+1)</f>
        <v>X</v>
      </c>
      <c r="Q5" s="558"/>
      <c r="R5" s="558" t="str">
        <f>IF(OR(P5&gt;='Dati par projektu'!$C$19,P5="X"),"X",P5+1)</f>
        <v>X</v>
      </c>
      <c r="S5" s="558"/>
      <c r="T5" s="558" t="str">
        <f>IF(OR(R5&gt;='Dati par projektu'!$C$19,R5="X"),"X",R5+1)</f>
        <v>X</v>
      </c>
      <c r="U5" s="558"/>
      <c r="V5" s="558" t="str">
        <f>IF(OR(T5&gt;='Dati par projektu'!$C$19,T5="X"),"X",T5+1)</f>
        <v>X</v>
      </c>
      <c r="W5" s="558"/>
      <c r="X5" s="558" t="str">
        <f>IF(OR(V5&gt;='Dati par projektu'!$C$19,V5="X"),"X",V5+1)</f>
        <v>X</v>
      </c>
      <c r="Y5" s="558"/>
      <c r="Z5" s="3"/>
      <c r="AE5" s="5"/>
      <c r="AF5" s="5"/>
      <c r="AG5" s="5"/>
      <c r="AH5" s="5"/>
      <c r="AI5" s="5"/>
      <c r="AJ5" s="5"/>
      <c r="AK5" s="5"/>
      <c r="AL5" s="5"/>
      <c r="AM5" s="5"/>
      <c r="AN5" s="5"/>
      <c r="AO5" s="5"/>
      <c r="AP5" s="5"/>
      <c r="AQ5" s="5"/>
      <c r="AR5" s="5"/>
      <c r="AS5" s="5"/>
      <c r="AT5" s="5"/>
      <c r="AV5" s="6">
        <v>0.55000000000000004</v>
      </c>
      <c r="BQ5" s="4"/>
    </row>
    <row r="6" spans="1:69" ht="27" customHeight="1" x14ac:dyDescent="0.2">
      <c r="A6" s="554"/>
      <c r="B6" s="555" t="s">
        <v>129</v>
      </c>
      <c r="C6" s="557"/>
      <c r="D6" s="139" t="s">
        <v>130</v>
      </c>
      <c r="E6" s="139"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hidden="1" x14ac:dyDescent="0.2">
      <c r="A7" s="8">
        <v>1</v>
      </c>
      <c r="B7" s="9" t="s">
        <v>134</v>
      </c>
      <c r="C7" s="173">
        <v>0.85</v>
      </c>
      <c r="D7" s="27">
        <f>F7+G7</f>
        <v>0</v>
      </c>
      <c r="E7" s="459"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hidden="1" x14ac:dyDescent="0.2">
      <c r="A8" s="8">
        <v>2</v>
      </c>
      <c r="B8" s="9" t="s">
        <v>135</v>
      </c>
      <c r="C8" s="173">
        <v>0.85</v>
      </c>
      <c r="D8" s="27">
        <f t="shared" ref="D8:D23" si="2">F8+G8</f>
        <v>0</v>
      </c>
      <c r="E8" s="459"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136</v>
      </c>
      <c r="C9" s="173">
        <v>0.85</v>
      </c>
      <c r="D9" s="27">
        <f t="shared" si="2"/>
        <v>0</v>
      </c>
      <c r="E9" s="459"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137</v>
      </c>
      <c r="C10" s="173">
        <v>0.85</v>
      </c>
      <c r="D10" s="27">
        <f t="shared" si="2"/>
        <v>0</v>
      </c>
      <c r="E10" s="459"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138</v>
      </c>
      <c r="C11" s="173">
        <v>0.85</v>
      </c>
      <c r="D11" s="27">
        <f t="shared" si="2"/>
        <v>0</v>
      </c>
      <c r="E11" s="459"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139</v>
      </c>
      <c r="C12" s="542">
        <f>C24</f>
        <v>0.85</v>
      </c>
      <c r="D12" s="27">
        <f t="shared" si="2"/>
        <v>0</v>
      </c>
      <c r="E12" s="459"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140</v>
      </c>
      <c r="C13" s="542">
        <f>C24</f>
        <v>0.85</v>
      </c>
      <c r="D13" s="27">
        <f t="shared" si="2"/>
        <v>0</v>
      </c>
      <c r="E13" s="459" t="e">
        <f t="shared" si="0"/>
        <v>#DIV/0!</v>
      </c>
      <c r="F13" s="26">
        <f>ROUND(H13+J13+L13+N13+P13+R13+T13+V13+X13,2)</f>
        <v>0</v>
      </c>
      <c r="G13" s="26">
        <f>ROUND(I13+K13+M13+O13+Q13+S13+U13+W13+Y13,2)</f>
        <v>0</v>
      </c>
      <c r="H13" s="19"/>
      <c r="I13" s="19"/>
      <c r="J13" s="19"/>
      <c r="K13" s="19"/>
      <c r="L13" s="19"/>
      <c r="M13" s="19"/>
      <c r="N13" s="19"/>
      <c r="O13" s="19"/>
      <c r="P13" s="19"/>
      <c r="Q13" s="19"/>
      <c r="R13" s="19"/>
      <c r="S13" s="19"/>
      <c r="T13" s="19"/>
      <c r="U13" s="19"/>
      <c r="V13" s="19"/>
      <c r="W13" s="19"/>
      <c r="X13" s="19"/>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542">
        <v>0.85</v>
      </c>
      <c r="D14" s="27">
        <f t="shared" si="2"/>
        <v>0</v>
      </c>
      <c r="E14" s="459"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542">
        <v>0.85</v>
      </c>
      <c r="D15" s="27">
        <f t="shared" si="2"/>
        <v>0</v>
      </c>
      <c r="E15" s="459"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141</v>
      </c>
      <c r="C16" s="542">
        <v>0.85</v>
      </c>
      <c r="D16" s="27">
        <f t="shared" si="2"/>
        <v>0</v>
      </c>
      <c r="E16" s="459"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46" s="3" customFormat="1" hidden="1" x14ac:dyDescent="0.2">
      <c r="A17" s="8">
        <v>9</v>
      </c>
      <c r="B17" s="9" t="s">
        <v>142</v>
      </c>
      <c r="C17" s="542">
        <v>0.85</v>
      </c>
      <c r="D17" s="27">
        <f t="shared" si="2"/>
        <v>0</v>
      </c>
      <c r="E17" s="459"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46" s="3" customFormat="1" hidden="1" x14ac:dyDescent="0.2">
      <c r="A18" s="8">
        <v>10</v>
      </c>
      <c r="B18" s="9" t="s">
        <v>143</v>
      </c>
      <c r="C18" s="542">
        <v>0.85</v>
      </c>
      <c r="D18" s="27">
        <f t="shared" si="2"/>
        <v>0</v>
      </c>
      <c r="E18" s="459"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144</v>
      </c>
      <c r="C19" s="542">
        <f>C24</f>
        <v>0.85</v>
      </c>
      <c r="D19" s="27">
        <f t="shared" si="2"/>
        <v>0</v>
      </c>
      <c r="E19" s="459"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46" s="3" customFormat="1" hidden="1" x14ac:dyDescent="0.2">
      <c r="A20" s="8">
        <v>12</v>
      </c>
      <c r="B20" s="9" t="s">
        <v>145</v>
      </c>
      <c r="C20" s="173">
        <v>1</v>
      </c>
      <c r="D20" s="27">
        <f t="shared" si="2"/>
        <v>0</v>
      </c>
      <c r="E20" s="459"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46" s="3" customFormat="1" hidden="1" x14ac:dyDescent="0.2">
      <c r="A21" s="8">
        <v>13</v>
      </c>
      <c r="B21" s="9" t="s">
        <v>146</v>
      </c>
      <c r="C21" s="173">
        <v>1</v>
      </c>
      <c r="D21" s="27">
        <f t="shared" si="2"/>
        <v>0</v>
      </c>
      <c r="E21" s="459"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46" s="3" customFormat="1" hidden="1" x14ac:dyDescent="0.2">
      <c r="A22" s="8">
        <v>14</v>
      </c>
      <c r="B22" s="9" t="s">
        <v>147</v>
      </c>
      <c r="C22" s="173">
        <v>1</v>
      </c>
      <c r="D22" s="27">
        <f t="shared" si="2"/>
        <v>0</v>
      </c>
      <c r="E22" s="459"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46" s="3" customFormat="1" hidden="1" x14ac:dyDescent="0.2">
      <c r="A23" s="8">
        <v>15</v>
      </c>
      <c r="B23" s="9" t="s">
        <v>148</v>
      </c>
      <c r="C23" s="173">
        <v>1</v>
      </c>
      <c r="D23" s="27">
        <f t="shared" si="2"/>
        <v>0</v>
      </c>
      <c r="E23" s="459"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46" s="3" customFormat="1" x14ac:dyDescent="0.2">
      <c r="A24" s="461"/>
      <c r="B24" s="9" t="s">
        <v>149</v>
      </c>
      <c r="C24" s="529">
        <v>0.85</v>
      </c>
      <c r="D24" s="27">
        <f>F24+G24</f>
        <v>0</v>
      </c>
      <c r="E24" s="462"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46" s="3" customFormat="1" x14ac:dyDescent="0.2">
      <c r="A25" s="461"/>
      <c r="B25" s="9" t="s">
        <v>150</v>
      </c>
      <c r="C25" s="463"/>
      <c r="D25" s="13"/>
      <c r="E25" s="462"/>
      <c r="F25" s="464"/>
      <c r="G25" s="46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61"/>
      <c r="B26" s="9" t="s">
        <v>151</v>
      </c>
      <c r="C26" s="463"/>
      <c r="D26" s="13"/>
      <c r="E26" s="462"/>
      <c r="F26" s="464"/>
      <c r="G26" s="464"/>
      <c r="H26" s="20">
        <f>H24-H23</f>
        <v>0</v>
      </c>
      <c r="I26" s="20">
        <f>I24-I23-I25</f>
        <v>0</v>
      </c>
      <c r="J26" s="20">
        <f t="shared" ref="J26:Y26" si="6">J24-J23</f>
        <v>0</v>
      </c>
      <c r="K26" s="20">
        <f>K24-K23-K25</f>
        <v>0</v>
      </c>
      <c r="L26" s="20">
        <f t="shared" si="6"/>
        <v>0</v>
      </c>
      <c r="M26" s="20">
        <f>M24-M23-M25</f>
        <v>0</v>
      </c>
      <c r="N26" s="20">
        <f t="shared" si="6"/>
        <v>0</v>
      </c>
      <c r="O26" s="20">
        <f t="shared" si="6"/>
        <v>0</v>
      </c>
      <c r="P26" s="20">
        <f t="shared" si="6"/>
        <v>0</v>
      </c>
      <c r="Q26" s="20">
        <f t="shared" si="6"/>
        <v>0</v>
      </c>
      <c r="R26" s="20">
        <f t="shared" si="6"/>
        <v>0</v>
      </c>
      <c r="S26" s="20">
        <f t="shared" si="6"/>
        <v>0</v>
      </c>
      <c r="T26" s="20">
        <f t="shared" si="6"/>
        <v>0</v>
      </c>
      <c r="U26" s="20">
        <f t="shared" si="6"/>
        <v>0</v>
      </c>
      <c r="V26" s="20">
        <f t="shared" si="6"/>
        <v>0</v>
      </c>
      <c r="W26" s="20">
        <f t="shared" si="6"/>
        <v>0</v>
      </c>
      <c r="X26" s="20">
        <f t="shared" si="6"/>
        <v>0</v>
      </c>
      <c r="Y26" s="20">
        <f t="shared" si="6"/>
        <v>0</v>
      </c>
      <c r="AE26" s="5"/>
      <c r="AF26" s="5"/>
      <c r="AG26" s="5"/>
      <c r="AH26" s="5"/>
      <c r="AI26" s="5"/>
      <c r="AJ26" s="5"/>
      <c r="AK26" s="5"/>
      <c r="AL26" s="5"/>
      <c r="AM26" s="5"/>
      <c r="AN26" s="5"/>
      <c r="AO26" s="5"/>
      <c r="AP26" s="5"/>
      <c r="AQ26" s="5"/>
      <c r="AR26" s="5"/>
      <c r="AS26" s="5"/>
      <c r="AT26" s="5"/>
    </row>
    <row r="27" spans="1:46" s="3" customFormat="1" x14ac:dyDescent="0.2">
      <c r="A27" s="458"/>
    </row>
    <row r="28" spans="1:46" s="3" customFormat="1" x14ac:dyDescent="0.2">
      <c r="A28" s="458"/>
    </row>
    <row r="29" spans="1:46" s="3" customFormat="1" x14ac:dyDescent="0.2">
      <c r="A29" s="458"/>
    </row>
    <row r="30" spans="1:46" s="3" customFormat="1" x14ac:dyDescent="0.2">
      <c r="A30" s="458"/>
    </row>
    <row r="31" spans="1:46" s="3" customFormat="1" x14ac:dyDescent="0.2">
      <c r="A31" s="458"/>
    </row>
    <row r="32" spans="1:46" s="3" customFormat="1" x14ac:dyDescent="0.2">
      <c r="A32" s="458"/>
    </row>
    <row r="33" spans="1:1" s="3" customFormat="1" x14ac:dyDescent="0.2">
      <c r="A33" s="458"/>
    </row>
    <row r="34" spans="1:1" s="3" customFormat="1" x14ac:dyDescent="0.2">
      <c r="A34" s="458"/>
    </row>
    <row r="35" spans="1:1" s="3" customFormat="1" x14ac:dyDescent="0.2">
      <c r="A35" s="458"/>
    </row>
    <row r="36" spans="1:1" s="3" customFormat="1" x14ac:dyDescent="0.2">
      <c r="A36" s="458"/>
    </row>
    <row r="37" spans="1:1" s="3" customFormat="1" x14ac:dyDescent="0.2">
      <c r="A37" s="458"/>
    </row>
    <row r="38" spans="1:1" s="3" customFormat="1" x14ac:dyDescent="0.2">
      <c r="A38" s="458"/>
    </row>
    <row r="39" spans="1:1" s="3" customFormat="1" x14ac:dyDescent="0.2">
      <c r="A39" s="458"/>
    </row>
    <row r="40" spans="1:1" s="3" customFormat="1" x14ac:dyDescent="0.2">
      <c r="A40" s="458"/>
    </row>
    <row r="41" spans="1:1" s="3" customFormat="1" x14ac:dyDescent="0.2">
      <c r="A41" s="458"/>
    </row>
    <row r="42" spans="1:1" s="3" customFormat="1" x14ac:dyDescent="0.2">
      <c r="A42" s="458"/>
    </row>
    <row r="43" spans="1:1" s="3" customFormat="1" x14ac:dyDescent="0.2">
      <c r="A43" s="458"/>
    </row>
    <row r="44" spans="1:1" s="3" customFormat="1" x14ac:dyDescent="0.2">
      <c r="A44" s="458"/>
    </row>
    <row r="45" spans="1:1" s="3" customFormat="1" x14ac:dyDescent="0.2">
      <c r="A45" s="458"/>
    </row>
    <row r="46" spans="1:1" s="3" customFormat="1" x14ac:dyDescent="0.2">
      <c r="A46" s="458"/>
    </row>
    <row r="47" spans="1:1" s="3" customFormat="1" x14ac:dyDescent="0.2">
      <c r="A47" s="458"/>
    </row>
    <row r="48" spans="1:1" s="3" customFormat="1" x14ac:dyDescent="0.2">
      <c r="A48" s="458"/>
    </row>
    <row r="49" spans="1:1" s="3" customFormat="1" x14ac:dyDescent="0.2">
      <c r="A49" s="458"/>
    </row>
    <row r="50" spans="1:1" s="3" customFormat="1" x14ac:dyDescent="0.2">
      <c r="A50" s="458"/>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yirlB29TMWLLBKPP2JfkliGYjqOgbWW8JgncqFtvlFvz6OaNdHMjUi0u5UtKs//3YY3neRRtmjNQWjA9IyrKOw==" saltValue="kkGbxgnUg9vemeNHmhqzXw==" spinCount="100000" sheet="1"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T3:W3"/>
    <mergeCell ref="X5:Y5"/>
    <mergeCell ref="L5:M5"/>
    <mergeCell ref="N5:O5"/>
    <mergeCell ref="P5:Q5"/>
    <mergeCell ref="R5:S5"/>
    <mergeCell ref="T5:U5"/>
    <mergeCell ref="V5:W5"/>
  </mergeCells>
  <conditionalFormatting sqref="D7:D26">
    <cfRule type="containsText" dxfId="147" priority="1" stopIfTrue="1" operator="containsText" text="PĀRSNIEGTAS IZMAKSAS">
      <formula>NOT(ISERROR(SEARCH("PĀRSNIEGTAS IZMAKSAS",D7)))</formula>
    </cfRule>
  </conditionalFormatting>
  <conditionalFormatting sqref="F8:G9">
    <cfRule type="containsText" dxfId="146" priority="4" stopIfTrue="1" operator="containsText" text="PĀRSNIEGTAS IZMAKSAS">
      <formula>NOT(ISERROR(SEARCH("PĀRSNIEGTAS IZMAKSAS",F8)))</formula>
    </cfRule>
  </conditionalFormatting>
  <conditionalFormatting sqref="F12:G12">
    <cfRule type="containsText" dxfId="145" priority="3" stopIfTrue="1" operator="containsText" text="PĀRSNIEGTAS IZMAKSAS">
      <formula>NOT(ISERROR(SEARCH("PĀRSNIEGTAS IZMAKSAS",F12)))</formula>
    </cfRule>
  </conditionalFormatting>
  <conditionalFormatting sqref="J5:Y5">
    <cfRule type="cellIs" dxfId="144" priority="5" operator="equal">
      <formula>"x"</formula>
    </cfRule>
  </conditionalFormatting>
  <hyperlinks>
    <hyperlink ref="P3" r:id="rId1" xr:uid="{A1693B94-374A-4578-A7AD-A7DF69449452}"/>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5">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 type="list" allowBlank="1" showInputMessage="1" showErrorMessage="1" errorTitle="Neatbilstoši aizpildīts lauks" error="Kļūda, izvēlieties izvēlnē norādītos sadarbības partnerus" prompt="Izvēlieties sadarbības partneri" xr:uid="{456FD5A2-1A2B-44B6-A969-C8E42943606E}">
          <x14:formula1>
            <xm:f>Dati!$X$2:$X$7</xm:f>
          </x14:formula1>
          <xm:sqref>C3</xm:sqref>
        </x14:dataValidation>
        <x14:dataValidation type="list" allowBlank="1" showInputMessage="1" showErrorMessage="1" promptTitle="Izvēlies atbilstošu likmi" xr:uid="{FAEC577C-33E0-44B1-AB1A-2FB8F2F529E5}">
          <x14:formula1>
            <xm:f>Dati!$N$3:$N$9</xm:f>
          </x14:formula1>
          <xm:sqref>C7:C11 C14:C18</xm:sqref>
        </x14:dataValidation>
        <x14:dataValidation type="list" allowBlank="1" showInputMessage="1" showErrorMessage="1" promptTitle="Izvēlies atbilstošu likmi" xr:uid="{02D64D1A-8960-4794-A8EE-208BF207BEE9}">
          <x14:formula1>
            <xm:f>Dati!$N$3:$N$13</xm:f>
          </x14:formula1>
          <xm:sqref>C12:C13 C19:C24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8" activePane="bottomRight" state="frozen"/>
      <selection pane="topRight" activeCell="J25" sqref="J25"/>
      <selection pane="bottomLeft" activeCell="J25" sqref="J25"/>
      <selection pane="bottomRight" activeCell="E38" sqref="E38"/>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4" width="13.8554687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125.25" customHeight="1" x14ac:dyDescent="0.25">
      <c r="A1" s="551" t="s">
        <v>174</v>
      </c>
      <c r="B1" s="551"/>
      <c r="C1" s="467"/>
      <c r="D1" s="562" t="s">
        <v>175</v>
      </c>
      <c r="E1" s="560"/>
      <c r="F1" s="560"/>
      <c r="G1" s="560"/>
      <c r="H1" s="560"/>
      <c r="I1" s="560"/>
      <c r="J1" s="560"/>
      <c r="K1" s="560"/>
      <c r="L1" s="560"/>
      <c r="M1" s="560"/>
      <c r="N1" s="560"/>
      <c r="O1" s="560"/>
      <c r="P1" s="560"/>
      <c r="Q1" s="560"/>
      <c r="R1" s="560"/>
      <c r="S1" s="560"/>
      <c r="T1" s="560"/>
      <c r="U1" s="560"/>
      <c r="V1" s="560"/>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58"/>
    </row>
    <row r="3" spans="1:69" s="3" customFormat="1" ht="18.75" x14ac:dyDescent="0.3">
      <c r="A3" s="458"/>
      <c r="B3" s="468" t="s">
        <v>176</v>
      </c>
      <c r="C3" s="96"/>
      <c r="D3" s="97"/>
      <c r="E3" s="97"/>
      <c r="F3" s="97"/>
      <c r="G3" s="480"/>
      <c r="H3" s="176"/>
      <c r="I3" s="97"/>
      <c r="J3" s="98"/>
      <c r="K3" s="563" t="s">
        <v>177</v>
      </c>
      <c r="L3" s="563"/>
      <c r="M3" s="563"/>
      <c r="N3" s="176"/>
      <c r="O3" s="507"/>
      <c r="P3" s="508"/>
    </row>
    <row r="4" spans="1:69" ht="24.95" customHeight="1" x14ac:dyDescent="0.35">
      <c r="A4" s="553" t="s">
        <v>123</v>
      </c>
      <c r="B4" s="553"/>
      <c r="C4" s="553"/>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54" t="s">
        <v>124</v>
      </c>
      <c r="B5" s="555" t="s">
        <v>125</v>
      </c>
      <c r="C5" s="556" t="s">
        <v>126</v>
      </c>
      <c r="D5" s="558" t="s">
        <v>127</v>
      </c>
      <c r="E5" s="558"/>
      <c r="F5" s="558" t="s">
        <v>128</v>
      </c>
      <c r="G5" s="558"/>
      <c r="H5" s="558">
        <f>'Dati par projektu'!E15</f>
        <v>2026</v>
      </c>
      <c r="I5" s="558"/>
      <c r="J5" s="558">
        <f>IF(OR(H5&gt;='Dati par projektu'!$C$19,H5="X"),"X",H5+1)</f>
        <v>2027</v>
      </c>
      <c r="K5" s="558"/>
      <c r="L5" s="558">
        <f>IF(OR(J5&gt;='Dati par projektu'!$C$19,J5="X"),"X",J5+1)</f>
        <v>2028</v>
      </c>
      <c r="M5" s="558"/>
      <c r="N5" s="558">
        <f>IF(OR(L5&gt;='Dati par projektu'!$C$19,L5="X"),"X",L5+1)</f>
        <v>2029</v>
      </c>
      <c r="O5" s="558"/>
      <c r="P5" s="558" t="str">
        <f>IF(OR(N5&gt;='Dati par projektu'!$C$19,N5="X"),"X",N5+1)</f>
        <v>X</v>
      </c>
      <c r="Q5" s="558"/>
      <c r="R5" s="558" t="str">
        <f>IF(OR(P5&gt;='Dati par projektu'!$C$19,P5="X"),"X",P5+1)</f>
        <v>X</v>
      </c>
      <c r="S5" s="558"/>
      <c r="T5" s="558" t="str">
        <f>IF(OR(R5&gt;='Dati par projektu'!$C$19,R5="X"),"X",R5+1)</f>
        <v>X</v>
      </c>
      <c r="U5" s="558"/>
      <c r="V5" s="558" t="str">
        <f>IF(OR(T5&gt;='Dati par projektu'!$C$19,T5="X"),"X",T5+1)</f>
        <v>X</v>
      </c>
      <c r="W5" s="558"/>
      <c r="X5" s="558" t="str">
        <f>IF(OR(V5&gt;='Dati par projektu'!$C$19,V5="X"),"X",V5+1)</f>
        <v>X</v>
      </c>
      <c r="Y5" s="558"/>
      <c r="Z5" s="3"/>
      <c r="AE5" s="5"/>
      <c r="AF5" s="5"/>
      <c r="AG5" s="5"/>
      <c r="AH5" s="5"/>
      <c r="AI5" s="5"/>
      <c r="AJ5" s="5"/>
      <c r="AK5" s="5"/>
      <c r="AL5" s="5"/>
      <c r="AM5" s="5"/>
      <c r="AN5" s="5"/>
      <c r="AO5" s="5"/>
      <c r="AP5" s="5"/>
      <c r="AQ5" s="5"/>
      <c r="AR5" s="5"/>
      <c r="AS5" s="5"/>
      <c r="AT5" s="5"/>
      <c r="AV5" s="6">
        <v>0.55000000000000004</v>
      </c>
      <c r="BQ5" s="4"/>
    </row>
    <row r="6" spans="1:69" ht="27" customHeight="1" x14ac:dyDescent="0.2">
      <c r="A6" s="554"/>
      <c r="B6" s="555" t="s">
        <v>129</v>
      </c>
      <c r="C6" s="557"/>
      <c r="D6" s="139" t="s">
        <v>130</v>
      </c>
      <c r="E6" s="139"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hidden="1" x14ac:dyDescent="0.2">
      <c r="A7" s="8">
        <v>1</v>
      </c>
      <c r="B7" s="9" t="s">
        <v>134</v>
      </c>
      <c r="C7" s="173">
        <f>C8</f>
        <v>0.3</v>
      </c>
      <c r="D7" s="27">
        <f>F7+G7</f>
        <v>0</v>
      </c>
      <c r="E7" s="459"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135</v>
      </c>
      <c r="C8" s="542">
        <f>C24</f>
        <v>0.3</v>
      </c>
      <c r="D8" s="27">
        <f t="shared" ref="D8:D23" si="2">F8+G8</f>
        <v>0</v>
      </c>
      <c r="E8" s="459"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136</v>
      </c>
      <c r="C9" s="173">
        <v>0.85</v>
      </c>
      <c r="D9" s="27">
        <f t="shared" si="2"/>
        <v>0</v>
      </c>
      <c r="E9" s="459"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137</v>
      </c>
      <c r="C10" s="173">
        <v>0.85</v>
      </c>
      <c r="D10" s="27">
        <f t="shared" si="2"/>
        <v>0</v>
      </c>
      <c r="E10" s="459"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138</v>
      </c>
      <c r="C11" s="173">
        <v>0.85</v>
      </c>
      <c r="D11" s="27">
        <f t="shared" si="2"/>
        <v>0</v>
      </c>
      <c r="E11" s="459"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139</v>
      </c>
      <c r="C12" s="542">
        <f>C24</f>
        <v>0.3</v>
      </c>
      <c r="D12" s="27">
        <f t="shared" si="2"/>
        <v>0</v>
      </c>
      <c r="E12" s="459"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140</v>
      </c>
      <c r="D13" s="27">
        <f t="shared" si="2"/>
        <v>0</v>
      </c>
      <c r="E13" s="459" t="e">
        <f t="shared" si="0"/>
        <v>#DIV/0!</v>
      </c>
      <c r="F13" s="26">
        <f>ROUND(H13+J13+L13+N13+P13+R13+T13+V13+X13,2)</f>
        <v>0</v>
      </c>
      <c r="G13" s="26">
        <f>ROUND(I13+K13+M13+O13+Q13+S13+U13+W13+Y13,2)</f>
        <v>0</v>
      </c>
      <c r="H13" s="460">
        <f t="shared" ref="H13:Y13" si="4">SUM(H14:H15)</f>
        <v>0</v>
      </c>
      <c r="I13" s="460">
        <f t="shared" si="4"/>
        <v>0</v>
      </c>
      <c r="J13" s="460">
        <f t="shared" si="4"/>
        <v>0</v>
      </c>
      <c r="K13" s="460">
        <f t="shared" si="4"/>
        <v>0</v>
      </c>
      <c r="L13" s="460">
        <f t="shared" si="4"/>
        <v>0</v>
      </c>
      <c r="M13" s="460">
        <f t="shared" si="4"/>
        <v>0</v>
      </c>
      <c r="N13" s="460">
        <f t="shared" si="4"/>
        <v>0</v>
      </c>
      <c r="O13" s="460">
        <f t="shared" si="4"/>
        <v>0</v>
      </c>
      <c r="P13" s="460">
        <f t="shared" si="4"/>
        <v>0</v>
      </c>
      <c r="Q13" s="460">
        <f t="shared" si="4"/>
        <v>0</v>
      </c>
      <c r="R13" s="460">
        <f t="shared" si="4"/>
        <v>0</v>
      </c>
      <c r="S13" s="460">
        <f t="shared" si="4"/>
        <v>0</v>
      </c>
      <c r="T13" s="460">
        <f t="shared" si="4"/>
        <v>0</v>
      </c>
      <c r="U13" s="460">
        <f t="shared" si="4"/>
        <v>0</v>
      </c>
      <c r="V13" s="460">
        <f t="shared" si="4"/>
        <v>0</v>
      </c>
      <c r="W13" s="460">
        <f t="shared" si="4"/>
        <v>0</v>
      </c>
      <c r="X13" s="460">
        <f t="shared" si="4"/>
        <v>0</v>
      </c>
      <c r="Y13" s="460">
        <f t="shared" si="4"/>
        <v>0</v>
      </c>
      <c r="AE13" s="5"/>
      <c r="AF13" s="5"/>
      <c r="AG13" s="5"/>
      <c r="AH13" s="5"/>
      <c r="AI13" s="5"/>
      <c r="AJ13" s="5"/>
      <c r="AK13" s="5"/>
      <c r="AL13" s="5"/>
      <c r="AM13" s="5"/>
      <c r="AN13" s="5"/>
      <c r="AO13" s="5"/>
      <c r="AP13" s="5"/>
      <c r="AQ13" s="5"/>
      <c r="AR13" s="5"/>
      <c r="AS13" s="5"/>
      <c r="AT13" s="5"/>
    </row>
    <row r="14" spans="1:69" s="3" customFormat="1" x14ac:dyDescent="0.2">
      <c r="A14" s="11" t="s">
        <v>154</v>
      </c>
      <c r="B14" s="12" t="s">
        <v>155</v>
      </c>
      <c r="C14" s="173">
        <v>1</v>
      </c>
      <c r="D14" s="27">
        <f t="shared" si="2"/>
        <v>0</v>
      </c>
      <c r="E14" s="459"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156</v>
      </c>
      <c r="B15" s="12" t="s">
        <v>157</v>
      </c>
      <c r="C15" s="542">
        <f>C24</f>
        <v>0.3</v>
      </c>
      <c r="D15" s="27">
        <f t="shared" si="2"/>
        <v>0</v>
      </c>
      <c r="E15" s="459" t="e">
        <f t="shared" si="0"/>
        <v>#DIV/0!</v>
      </c>
      <c r="F15" s="26">
        <f t="shared" ref="F15:G23" si="5">ROUND(H15+J15+L15+N15+P15+R15+T15+V15+X15,2)</f>
        <v>0</v>
      </c>
      <c r="G15" s="26">
        <f t="shared" si="5"/>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141</v>
      </c>
      <c r="C16" s="173">
        <v>0.85</v>
      </c>
      <c r="D16" s="27">
        <f t="shared" si="2"/>
        <v>0</v>
      </c>
      <c r="E16" s="459" t="e">
        <f t="shared" si="0"/>
        <v>#DIV/0!</v>
      </c>
      <c r="F16" s="26">
        <f t="shared" si="5"/>
        <v>0</v>
      </c>
      <c r="G16" s="26">
        <f t="shared" si="5"/>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142</v>
      </c>
      <c r="C17" s="173">
        <v>0.85</v>
      </c>
      <c r="D17" s="27">
        <f t="shared" si="2"/>
        <v>0</v>
      </c>
      <c r="E17" s="459"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143</v>
      </c>
      <c r="C18" s="173">
        <v>0.85</v>
      </c>
      <c r="D18" s="27">
        <f t="shared" si="2"/>
        <v>0</v>
      </c>
      <c r="E18" s="459"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158</v>
      </c>
      <c r="C19" s="173">
        <v>1</v>
      </c>
      <c r="D19" s="27">
        <f t="shared" si="2"/>
        <v>0</v>
      </c>
      <c r="E19" s="459" t="e">
        <f t="shared" si="0"/>
        <v>#DIV/0!</v>
      </c>
      <c r="F19" s="26">
        <f t="shared" si="5"/>
        <v>0</v>
      </c>
      <c r="G19" s="26">
        <f t="shared" si="5"/>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145</v>
      </c>
      <c r="C20" s="173">
        <v>0.3</v>
      </c>
      <c r="D20" s="27">
        <f t="shared" si="2"/>
        <v>0</v>
      </c>
      <c r="E20" s="459" t="e">
        <f t="shared" si="0"/>
        <v>#DIV/0!</v>
      </c>
      <c r="F20" s="26">
        <f t="shared" si="5"/>
        <v>0</v>
      </c>
      <c r="G20" s="26">
        <f t="shared" si="5"/>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146</v>
      </c>
      <c r="C21" s="173">
        <v>0.3</v>
      </c>
      <c r="D21" s="27">
        <f t="shared" si="2"/>
        <v>0</v>
      </c>
      <c r="E21" s="459" t="e">
        <f t="shared" si="0"/>
        <v>#DIV/0!</v>
      </c>
      <c r="F21" s="26">
        <f t="shared" si="5"/>
        <v>0</v>
      </c>
      <c r="G21" s="26">
        <f t="shared" si="5"/>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147</v>
      </c>
      <c r="C22" s="173">
        <v>0.3</v>
      </c>
      <c r="D22" s="27">
        <f t="shared" si="2"/>
        <v>0</v>
      </c>
      <c r="E22" s="459" t="e">
        <f t="shared" si="0"/>
        <v>#DIV/0!</v>
      </c>
      <c r="F22" s="26">
        <f t="shared" si="5"/>
        <v>0</v>
      </c>
      <c r="G22" s="26">
        <f t="shared" si="5"/>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148</v>
      </c>
      <c r="C23" s="173">
        <v>0.3</v>
      </c>
      <c r="D23" s="27">
        <f t="shared" si="2"/>
        <v>0</v>
      </c>
      <c r="E23" s="459" t="e">
        <f t="shared" si="0"/>
        <v>#DIV/0!</v>
      </c>
      <c r="F23" s="26">
        <f t="shared" si="5"/>
        <v>0</v>
      </c>
      <c r="G23" s="26">
        <f t="shared" si="5"/>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69" s="3" customFormat="1" x14ac:dyDescent="0.2">
      <c r="A24" s="461"/>
      <c r="B24" s="9" t="s">
        <v>149</v>
      </c>
      <c r="C24" s="173">
        <v>0.3</v>
      </c>
      <c r="D24" s="27">
        <f>F24+G24</f>
        <v>0</v>
      </c>
      <c r="E24" s="462"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61"/>
      <c r="B25" s="9" t="s">
        <v>150</v>
      </c>
      <c r="C25" s="463"/>
      <c r="D25" s="13"/>
      <c r="E25" s="462"/>
      <c r="F25" s="464"/>
      <c r="G25" s="46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61"/>
      <c r="B26" s="9" t="s">
        <v>151</v>
      </c>
      <c r="C26" s="463"/>
      <c r="D26" s="13"/>
      <c r="E26" s="462"/>
      <c r="F26" s="464"/>
      <c r="G26" s="464"/>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x14ac:dyDescent="0.2">
      <c r="A27" s="461"/>
      <c r="B27" s="9" t="s">
        <v>159</v>
      </c>
      <c r="C27" s="463"/>
      <c r="D27" s="13"/>
      <c r="E27" s="462"/>
      <c r="F27" s="464"/>
      <c r="G27" s="464"/>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2">
      <c r="A28" s="461"/>
      <c r="B28" s="9" t="s">
        <v>160</v>
      </c>
      <c r="C28" s="463"/>
      <c r="D28" s="13"/>
      <c r="E28" s="462"/>
      <c r="F28" s="464"/>
      <c r="G28" s="464"/>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x14ac:dyDescent="0.2">
      <c r="A29" s="458"/>
    </row>
    <row r="30" spans="1:69" s="3" customFormat="1" x14ac:dyDescent="0.2">
      <c r="A30" s="458"/>
    </row>
    <row r="31" spans="1:69" s="3" customFormat="1" x14ac:dyDescent="0.2">
      <c r="A31" s="458"/>
    </row>
    <row r="32" spans="1:69" s="3" customFormat="1" x14ac:dyDescent="0.2">
      <c r="A32" s="458"/>
    </row>
    <row r="33" spans="1:1" s="3" customFormat="1" x14ac:dyDescent="0.2">
      <c r="A33" s="458"/>
    </row>
    <row r="34" spans="1:1" s="3" customFormat="1" x14ac:dyDescent="0.2">
      <c r="A34" s="458"/>
    </row>
    <row r="35" spans="1:1" s="3" customFormat="1" x14ac:dyDescent="0.2">
      <c r="A35" s="458"/>
    </row>
    <row r="36" spans="1:1" s="3" customFormat="1" x14ac:dyDescent="0.2">
      <c r="A36" s="458"/>
    </row>
    <row r="37" spans="1:1" s="3" customFormat="1" x14ac:dyDescent="0.2">
      <c r="A37" s="458"/>
    </row>
    <row r="38" spans="1:1" s="3" customFormat="1" x14ac:dyDescent="0.2">
      <c r="A38" s="458"/>
    </row>
    <row r="39" spans="1:1" s="3" customFormat="1" x14ac:dyDescent="0.2">
      <c r="A39" s="458"/>
    </row>
    <row r="40" spans="1:1" s="3" customFormat="1" x14ac:dyDescent="0.2">
      <c r="A40" s="458"/>
    </row>
    <row r="41" spans="1:1" s="3" customFormat="1" x14ac:dyDescent="0.2">
      <c r="A41" s="458"/>
    </row>
    <row r="42" spans="1:1" s="3" customFormat="1" x14ac:dyDescent="0.2">
      <c r="A42" s="458"/>
    </row>
    <row r="43" spans="1:1" s="3" customFormat="1" x14ac:dyDescent="0.2">
      <c r="A43" s="458"/>
    </row>
    <row r="44" spans="1:1" s="3" customFormat="1" x14ac:dyDescent="0.2">
      <c r="A44" s="458"/>
    </row>
    <row r="45" spans="1:1" s="3" customFormat="1" x14ac:dyDescent="0.2">
      <c r="A45" s="458"/>
    </row>
    <row r="46" spans="1:1" s="3" customFormat="1" x14ac:dyDescent="0.2">
      <c r="A46" s="458"/>
    </row>
    <row r="47" spans="1:1" s="3" customFormat="1" x14ac:dyDescent="0.2">
      <c r="A47" s="458"/>
    </row>
    <row r="48" spans="1:1" s="3" customFormat="1" x14ac:dyDescent="0.2">
      <c r="A48" s="458"/>
    </row>
    <row r="49" spans="1:1" s="3" customFormat="1" x14ac:dyDescent="0.2">
      <c r="A49" s="458"/>
    </row>
    <row r="50" spans="1:1" s="3" customFormat="1" x14ac:dyDescent="0.2">
      <c r="A50" s="458"/>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QvUHogURq8rtcUE8w9shd0beiplWfmc0jhOEVCcdyLg92MLj6NdNTYEQR3+owYBgUIDKylvJRJZvonfHjd/KQ==" saltValue="EXnaYVFmmhfaXxnrfDjApA==" spinCount="100000" sheet="1"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M3"/>
    <mergeCell ref="X5:Y5"/>
    <mergeCell ref="L5:M5"/>
    <mergeCell ref="N5:O5"/>
    <mergeCell ref="P5:Q5"/>
    <mergeCell ref="R5:S5"/>
    <mergeCell ref="T5:U5"/>
    <mergeCell ref="V5:W5"/>
  </mergeCells>
  <conditionalFormatting sqref="D7:D28">
    <cfRule type="containsText" dxfId="143" priority="1" stopIfTrue="1" operator="containsText" text="PĀRSNIEGTAS IZMAKSAS">
      <formula>NOT(ISERROR(SEARCH("PĀRSNIEGTAS IZMAKSAS",D7)))</formula>
    </cfRule>
  </conditionalFormatting>
  <conditionalFormatting sqref="F8:G9">
    <cfRule type="containsText" dxfId="142" priority="6" stopIfTrue="1" operator="containsText" text="PĀRSNIEGTAS IZMAKSAS">
      <formula>NOT(ISERROR(SEARCH("PĀRSNIEGTAS IZMAKSAS",F8)))</formula>
    </cfRule>
  </conditionalFormatting>
  <conditionalFormatting sqref="F12:G12">
    <cfRule type="containsText" dxfId="141" priority="5" stopIfTrue="1" operator="containsText" text="PĀRSNIEGTAS IZMAKSAS">
      <formula>NOT(ISERROR(SEARCH("PĀRSNIEGTAS IZMAKSAS",F12)))</formula>
    </cfRule>
  </conditionalFormatting>
  <conditionalFormatting sqref="J5:Y5">
    <cfRule type="cellIs" dxfId="140"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xWindow="921" yWindow="343" count="5">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1710A297-DECC-4D52-A0C8-47142CCD8D5D}">
          <x14:formula1>
            <xm:f>Dati!$X$3:$X$7</xm:f>
          </x14:formula1>
          <xm:sqref>C3</xm:sqref>
        </x14:dataValidation>
        <x14:dataValidation type="list" allowBlank="1" showInputMessage="1" showErrorMessage="1" errorTitle="Izvēlieties no izvēlnē piedātā" error="Neatbilstoši aizpildīts lauks" promptTitle="Veids" prompt="Izvēlēties projekta iesniedzēja vai sadarbības partnera veidu" xr:uid="{3CFD358B-C35C-46DC-B9F5-DAA021DA3757}">
          <x14:formula1>
            <xm:f>Dati!$J$3:$J$6</xm:f>
          </x14:formula1>
          <xm:sqref>H3</xm:sqref>
        </x14:dataValidation>
        <x14:dataValidation type="list" allowBlank="1" showInputMessage="1" showErrorMessage="1" promptTitle="Veic izvēlnē izvēli" prompt="Izvēlies darbībām atbilstošu regulas pantu vai MK not. punktu" xr:uid="{F96D13B7-7851-4C22-BF68-A1BC16F0857C}">
          <x14:formula1>
            <xm:f>Dati!$V$3:$V$6</xm:f>
          </x14:formula1>
          <xm:sqref>N3</xm:sqref>
        </x14:dataValidation>
        <x14:dataValidation type="list" allowBlank="1" showInputMessage="1" showErrorMessage="1" promptTitle="Izvēlies atbilstošu likmi" xr:uid="{83484992-14E2-40F6-A6C2-28DFBE56B90C}">
          <x14:formula1>
            <xm:f>Dati!$N$3:$N$12</xm:f>
          </x14:formula1>
          <xm:sqref>C7 C20:C23</xm:sqref>
        </x14:dataValidation>
        <x14:dataValidation type="list" allowBlank="1" showInputMessage="1" showErrorMessage="1" promptTitle="Izvēlies atbilstošu likmi" xr:uid="{F4FB3577-1B99-4ABD-80CB-7E5EE56F5FF3}">
          <x14:formula1>
            <xm:f>Dati!$N$3:$N$13</xm:f>
          </x14:formula1>
          <xm:sqref>C8:C12 C14:C19 C24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9AD16-0FF4-4F3C-A526-BF5A8B75F103}">
  <dimension ref="A1:BQ394"/>
  <sheetViews>
    <sheetView zoomScale="80" zoomScaleNormal="80" workbookViewId="0">
      <pane xSplit="7" ySplit="6" topLeftCell="H7" activePane="bottomRight" state="frozen"/>
      <selection pane="topRight" activeCell="B30" sqref="B30"/>
      <selection pane="bottomLeft" activeCell="B30" sqref="B30"/>
      <selection pane="bottomRight" activeCell="E35" sqref="E35"/>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4" width="13.8554687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125.25" customHeight="1" x14ac:dyDescent="0.25">
      <c r="A1" s="551" t="s">
        <v>178</v>
      </c>
      <c r="B1" s="551"/>
      <c r="C1" s="467"/>
      <c r="D1" s="562" t="s">
        <v>175</v>
      </c>
      <c r="E1" s="560"/>
      <c r="F1" s="560"/>
      <c r="G1" s="560"/>
      <c r="H1" s="560"/>
      <c r="I1" s="560"/>
      <c r="J1" s="560"/>
      <c r="K1" s="560"/>
      <c r="L1" s="560"/>
      <c r="M1" s="560"/>
      <c r="N1" s="560"/>
      <c r="O1" s="560"/>
      <c r="P1" s="560"/>
      <c r="Q1" s="560"/>
      <c r="R1" s="560"/>
      <c r="S1" s="560"/>
      <c r="T1" s="560"/>
      <c r="U1" s="560"/>
      <c r="V1" s="560"/>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58"/>
    </row>
    <row r="3" spans="1:69" s="3" customFormat="1" ht="18.75" x14ac:dyDescent="0.3">
      <c r="A3" s="458"/>
      <c r="B3" s="468" t="s">
        <v>179</v>
      </c>
      <c r="C3" s="96"/>
      <c r="D3" s="97"/>
      <c r="E3" s="97"/>
      <c r="F3" s="97"/>
      <c r="G3" s="480"/>
      <c r="H3" s="176"/>
      <c r="I3" s="97"/>
      <c r="J3" s="98"/>
      <c r="K3" s="563" t="s">
        <v>177</v>
      </c>
      <c r="L3" s="563"/>
      <c r="M3" s="563"/>
      <c r="N3" s="176"/>
      <c r="O3" s="507"/>
      <c r="P3" s="508"/>
    </row>
    <row r="4" spans="1:69" ht="24.95" customHeight="1" x14ac:dyDescent="0.35">
      <c r="A4" s="553" t="s">
        <v>123</v>
      </c>
      <c r="B4" s="553"/>
      <c r="C4" s="553"/>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54" t="s">
        <v>124</v>
      </c>
      <c r="B5" s="555" t="s">
        <v>125</v>
      </c>
      <c r="C5" s="556" t="s">
        <v>126</v>
      </c>
      <c r="D5" s="558" t="s">
        <v>127</v>
      </c>
      <c r="E5" s="558"/>
      <c r="F5" s="558" t="s">
        <v>128</v>
      </c>
      <c r="G5" s="558"/>
      <c r="H5" s="558">
        <f>'Dati par projektu'!E15</f>
        <v>2026</v>
      </c>
      <c r="I5" s="558"/>
      <c r="J5" s="558">
        <f>IF(OR(H5&gt;='Dati par projektu'!$C$19,H5="X"),"X",H5+1)</f>
        <v>2027</v>
      </c>
      <c r="K5" s="558"/>
      <c r="L5" s="558">
        <f>IF(OR(J5&gt;='Dati par projektu'!$C$19,J5="X"),"X",J5+1)</f>
        <v>2028</v>
      </c>
      <c r="M5" s="558"/>
      <c r="N5" s="558">
        <f>IF(OR(L5&gt;='Dati par projektu'!$C$19,L5="X"),"X",L5+1)</f>
        <v>2029</v>
      </c>
      <c r="O5" s="558"/>
      <c r="P5" s="558" t="str">
        <f>IF(OR(N5&gt;='Dati par projektu'!$C$19,N5="X"),"X",N5+1)</f>
        <v>X</v>
      </c>
      <c r="Q5" s="558"/>
      <c r="R5" s="558" t="str">
        <f>IF(OR(P5&gt;='Dati par projektu'!$C$19,P5="X"),"X",P5+1)</f>
        <v>X</v>
      </c>
      <c r="S5" s="558"/>
      <c r="T5" s="558" t="str">
        <f>IF(OR(R5&gt;='Dati par projektu'!$C$19,R5="X"),"X",R5+1)</f>
        <v>X</v>
      </c>
      <c r="U5" s="558"/>
      <c r="V5" s="558" t="str">
        <f>IF(OR(T5&gt;='Dati par projektu'!$C$19,T5="X"),"X",T5+1)</f>
        <v>X</v>
      </c>
      <c r="W5" s="558"/>
      <c r="X5" s="558" t="str">
        <f>IF(OR(V5&gt;='Dati par projektu'!$C$19,V5="X"),"X",V5+1)</f>
        <v>X</v>
      </c>
      <c r="Y5" s="558"/>
      <c r="Z5" s="3"/>
      <c r="AE5" s="5"/>
      <c r="AF5" s="5"/>
      <c r="AG5" s="5"/>
      <c r="AH5" s="5"/>
      <c r="AI5" s="5"/>
      <c r="AJ5" s="5"/>
      <c r="AK5" s="5"/>
      <c r="AL5" s="5"/>
      <c r="AM5" s="5"/>
      <c r="AN5" s="5"/>
      <c r="AO5" s="5"/>
      <c r="AP5" s="5"/>
      <c r="AQ5" s="5"/>
      <c r="AR5" s="5"/>
      <c r="AS5" s="5"/>
      <c r="AT5" s="5"/>
      <c r="AV5" s="6">
        <v>0.55000000000000004</v>
      </c>
      <c r="BQ5" s="4"/>
    </row>
    <row r="6" spans="1:69" ht="27" customHeight="1" x14ac:dyDescent="0.2">
      <c r="A6" s="554"/>
      <c r="B6" s="555" t="s">
        <v>129</v>
      </c>
      <c r="C6" s="557"/>
      <c r="D6" s="139" t="s">
        <v>130</v>
      </c>
      <c r="E6" s="139"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hidden="1" x14ac:dyDescent="0.2">
      <c r="A7" s="8">
        <v>1</v>
      </c>
      <c r="B7" s="9" t="s">
        <v>134</v>
      </c>
      <c r="C7" s="173">
        <f>C8</f>
        <v>0.3</v>
      </c>
      <c r="D7" s="27">
        <f>F7+G7</f>
        <v>0</v>
      </c>
      <c r="E7" s="459" t="e">
        <f t="shared" ref="E7:E24" si="0">D7/$D$24</f>
        <v>#DIV/0!</v>
      </c>
      <c r="F7" s="26">
        <f t="shared" ref="F7:G12"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135</v>
      </c>
      <c r="C8" s="542">
        <f>C24</f>
        <v>0.3</v>
      </c>
      <c r="D8" s="27">
        <f t="shared" ref="D8:D23" si="2">F8+G8</f>
        <v>0</v>
      </c>
      <c r="E8" s="459"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136</v>
      </c>
      <c r="C9" s="542">
        <v>0.3</v>
      </c>
      <c r="D9" s="27">
        <f t="shared" si="2"/>
        <v>0</v>
      </c>
      <c r="E9" s="459"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137</v>
      </c>
      <c r="C10" s="542">
        <v>0.3</v>
      </c>
      <c r="D10" s="27">
        <f t="shared" si="2"/>
        <v>0</v>
      </c>
      <c r="E10" s="459" t="e">
        <f t="shared" si="0"/>
        <v>#DIV/0!</v>
      </c>
      <c r="F10" s="26">
        <f t="shared" si="1"/>
        <v>0</v>
      </c>
      <c r="G10" s="26">
        <f t="shared" si="1"/>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138</v>
      </c>
      <c r="C11" s="542">
        <v>0.3</v>
      </c>
      <c r="D11" s="27">
        <f t="shared" si="2"/>
        <v>0</v>
      </c>
      <c r="E11" s="459" t="e">
        <f t="shared" si="0"/>
        <v>#DIV/0!</v>
      </c>
      <c r="F11" s="26">
        <f t="shared" si="1"/>
        <v>0</v>
      </c>
      <c r="G11" s="26">
        <f t="shared" si="1"/>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139</v>
      </c>
      <c r="C12" s="542">
        <f>C24</f>
        <v>0.3</v>
      </c>
      <c r="D12" s="27">
        <f t="shared" si="2"/>
        <v>0</v>
      </c>
      <c r="E12" s="459" t="e">
        <f t="shared" si="0"/>
        <v>#DIV/0!</v>
      </c>
      <c r="F12" s="27">
        <f t="shared" si="1"/>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140</v>
      </c>
      <c r="D13" s="27">
        <f t="shared" si="2"/>
        <v>0</v>
      </c>
      <c r="E13" s="459" t="e">
        <f t="shared" si="0"/>
        <v>#DIV/0!</v>
      </c>
      <c r="F13" s="26">
        <f>ROUND(H13+J13+L13+N13+P13+R13+T13+V13+X13,2)</f>
        <v>0</v>
      </c>
      <c r="G13" s="26">
        <f>ROUND(I13+K13+M13+O13+Q13+S13+U13+W13+Y13,2)</f>
        <v>0</v>
      </c>
      <c r="H13" s="460">
        <f t="shared" ref="H13:Y13" si="3">SUM(H14:H15)</f>
        <v>0</v>
      </c>
      <c r="I13" s="460">
        <f t="shared" si="3"/>
        <v>0</v>
      </c>
      <c r="J13" s="460">
        <f t="shared" si="3"/>
        <v>0</v>
      </c>
      <c r="K13" s="460">
        <f t="shared" si="3"/>
        <v>0</v>
      </c>
      <c r="L13" s="460">
        <f t="shared" si="3"/>
        <v>0</v>
      </c>
      <c r="M13" s="460">
        <f t="shared" si="3"/>
        <v>0</v>
      </c>
      <c r="N13" s="460">
        <f t="shared" si="3"/>
        <v>0</v>
      </c>
      <c r="O13" s="460">
        <f t="shared" si="3"/>
        <v>0</v>
      </c>
      <c r="P13" s="460">
        <f t="shared" si="3"/>
        <v>0</v>
      </c>
      <c r="Q13" s="460">
        <f t="shared" si="3"/>
        <v>0</v>
      </c>
      <c r="R13" s="460">
        <f t="shared" si="3"/>
        <v>0</v>
      </c>
      <c r="S13" s="460">
        <f t="shared" si="3"/>
        <v>0</v>
      </c>
      <c r="T13" s="460">
        <f t="shared" si="3"/>
        <v>0</v>
      </c>
      <c r="U13" s="460">
        <f t="shared" si="3"/>
        <v>0</v>
      </c>
      <c r="V13" s="460">
        <f t="shared" si="3"/>
        <v>0</v>
      </c>
      <c r="W13" s="460">
        <f t="shared" si="3"/>
        <v>0</v>
      </c>
      <c r="X13" s="460">
        <f t="shared" si="3"/>
        <v>0</v>
      </c>
      <c r="Y13" s="460">
        <f t="shared" si="3"/>
        <v>0</v>
      </c>
      <c r="AE13" s="5"/>
      <c r="AF13" s="5"/>
      <c r="AG13" s="5"/>
      <c r="AH13" s="5"/>
      <c r="AI13" s="5"/>
      <c r="AJ13" s="5"/>
      <c r="AK13" s="5"/>
      <c r="AL13" s="5"/>
      <c r="AM13" s="5"/>
      <c r="AN13" s="5"/>
      <c r="AO13" s="5"/>
      <c r="AP13" s="5"/>
      <c r="AQ13" s="5"/>
      <c r="AR13" s="5"/>
      <c r="AS13" s="5"/>
      <c r="AT13" s="5"/>
    </row>
    <row r="14" spans="1:69" s="3" customFormat="1" x14ac:dyDescent="0.2">
      <c r="A14" s="11" t="s">
        <v>154</v>
      </c>
      <c r="B14" s="12" t="s">
        <v>155</v>
      </c>
      <c r="C14" s="173">
        <v>1</v>
      </c>
      <c r="D14" s="27">
        <f t="shared" si="2"/>
        <v>0</v>
      </c>
      <c r="E14" s="459"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156</v>
      </c>
      <c r="B15" s="12" t="s">
        <v>157</v>
      </c>
      <c r="C15" s="542">
        <f>C24</f>
        <v>0.3</v>
      </c>
      <c r="D15" s="27">
        <f t="shared" si="2"/>
        <v>0</v>
      </c>
      <c r="E15" s="459"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141</v>
      </c>
      <c r="C16" s="173">
        <v>0.3</v>
      </c>
      <c r="D16" s="27">
        <f t="shared" si="2"/>
        <v>0</v>
      </c>
      <c r="E16" s="459"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142</v>
      </c>
      <c r="C17" s="173">
        <v>0.3</v>
      </c>
      <c r="D17" s="27">
        <f t="shared" si="2"/>
        <v>0</v>
      </c>
      <c r="E17" s="459"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143</v>
      </c>
      <c r="C18" s="173">
        <v>0.3</v>
      </c>
      <c r="D18" s="27">
        <f t="shared" si="2"/>
        <v>0</v>
      </c>
      <c r="E18" s="459"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158</v>
      </c>
      <c r="C19" s="173">
        <v>1</v>
      </c>
      <c r="D19" s="27">
        <f t="shared" si="2"/>
        <v>0</v>
      </c>
      <c r="E19" s="459"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145</v>
      </c>
      <c r="C20" s="173">
        <v>0.3</v>
      </c>
      <c r="D20" s="27">
        <f t="shared" si="2"/>
        <v>0</v>
      </c>
      <c r="E20" s="459"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146</v>
      </c>
      <c r="C21" s="173">
        <v>0.3</v>
      </c>
      <c r="D21" s="27">
        <f t="shared" si="2"/>
        <v>0</v>
      </c>
      <c r="E21" s="459"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147</v>
      </c>
      <c r="C22" s="173">
        <v>0.3</v>
      </c>
      <c r="D22" s="27">
        <f t="shared" si="2"/>
        <v>0</v>
      </c>
      <c r="E22" s="459"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148</v>
      </c>
      <c r="C23" s="173">
        <v>0.3</v>
      </c>
      <c r="D23" s="27">
        <f t="shared" si="2"/>
        <v>0</v>
      </c>
      <c r="E23" s="459"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69" s="3" customFormat="1" x14ac:dyDescent="0.2">
      <c r="A24" s="461"/>
      <c r="B24" s="9" t="s">
        <v>149</v>
      </c>
      <c r="C24" s="173">
        <v>0.3</v>
      </c>
      <c r="D24" s="27">
        <f>F24+G24</f>
        <v>0</v>
      </c>
      <c r="E24" s="462"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69" s="3" customFormat="1" x14ac:dyDescent="0.2">
      <c r="A25" s="461"/>
      <c r="B25" s="9" t="s">
        <v>150</v>
      </c>
      <c r="C25" s="463"/>
      <c r="D25" s="13"/>
      <c r="E25" s="462"/>
      <c r="F25" s="464"/>
      <c r="G25" s="46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61"/>
      <c r="B26" s="9" t="s">
        <v>151</v>
      </c>
      <c r="C26" s="463"/>
      <c r="D26" s="13"/>
      <c r="E26" s="462"/>
      <c r="F26" s="464"/>
      <c r="G26" s="464"/>
      <c r="H26" s="20">
        <f>H24-H23</f>
        <v>0</v>
      </c>
      <c r="I26" s="20">
        <f>I24-I23-I25</f>
        <v>0</v>
      </c>
      <c r="J26" s="20">
        <f t="shared" ref="J26:Y26" si="6">J24-J23</f>
        <v>0</v>
      </c>
      <c r="K26" s="20">
        <f>K24-K23-K25</f>
        <v>0</v>
      </c>
      <c r="L26" s="20">
        <f t="shared" si="6"/>
        <v>0</v>
      </c>
      <c r="M26" s="20">
        <f>M24-M23-M25</f>
        <v>0</v>
      </c>
      <c r="N26" s="20">
        <f t="shared" si="6"/>
        <v>0</v>
      </c>
      <c r="O26" s="20">
        <f t="shared" si="6"/>
        <v>0</v>
      </c>
      <c r="P26" s="20">
        <f t="shared" si="6"/>
        <v>0</v>
      </c>
      <c r="Q26" s="20">
        <f t="shared" si="6"/>
        <v>0</v>
      </c>
      <c r="R26" s="20">
        <f t="shared" si="6"/>
        <v>0</v>
      </c>
      <c r="S26" s="20">
        <f t="shared" si="6"/>
        <v>0</v>
      </c>
      <c r="T26" s="20">
        <f t="shared" si="6"/>
        <v>0</v>
      </c>
      <c r="U26" s="20">
        <f t="shared" si="6"/>
        <v>0</v>
      </c>
      <c r="V26" s="20">
        <f t="shared" si="6"/>
        <v>0</v>
      </c>
      <c r="W26" s="20">
        <f t="shared" si="6"/>
        <v>0</v>
      </c>
      <c r="X26" s="20">
        <f t="shared" si="6"/>
        <v>0</v>
      </c>
      <c r="Y26" s="20">
        <f t="shared" si="6"/>
        <v>0</v>
      </c>
      <c r="AE26" s="5"/>
      <c r="AF26" s="5"/>
      <c r="AG26" s="5"/>
      <c r="AH26" s="5"/>
      <c r="AI26" s="5"/>
      <c r="AJ26" s="5"/>
      <c r="AK26" s="5"/>
      <c r="AL26" s="5"/>
      <c r="AM26" s="5"/>
      <c r="AN26" s="5"/>
      <c r="AO26" s="5"/>
      <c r="AP26" s="5"/>
      <c r="AQ26" s="5"/>
      <c r="AR26" s="5"/>
      <c r="AS26" s="5"/>
      <c r="AT26" s="5"/>
    </row>
    <row r="27" spans="1:69" x14ac:dyDescent="0.2">
      <c r="A27" s="461"/>
      <c r="B27" s="9" t="s">
        <v>159</v>
      </c>
      <c r="C27" s="463"/>
      <c r="D27" s="13"/>
      <c r="E27" s="462"/>
      <c r="F27" s="464"/>
      <c r="G27" s="464"/>
      <c r="H27" s="20">
        <f t="shared" ref="H27:Y27" si="7">H24-H14-H19</f>
        <v>0</v>
      </c>
      <c r="I27" s="20">
        <f t="shared" si="7"/>
        <v>0</v>
      </c>
      <c r="J27" s="20">
        <f t="shared" si="7"/>
        <v>0</v>
      </c>
      <c r="K27" s="20">
        <f t="shared" si="7"/>
        <v>0</v>
      </c>
      <c r="L27" s="20">
        <f t="shared" si="7"/>
        <v>0</v>
      </c>
      <c r="M27" s="20">
        <f t="shared" si="7"/>
        <v>0</v>
      </c>
      <c r="N27" s="20">
        <f t="shared" si="7"/>
        <v>0</v>
      </c>
      <c r="O27" s="20">
        <f t="shared" si="7"/>
        <v>0</v>
      </c>
      <c r="P27" s="20">
        <f t="shared" si="7"/>
        <v>0</v>
      </c>
      <c r="Q27" s="20">
        <f t="shared" si="7"/>
        <v>0</v>
      </c>
      <c r="R27" s="20">
        <f t="shared" si="7"/>
        <v>0</v>
      </c>
      <c r="S27" s="20">
        <f t="shared" si="7"/>
        <v>0</v>
      </c>
      <c r="T27" s="20">
        <f t="shared" si="7"/>
        <v>0</v>
      </c>
      <c r="U27" s="20">
        <f t="shared" si="7"/>
        <v>0</v>
      </c>
      <c r="V27" s="20">
        <f t="shared" si="7"/>
        <v>0</v>
      </c>
      <c r="W27" s="20">
        <f t="shared" si="7"/>
        <v>0</v>
      </c>
      <c r="X27" s="20">
        <f t="shared" si="7"/>
        <v>0</v>
      </c>
      <c r="Y27" s="20">
        <f t="shared" si="7"/>
        <v>0</v>
      </c>
      <c r="Z27" s="3"/>
      <c r="AE27" s="5"/>
      <c r="AF27" s="5"/>
      <c r="AG27" s="5"/>
      <c r="AH27" s="5"/>
      <c r="AI27" s="5"/>
      <c r="AJ27" s="5"/>
      <c r="AK27" s="5"/>
      <c r="AL27" s="5"/>
      <c r="AM27" s="5"/>
      <c r="AN27" s="5"/>
      <c r="AO27" s="5"/>
      <c r="AP27" s="5"/>
      <c r="AQ27" s="5"/>
      <c r="AR27" s="5"/>
      <c r="AS27" s="5"/>
      <c r="AT27" s="5"/>
      <c r="BQ27" s="4"/>
    </row>
    <row r="28" spans="1:69" x14ac:dyDescent="0.2">
      <c r="A28" s="461"/>
      <c r="B28" s="9" t="s">
        <v>160</v>
      </c>
      <c r="C28" s="463"/>
      <c r="D28" s="13"/>
      <c r="E28" s="462"/>
      <c r="F28" s="464"/>
      <c r="G28" s="464"/>
      <c r="H28" s="20">
        <f t="shared" ref="H28:Y28" si="8">H14+H19</f>
        <v>0</v>
      </c>
      <c r="I28" s="20">
        <f t="shared" si="8"/>
        <v>0</v>
      </c>
      <c r="J28" s="20">
        <f t="shared" si="8"/>
        <v>0</v>
      </c>
      <c r="K28" s="20">
        <f t="shared" si="8"/>
        <v>0</v>
      </c>
      <c r="L28" s="20">
        <f t="shared" si="8"/>
        <v>0</v>
      </c>
      <c r="M28" s="20">
        <f t="shared" si="8"/>
        <v>0</v>
      </c>
      <c r="N28" s="20">
        <f t="shared" si="8"/>
        <v>0</v>
      </c>
      <c r="O28" s="20">
        <f t="shared" si="8"/>
        <v>0</v>
      </c>
      <c r="P28" s="20">
        <f t="shared" si="8"/>
        <v>0</v>
      </c>
      <c r="Q28" s="20">
        <f t="shared" si="8"/>
        <v>0</v>
      </c>
      <c r="R28" s="20">
        <f t="shared" si="8"/>
        <v>0</v>
      </c>
      <c r="S28" s="20">
        <f t="shared" si="8"/>
        <v>0</v>
      </c>
      <c r="T28" s="20">
        <f t="shared" si="8"/>
        <v>0</v>
      </c>
      <c r="U28" s="20">
        <f t="shared" si="8"/>
        <v>0</v>
      </c>
      <c r="V28" s="20">
        <f t="shared" si="8"/>
        <v>0</v>
      </c>
      <c r="W28" s="20">
        <f t="shared" si="8"/>
        <v>0</v>
      </c>
      <c r="X28" s="20">
        <f t="shared" si="8"/>
        <v>0</v>
      </c>
      <c r="Y28" s="20">
        <f t="shared" si="8"/>
        <v>0</v>
      </c>
      <c r="Z28" s="3"/>
      <c r="AE28" s="5"/>
      <c r="AF28" s="5"/>
      <c r="AG28" s="5"/>
      <c r="AH28" s="5"/>
      <c r="AI28" s="5"/>
      <c r="AJ28" s="5"/>
      <c r="AK28" s="5"/>
      <c r="AL28" s="5"/>
      <c r="AM28" s="5"/>
      <c r="AN28" s="5"/>
      <c r="AO28" s="5"/>
      <c r="AP28" s="5"/>
      <c r="AQ28" s="5"/>
      <c r="AR28" s="5"/>
      <c r="AS28" s="5"/>
      <c r="AT28" s="5"/>
      <c r="BQ28" s="4"/>
    </row>
    <row r="29" spans="1:69" s="3" customFormat="1" x14ac:dyDescent="0.2">
      <c r="A29" s="458"/>
    </row>
    <row r="30" spans="1:69" s="3" customFormat="1" x14ac:dyDescent="0.2">
      <c r="A30" s="458"/>
    </row>
    <row r="31" spans="1:69" s="3" customFormat="1" x14ac:dyDescent="0.2">
      <c r="A31" s="458"/>
    </row>
    <row r="32" spans="1:69" s="3" customFormat="1" x14ac:dyDescent="0.2">
      <c r="A32" s="458"/>
    </row>
    <row r="33" spans="1:1" s="3" customFormat="1" x14ac:dyDescent="0.2">
      <c r="A33" s="458"/>
    </row>
    <row r="34" spans="1:1" s="3" customFormat="1" x14ac:dyDescent="0.2">
      <c r="A34" s="458"/>
    </row>
    <row r="35" spans="1:1" s="3" customFormat="1" x14ac:dyDescent="0.2">
      <c r="A35" s="458"/>
    </row>
    <row r="36" spans="1:1" s="3" customFormat="1" x14ac:dyDescent="0.2">
      <c r="A36" s="458"/>
    </row>
    <row r="37" spans="1:1" s="3" customFormat="1" x14ac:dyDescent="0.2">
      <c r="A37" s="458"/>
    </row>
    <row r="38" spans="1:1" s="3" customFormat="1" x14ac:dyDescent="0.2">
      <c r="A38" s="458"/>
    </row>
    <row r="39" spans="1:1" s="3" customFormat="1" x14ac:dyDescent="0.2">
      <c r="A39" s="458"/>
    </row>
    <row r="40" spans="1:1" s="3" customFormat="1" x14ac:dyDescent="0.2">
      <c r="A40" s="458"/>
    </row>
    <row r="41" spans="1:1" s="3" customFormat="1" x14ac:dyDescent="0.2">
      <c r="A41" s="458"/>
    </row>
    <row r="42" spans="1:1" s="3" customFormat="1" x14ac:dyDescent="0.2">
      <c r="A42" s="458"/>
    </row>
    <row r="43" spans="1:1" s="3" customFormat="1" x14ac:dyDescent="0.2">
      <c r="A43" s="458"/>
    </row>
    <row r="44" spans="1:1" s="3" customFormat="1" x14ac:dyDescent="0.2">
      <c r="A44" s="458"/>
    </row>
    <row r="45" spans="1:1" s="3" customFormat="1" x14ac:dyDescent="0.2">
      <c r="A45" s="458"/>
    </row>
    <row r="46" spans="1:1" s="3" customFormat="1" x14ac:dyDescent="0.2">
      <c r="A46" s="458"/>
    </row>
    <row r="47" spans="1:1" s="3" customFormat="1" x14ac:dyDescent="0.2">
      <c r="A47" s="458"/>
    </row>
    <row r="48" spans="1:1" s="3" customFormat="1" x14ac:dyDescent="0.2">
      <c r="A48" s="458"/>
    </row>
    <row r="49" spans="1:1" s="3" customFormat="1" x14ac:dyDescent="0.2">
      <c r="A49" s="458"/>
    </row>
    <row r="50" spans="1:1" s="3" customFormat="1" x14ac:dyDescent="0.2">
      <c r="A50" s="458"/>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5oAzGW9gGBVignpM4wZBZWksOvyWU+V77hqvsLLM5ZHNre5Ywn5UN831tvj/RhWorOjAq1vjTDmf717cKULstQ==" saltValue="UxpJIlPVRkvRH5hVQoaO1w==" spinCount="100000" sheet="1" formatCells="0" formatColumns="0" formatRows="0" insertColumns="0" insertRows="0" insertHyperlinks="0" deleteColumns="0" deleteRows="0" sort="0" autoFilter="0" pivotTables="0"/>
  <mergeCells count="18">
    <mergeCell ref="X5:Y5"/>
    <mergeCell ref="J5:K5"/>
    <mergeCell ref="L5:M5"/>
    <mergeCell ref="N5:O5"/>
    <mergeCell ref="P5:Q5"/>
    <mergeCell ref="R5:S5"/>
    <mergeCell ref="T5:U5"/>
    <mergeCell ref="A1:B1"/>
    <mergeCell ref="D1:V1"/>
    <mergeCell ref="K3:M3"/>
    <mergeCell ref="A4:C4"/>
    <mergeCell ref="A5:A6"/>
    <mergeCell ref="B5:B6"/>
    <mergeCell ref="C5:C6"/>
    <mergeCell ref="D5:E5"/>
    <mergeCell ref="F5:G5"/>
    <mergeCell ref="H5:I5"/>
    <mergeCell ref="V5:W5"/>
  </mergeCells>
  <conditionalFormatting sqref="D7:D28">
    <cfRule type="containsText" dxfId="139" priority="1" stopIfTrue="1" operator="containsText" text="PĀRSNIEGTAS IZMAKSAS">
      <formula>NOT(ISERROR(SEARCH("PĀRSNIEGTAS IZMAKSAS",D7)))</formula>
    </cfRule>
  </conditionalFormatting>
  <conditionalFormatting sqref="F8:G9">
    <cfRule type="containsText" dxfId="138" priority="3" stopIfTrue="1" operator="containsText" text="PĀRSNIEGTAS IZMAKSAS">
      <formula>NOT(ISERROR(SEARCH("PĀRSNIEGTAS IZMAKSAS",F8)))</formula>
    </cfRule>
  </conditionalFormatting>
  <conditionalFormatting sqref="F12:G12">
    <cfRule type="containsText" dxfId="137" priority="2" stopIfTrue="1" operator="containsText" text="PĀRSNIEGTAS IZMAKSAS">
      <formula>NOT(ISERROR(SEARCH("PĀRSNIEGTAS IZMAKSAS",F12)))</formula>
    </cfRule>
  </conditionalFormatting>
  <conditionalFormatting sqref="J5:Y5">
    <cfRule type="cellIs" dxfId="136" priority="4"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promptTitle="Veic izvēlnē izvēli" prompt="Izvēlies darbībām atbilstošu regulas pantu vai MK not. punktu" xr:uid="{9486730E-4B39-4772-9CC7-B1A98C71C01F}">
          <x14:formula1>
            <xm:f>Dati!$V$3:$V$6</xm:f>
          </x14:formula1>
          <xm:sqref>N3</xm:sqref>
        </x14:dataValidation>
        <x14:dataValidation type="list" allowBlank="1" showInputMessage="1" showErrorMessage="1" errorTitle="Izvēlieties no izvēlnē piedātā" error="Neatbilstoši aizpildīts lauks" promptTitle="Veids" prompt="Izvēlēties projekta iesniedzēja vai sadarbības partnera veidu" xr:uid="{F1800379-2CF6-476A-9567-4A173D95CC85}">
          <x14:formula1>
            <xm:f>Dati!$J$3:$J$6</xm:f>
          </x14:formula1>
          <xm:sqref>H3</xm:sqref>
        </x14:dataValidation>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10FCDD81-E276-42B1-B18C-055D9867105E}">
          <x14:formula1>
            <xm:f>Dati!$X$3:$X$7</xm:f>
          </x14:formula1>
          <xm:sqref>C3</xm:sqref>
        </x14:dataValidation>
        <x14:dataValidation type="list" allowBlank="1" showInputMessage="1" showErrorMessage="1" promptTitle="Izvēlies atbilstošu likmi" xr:uid="{F0BE63FC-0BE9-4F2E-8EF2-86846D7D36E9}">
          <x14:formula1>
            <xm:f>Dati!$N$3:$N$12</xm:f>
          </x14:formula1>
          <xm:sqref>C7 C20:C23</xm:sqref>
        </x14:dataValidation>
        <x14:dataValidation type="list" allowBlank="1" showInputMessage="1" showErrorMessage="1" promptTitle="Izvēlies atbilstošu likmi" xr:uid="{009A91AC-979C-4212-BD4D-184496DE4F30}">
          <x14:formula1>
            <xm:f>Dati!$N$3:$N$13</xm:f>
          </x14:formula1>
          <xm:sqref>C8:C12 C14:C19 C24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9B111-8B4C-4F78-A3C8-3DBC546D2CA3}">
  <dimension ref="A1:BQ394"/>
  <sheetViews>
    <sheetView zoomScale="80" zoomScaleNormal="80" workbookViewId="0">
      <pane xSplit="7" ySplit="6" topLeftCell="H8" activePane="bottomRight" state="frozen"/>
      <selection pane="topRight" activeCell="B30" sqref="B30"/>
      <selection pane="bottomLeft" activeCell="B30" sqref="B30"/>
      <selection pane="bottomRight" activeCell="D37" sqref="D37"/>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4" width="13.8554687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125.25" customHeight="1" x14ac:dyDescent="0.25">
      <c r="A1" s="551" t="s">
        <v>180</v>
      </c>
      <c r="B1" s="551"/>
      <c r="C1" s="467"/>
      <c r="D1" s="562" t="s">
        <v>175</v>
      </c>
      <c r="E1" s="560"/>
      <c r="F1" s="560"/>
      <c r="G1" s="560"/>
      <c r="H1" s="560"/>
      <c r="I1" s="560"/>
      <c r="J1" s="560"/>
      <c r="K1" s="560"/>
      <c r="L1" s="560"/>
      <c r="M1" s="560"/>
      <c r="N1" s="560"/>
      <c r="O1" s="560"/>
      <c r="P1" s="560"/>
      <c r="Q1" s="560"/>
      <c r="R1" s="560"/>
      <c r="S1" s="560"/>
      <c r="T1" s="560"/>
      <c r="U1" s="560"/>
      <c r="V1" s="560"/>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58"/>
    </row>
    <row r="3" spans="1:69" s="3" customFormat="1" ht="18.75" x14ac:dyDescent="0.3">
      <c r="A3" s="458"/>
      <c r="B3" s="468" t="s">
        <v>181</v>
      </c>
      <c r="C3" s="96"/>
      <c r="D3" s="97"/>
      <c r="E3" s="97"/>
      <c r="F3" s="97"/>
      <c r="G3" s="480"/>
      <c r="H3" s="176"/>
      <c r="I3" s="97"/>
      <c r="J3" s="98"/>
      <c r="K3" s="563" t="s">
        <v>177</v>
      </c>
      <c r="L3" s="563"/>
      <c r="M3" s="563"/>
      <c r="N3" s="176"/>
      <c r="O3" s="507"/>
      <c r="P3" s="508"/>
    </row>
    <row r="4" spans="1:69" ht="24.95" customHeight="1" x14ac:dyDescent="0.35">
      <c r="A4" s="553" t="s">
        <v>123</v>
      </c>
      <c r="B4" s="553"/>
      <c r="C4" s="553"/>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54" t="s">
        <v>124</v>
      </c>
      <c r="B5" s="555" t="s">
        <v>125</v>
      </c>
      <c r="C5" s="556" t="s">
        <v>126</v>
      </c>
      <c r="D5" s="558" t="s">
        <v>127</v>
      </c>
      <c r="E5" s="558"/>
      <c r="F5" s="558" t="s">
        <v>128</v>
      </c>
      <c r="G5" s="558"/>
      <c r="H5" s="558">
        <f>'Dati par projektu'!E15</f>
        <v>2026</v>
      </c>
      <c r="I5" s="558"/>
      <c r="J5" s="558">
        <f>IF(OR(H5&gt;='Dati par projektu'!$C$19,H5="X"),"X",H5+1)</f>
        <v>2027</v>
      </c>
      <c r="K5" s="558"/>
      <c r="L5" s="558">
        <f>IF(OR(J5&gt;='Dati par projektu'!$C$19,J5="X"),"X",J5+1)</f>
        <v>2028</v>
      </c>
      <c r="M5" s="558"/>
      <c r="N5" s="558">
        <f>IF(OR(L5&gt;='Dati par projektu'!$C$19,L5="X"),"X",L5+1)</f>
        <v>2029</v>
      </c>
      <c r="O5" s="558"/>
      <c r="P5" s="558" t="str">
        <f>IF(OR(N5&gt;='Dati par projektu'!$C$19,N5="X"),"X",N5+1)</f>
        <v>X</v>
      </c>
      <c r="Q5" s="558"/>
      <c r="R5" s="558" t="str">
        <f>IF(OR(P5&gt;='Dati par projektu'!$C$19,P5="X"),"X",P5+1)</f>
        <v>X</v>
      </c>
      <c r="S5" s="558"/>
      <c r="T5" s="558" t="str">
        <f>IF(OR(R5&gt;='Dati par projektu'!$C$19,R5="X"),"X",R5+1)</f>
        <v>X</v>
      </c>
      <c r="U5" s="558"/>
      <c r="V5" s="558" t="str">
        <f>IF(OR(T5&gt;='Dati par projektu'!$C$19,T5="X"),"X",T5+1)</f>
        <v>X</v>
      </c>
      <c r="W5" s="558"/>
      <c r="X5" s="558" t="str">
        <f>IF(OR(V5&gt;='Dati par projektu'!$C$19,V5="X"),"X",V5+1)</f>
        <v>X</v>
      </c>
      <c r="Y5" s="558"/>
      <c r="Z5" s="3"/>
      <c r="AE5" s="5"/>
      <c r="AF5" s="5"/>
      <c r="AG5" s="5"/>
      <c r="AH5" s="5"/>
      <c r="AI5" s="5"/>
      <c r="AJ5" s="5"/>
      <c r="AK5" s="5"/>
      <c r="AL5" s="5"/>
      <c r="AM5" s="5"/>
      <c r="AN5" s="5"/>
      <c r="AO5" s="5"/>
      <c r="AP5" s="5"/>
      <c r="AQ5" s="5"/>
      <c r="AR5" s="5"/>
      <c r="AS5" s="5"/>
      <c r="AT5" s="5"/>
      <c r="AV5" s="6">
        <v>0.55000000000000004</v>
      </c>
      <c r="BQ5" s="4"/>
    </row>
    <row r="6" spans="1:69" ht="27" customHeight="1" x14ac:dyDescent="0.2">
      <c r="A6" s="554"/>
      <c r="B6" s="555" t="s">
        <v>129</v>
      </c>
      <c r="C6" s="557"/>
      <c r="D6" s="139" t="s">
        <v>130</v>
      </c>
      <c r="E6" s="139"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hidden="1" x14ac:dyDescent="0.2">
      <c r="A7" s="8">
        <v>1</v>
      </c>
      <c r="B7" s="9" t="s">
        <v>134</v>
      </c>
      <c r="C7" s="173">
        <f>C8</f>
        <v>0.3</v>
      </c>
      <c r="D7" s="27">
        <f>F7+G7</f>
        <v>0</v>
      </c>
      <c r="E7" s="459" t="e">
        <f t="shared" ref="E7:E24" si="0">D7/$D$24</f>
        <v>#DIV/0!</v>
      </c>
      <c r="F7" s="26">
        <f t="shared" ref="F7:G12"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135</v>
      </c>
      <c r="C8" s="542">
        <f>C24</f>
        <v>0.3</v>
      </c>
      <c r="D8" s="27">
        <f t="shared" ref="D8:D23" si="2">F8+G8</f>
        <v>0</v>
      </c>
      <c r="E8" s="459"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136</v>
      </c>
      <c r="C9" s="173">
        <v>0.3</v>
      </c>
      <c r="D9" s="27">
        <f t="shared" si="2"/>
        <v>0</v>
      </c>
      <c r="E9" s="459"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137</v>
      </c>
      <c r="C10" s="173">
        <v>0.3</v>
      </c>
      <c r="D10" s="27">
        <f t="shared" si="2"/>
        <v>0</v>
      </c>
      <c r="E10" s="459" t="e">
        <f t="shared" si="0"/>
        <v>#DIV/0!</v>
      </c>
      <c r="F10" s="26">
        <f t="shared" si="1"/>
        <v>0</v>
      </c>
      <c r="G10" s="26">
        <f t="shared" si="1"/>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138</v>
      </c>
      <c r="C11" s="173">
        <v>0.3</v>
      </c>
      <c r="D11" s="27">
        <f t="shared" si="2"/>
        <v>0</v>
      </c>
      <c r="E11" s="459" t="e">
        <f t="shared" si="0"/>
        <v>#DIV/0!</v>
      </c>
      <c r="F11" s="26">
        <f t="shared" si="1"/>
        <v>0</v>
      </c>
      <c r="G11" s="26">
        <f t="shared" si="1"/>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139</v>
      </c>
      <c r="C12" s="542">
        <f>C24</f>
        <v>0.3</v>
      </c>
      <c r="D12" s="27">
        <f t="shared" si="2"/>
        <v>0</v>
      </c>
      <c r="E12" s="459" t="e">
        <f t="shared" si="0"/>
        <v>#DIV/0!</v>
      </c>
      <c r="F12" s="27">
        <f t="shared" si="1"/>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140</v>
      </c>
      <c r="D13" s="27">
        <f t="shared" si="2"/>
        <v>0</v>
      </c>
      <c r="E13" s="459" t="e">
        <f t="shared" si="0"/>
        <v>#DIV/0!</v>
      </c>
      <c r="F13" s="26">
        <f>ROUND(H13+J13+L13+N13+P13+R13+T13+V13+X13,2)</f>
        <v>0</v>
      </c>
      <c r="G13" s="26">
        <f>ROUND(I13+K13+M13+O13+Q13+S13+U13+W13+Y13,2)</f>
        <v>0</v>
      </c>
      <c r="H13" s="460">
        <f t="shared" ref="H13:Y13" si="3">SUM(H14:H15)</f>
        <v>0</v>
      </c>
      <c r="I13" s="460">
        <f t="shared" si="3"/>
        <v>0</v>
      </c>
      <c r="J13" s="460">
        <f t="shared" si="3"/>
        <v>0</v>
      </c>
      <c r="K13" s="460">
        <f t="shared" si="3"/>
        <v>0</v>
      </c>
      <c r="L13" s="460">
        <f t="shared" si="3"/>
        <v>0</v>
      </c>
      <c r="M13" s="460">
        <f t="shared" si="3"/>
        <v>0</v>
      </c>
      <c r="N13" s="460">
        <f t="shared" si="3"/>
        <v>0</v>
      </c>
      <c r="O13" s="460">
        <f t="shared" si="3"/>
        <v>0</v>
      </c>
      <c r="P13" s="460">
        <f t="shared" si="3"/>
        <v>0</v>
      </c>
      <c r="Q13" s="460">
        <f t="shared" si="3"/>
        <v>0</v>
      </c>
      <c r="R13" s="460">
        <f t="shared" si="3"/>
        <v>0</v>
      </c>
      <c r="S13" s="460">
        <f t="shared" si="3"/>
        <v>0</v>
      </c>
      <c r="T13" s="460">
        <f t="shared" si="3"/>
        <v>0</v>
      </c>
      <c r="U13" s="460">
        <f t="shared" si="3"/>
        <v>0</v>
      </c>
      <c r="V13" s="460">
        <f t="shared" si="3"/>
        <v>0</v>
      </c>
      <c r="W13" s="460">
        <f t="shared" si="3"/>
        <v>0</v>
      </c>
      <c r="X13" s="460">
        <f t="shared" si="3"/>
        <v>0</v>
      </c>
      <c r="Y13" s="460">
        <f t="shared" si="3"/>
        <v>0</v>
      </c>
      <c r="AE13" s="5"/>
      <c r="AF13" s="5"/>
      <c r="AG13" s="5"/>
      <c r="AH13" s="5"/>
      <c r="AI13" s="5"/>
      <c r="AJ13" s="5"/>
      <c r="AK13" s="5"/>
      <c r="AL13" s="5"/>
      <c r="AM13" s="5"/>
      <c r="AN13" s="5"/>
      <c r="AO13" s="5"/>
      <c r="AP13" s="5"/>
      <c r="AQ13" s="5"/>
      <c r="AR13" s="5"/>
      <c r="AS13" s="5"/>
      <c r="AT13" s="5"/>
    </row>
    <row r="14" spans="1:69" s="3" customFormat="1" x14ac:dyDescent="0.2">
      <c r="A14" s="11" t="s">
        <v>154</v>
      </c>
      <c r="B14" s="12" t="s">
        <v>155</v>
      </c>
      <c r="C14" s="173">
        <v>1</v>
      </c>
      <c r="D14" s="27">
        <f t="shared" si="2"/>
        <v>0</v>
      </c>
      <c r="E14" s="459"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156</v>
      </c>
      <c r="B15" s="12" t="s">
        <v>157</v>
      </c>
      <c r="C15" s="542">
        <f>C24</f>
        <v>0.3</v>
      </c>
      <c r="D15" s="27">
        <f t="shared" si="2"/>
        <v>0</v>
      </c>
      <c r="E15" s="459"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141</v>
      </c>
      <c r="C16" s="173">
        <v>0.3</v>
      </c>
      <c r="D16" s="27">
        <f t="shared" si="2"/>
        <v>0</v>
      </c>
      <c r="E16" s="459"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142</v>
      </c>
      <c r="C17" s="173">
        <v>0.3</v>
      </c>
      <c r="D17" s="27">
        <f t="shared" si="2"/>
        <v>0</v>
      </c>
      <c r="E17" s="459"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143</v>
      </c>
      <c r="C18" s="173">
        <v>0.3</v>
      </c>
      <c r="D18" s="27">
        <f t="shared" si="2"/>
        <v>0</v>
      </c>
      <c r="E18" s="459"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158</v>
      </c>
      <c r="C19" s="173">
        <v>1</v>
      </c>
      <c r="D19" s="27">
        <f t="shared" si="2"/>
        <v>0</v>
      </c>
      <c r="E19" s="459"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145</v>
      </c>
      <c r="C20" s="173">
        <v>0.3</v>
      </c>
      <c r="D20" s="27">
        <f t="shared" si="2"/>
        <v>0</v>
      </c>
      <c r="E20" s="459"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146</v>
      </c>
      <c r="C21" s="173">
        <v>0.3</v>
      </c>
      <c r="D21" s="27">
        <f t="shared" si="2"/>
        <v>0</v>
      </c>
      <c r="E21" s="459"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147</v>
      </c>
      <c r="C22" s="173">
        <v>0.3</v>
      </c>
      <c r="D22" s="27">
        <f t="shared" si="2"/>
        <v>0</v>
      </c>
      <c r="E22" s="459"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148</v>
      </c>
      <c r="C23" s="173">
        <v>0.3</v>
      </c>
      <c r="D23" s="27">
        <f t="shared" si="2"/>
        <v>0</v>
      </c>
      <c r="E23" s="459"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69" s="3" customFormat="1" x14ac:dyDescent="0.2">
      <c r="A24" s="461"/>
      <c r="B24" s="9" t="s">
        <v>149</v>
      </c>
      <c r="C24" s="173">
        <v>0.3</v>
      </c>
      <c r="D24" s="27">
        <f>F24+G24</f>
        <v>0</v>
      </c>
      <c r="E24" s="462"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69" s="3" customFormat="1" x14ac:dyDescent="0.2">
      <c r="A25" s="461"/>
      <c r="B25" s="9" t="s">
        <v>150</v>
      </c>
      <c r="C25" s="463"/>
      <c r="D25" s="13"/>
      <c r="E25" s="462"/>
      <c r="F25" s="464"/>
      <c r="G25" s="46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61"/>
      <c r="B26" s="9" t="s">
        <v>151</v>
      </c>
      <c r="C26" s="463"/>
      <c r="D26" s="13"/>
      <c r="E26" s="462"/>
      <c r="F26" s="464"/>
      <c r="G26" s="464"/>
      <c r="H26" s="20">
        <f>H24-H23</f>
        <v>0</v>
      </c>
      <c r="I26" s="20">
        <f>I24-I23-I25</f>
        <v>0</v>
      </c>
      <c r="J26" s="20">
        <f t="shared" ref="J26:Y26" si="6">J24-J23</f>
        <v>0</v>
      </c>
      <c r="K26" s="20">
        <f>K24-K23-K25</f>
        <v>0</v>
      </c>
      <c r="L26" s="20">
        <f t="shared" si="6"/>
        <v>0</v>
      </c>
      <c r="M26" s="20">
        <f>M24-M23-M25</f>
        <v>0</v>
      </c>
      <c r="N26" s="20">
        <f t="shared" si="6"/>
        <v>0</v>
      </c>
      <c r="O26" s="20">
        <f t="shared" si="6"/>
        <v>0</v>
      </c>
      <c r="P26" s="20">
        <f t="shared" si="6"/>
        <v>0</v>
      </c>
      <c r="Q26" s="20">
        <f t="shared" si="6"/>
        <v>0</v>
      </c>
      <c r="R26" s="20">
        <f t="shared" si="6"/>
        <v>0</v>
      </c>
      <c r="S26" s="20">
        <f t="shared" si="6"/>
        <v>0</v>
      </c>
      <c r="T26" s="20">
        <f t="shared" si="6"/>
        <v>0</v>
      </c>
      <c r="U26" s="20">
        <f t="shared" si="6"/>
        <v>0</v>
      </c>
      <c r="V26" s="20">
        <f t="shared" si="6"/>
        <v>0</v>
      </c>
      <c r="W26" s="20">
        <f t="shared" si="6"/>
        <v>0</v>
      </c>
      <c r="X26" s="20">
        <f t="shared" si="6"/>
        <v>0</v>
      </c>
      <c r="Y26" s="20">
        <f t="shared" si="6"/>
        <v>0</v>
      </c>
      <c r="AE26" s="5"/>
      <c r="AF26" s="5"/>
      <c r="AG26" s="5"/>
      <c r="AH26" s="5"/>
      <c r="AI26" s="5"/>
      <c r="AJ26" s="5"/>
      <c r="AK26" s="5"/>
      <c r="AL26" s="5"/>
      <c r="AM26" s="5"/>
      <c r="AN26" s="5"/>
      <c r="AO26" s="5"/>
      <c r="AP26" s="5"/>
      <c r="AQ26" s="5"/>
      <c r="AR26" s="5"/>
      <c r="AS26" s="5"/>
      <c r="AT26" s="5"/>
    </row>
    <row r="27" spans="1:69" x14ac:dyDescent="0.2">
      <c r="A27" s="461"/>
      <c r="B27" s="9" t="s">
        <v>159</v>
      </c>
      <c r="C27" s="463"/>
      <c r="D27" s="13"/>
      <c r="E27" s="462"/>
      <c r="F27" s="464"/>
      <c r="G27" s="464"/>
      <c r="H27" s="20">
        <f t="shared" ref="H27:Y27" si="7">H24-H14-H19</f>
        <v>0</v>
      </c>
      <c r="I27" s="20">
        <f t="shared" si="7"/>
        <v>0</v>
      </c>
      <c r="J27" s="20">
        <f t="shared" si="7"/>
        <v>0</v>
      </c>
      <c r="K27" s="20">
        <f t="shared" si="7"/>
        <v>0</v>
      </c>
      <c r="L27" s="20">
        <f t="shared" si="7"/>
        <v>0</v>
      </c>
      <c r="M27" s="20">
        <f t="shared" si="7"/>
        <v>0</v>
      </c>
      <c r="N27" s="20">
        <f t="shared" si="7"/>
        <v>0</v>
      </c>
      <c r="O27" s="20">
        <f t="shared" si="7"/>
        <v>0</v>
      </c>
      <c r="P27" s="20">
        <f t="shared" si="7"/>
        <v>0</v>
      </c>
      <c r="Q27" s="20">
        <f t="shared" si="7"/>
        <v>0</v>
      </c>
      <c r="R27" s="20">
        <f t="shared" si="7"/>
        <v>0</v>
      </c>
      <c r="S27" s="20">
        <f t="shared" si="7"/>
        <v>0</v>
      </c>
      <c r="T27" s="20">
        <f t="shared" si="7"/>
        <v>0</v>
      </c>
      <c r="U27" s="20">
        <f t="shared" si="7"/>
        <v>0</v>
      </c>
      <c r="V27" s="20">
        <f t="shared" si="7"/>
        <v>0</v>
      </c>
      <c r="W27" s="20">
        <f t="shared" si="7"/>
        <v>0</v>
      </c>
      <c r="X27" s="20">
        <f t="shared" si="7"/>
        <v>0</v>
      </c>
      <c r="Y27" s="20">
        <f t="shared" si="7"/>
        <v>0</v>
      </c>
      <c r="Z27" s="3"/>
      <c r="AE27" s="5"/>
      <c r="AF27" s="5"/>
      <c r="AG27" s="5"/>
      <c r="AH27" s="5"/>
      <c r="AI27" s="5"/>
      <c r="AJ27" s="5"/>
      <c r="AK27" s="5"/>
      <c r="AL27" s="5"/>
      <c r="AM27" s="5"/>
      <c r="AN27" s="5"/>
      <c r="AO27" s="5"/>
      <c r="AP27" s="5"/>
      <c r="AQ27" s="5"/>
      <c r="AR27" s="5"/>
      <c r="AS27" s="5"/>
      <c r="AT27" s="5"/>
      <c r="BQ27" s="4"/>
    </row>
    <row r="28" spans="1:69" x14ac:dyDescent="0.2">
      <c r="A28" s="461"/>
      <c r="B28" s="9" t="s">
        <v>160</v>
      </c>
      <c r="C28" s="463"/>
      <c r="D28" s="13"/>
      <c r="E28" s="462"/>
      <c r="F28" s="464"/>
      <c r="G28" s="464"/>
      <c r="H28" s="20">
        <f t="shared" ref="H28:Y28" si="8">H14+H19</f>
        <v>0</v>
      </c>
      <c r="I28" s="20">
        <f t="shared" si="8"/>
        <v>0</v>
      </c>
      <c r="J28" s="20">
        <f t="shared" si="8"/>
        <v>0</v>
      </c>
      <c r="K28" s="20">
        <f t="shared" si="8"/>
        <v>0</v>
      </c>
      <c r="L28" s="20">
        <f t="shared" si="8"/>
        <v>0</v>
      </c>
      <c r="M28" s="20">
        <f t="shared" si="8"/>
        <v>0</v>
      </c>
      <c r="N28" s="20">
        <f t="shared" si="8"/>
        <v>0</v>
      </c>
      <c r="O28" s="20">
        <f t="shared" si="8"/>
        <v>0</v>
      </c>
      <c r="P28" s="20">
        <f t="shared" si="8"/>
        <v>0</v>
      </c>
      <c r="Q28" s="20">
        <f t="shared" si="8"/>
        <v>0</v>
      </c>
      <c r="R28" s="20">
        <f t="shared" si="8"/>
        <v>0</v>
      </c>
      <c r="S28" s="20">
        <f t="shared" si="8"/>
        <v>0</v>
      </c>
      <c r="T28" s="20">
        <f t="shared" si="8"/>
        <v>0</v>
      </c>
      <c r="U28" s="20">
        <f t="shared" si="8"/>
        <v>0</v>
      </c>
      <c r="V28" s="20">
        <f t="shared" si="8"/>
        <v>0</v>
      </c>
      <c r="W28" s="20">
        <f t="shared" si="8"/>
        <v>0</v>
      </c>
      <c r="X28" s="20">
        <f t="shared" si="8"/>
        <v>0</v>
      </c>
      <c r="Y28" s="20">
        <f t="shared" si="8"/>
        <v>0</v>
      </c>
      <c r="Z28" s="3"/>
      <c r="AE28" s="5"/>
      <c r="AF28" s="5"/>
      <c r="AG28" s="5"/>
      <c r="AH28" s="5"/>
      <c r="AI28" s="5"/>
      <c r="AJ28" s="5"/>
      <c r="AK28" s="5"/>
      <c r="AL28" s="5"/>
      <c r="AM28" s="5"/>
      <c r="AN28" s="5"/>
      <c r="AO28" s="5"/>
      <c r="AP28" s="5"/>
      <c r="AQ28" s="5"/>
      <c r="AR28" s="5"/>
      <c r="AS28" s="5"/>
      <c r="AT28" s="5"/>
      <c r="BQ28" s="4"/>
    </row>
    <row r="29" spans="1:69" s="3" customFormat="1" x14ac:dyDescent="0.2">
      <c r="A29" s="458"/>
    </row>
    <row r="30" spans="1:69" s="3" customFormat="1" x14ac:dyDescent="0.2">
      <c r="A30" s="458"/>
    </row>
    <row r="31" spans="1:69" s="3" customFormat="1" x14ac:dyDescent="0.2">
      <c r="A31" s="458"/>
    </row>
    <row r="32" spans="1:69" s="3" customFormat="1" x14ac:dyDescent="0.2">
      <c r="A32" s="458"/>
    </row>
    <row r="33" spans="1:1" s="3" customFormat="1" x14ac:dyDescent="0.2">
      <c r="A33" s="458"/>
    </row>
    <row r="34" spans="1:1" s="3" customFormat="1" x14ac:dyDescent="0.2">
      <c r="A34" s="458"/>
    </row>
    <row r="35" spans="1:1" s="3" customFormat="1" x14ac:dyDescent="0.2">
      <c r="A35" s="458"/>
    </row>
    <row r="36" spans="1:1" s="3" customFormat="1" x14ac:dyDescent="0.2">
      <c r="A36" s="458"/>
    </row>
    <row r="37" spans="1:1" s="3" customFormat="1" x14ac:dyDescent="0.2">
      <c r="A37" s="458"/>
    </row>
    <row r="38" spans="1:1" s="3" customFormat="1" x14ac:dyDescent="0.2">
      <c r="A38" s="458"/>
    </row>
    <row r="39" spans="1:1" s="3" customFormat="1" x14ac:dyDescent="0.2">
      <c r="A39" s="458"/>
    </row>
    <row r="40" spans="1:1" s="3" customFormat="1" x14ac:dyDescent="0.2">
      <c r="A40" s="458"/>
    </row>
    <row r="41" spans="1:1" s="3" customFormat="1" x14ac:dyDescent="0.2">
      <c r="A41" s="458"/>
    </row>
    <row r="42" spans="1:1" s="3" customFormat="1" x14ac:dyDescent="0.2">
      <c r="A42" s="458"/>
    </row>
    <row r="43" spans="1:1" s="3" customFormat="1" x14ac:dyDescent="0.2">
      <c r="A43" s="458"/>
    </row>
    <row r="44" spans="1:1" s="3" customFormat="1" x14ac:dyDescent="0.2">
      <c r="A44" s="458"/>
    </row>
    <row r="45" spans="1:1" s="3" customFormat="1" x14ac:dyDescent="0.2">
      <c r="A45" s="458"/>
    </row>
    <row r="46" spans="1:1" s="3" customFormat="1" x14ac:dyDescent="0.2">
      <c r="A46" s="458"/>
    </row>
    <row r="47" spans="1:1" s="3" customFormat="1" x14ac:dyDescent="0.2">
      <c r="A47" s="458"/>
    </row>
    <row r="48" spans="1:1" s="3" customFormat="1" x14ac:dyDescent="0.2">
      <c r="A48" s="458"/>
    </row>
    <row r="49" spans="1:1" s="3" customFormat="1" x14ac:dyDescent="0.2">
      <c r="A49" s="458"/>
    </row>
    <row r="50" spans="1:1" s="3" customFormat="1" x14ac:dyDescent="0.2">
      <c r="A50" s="458"/>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Bwrw9apB4+y/j4Yy6bqXZethHpMTObCN6jCxx6f1tnTb0VLL6+5HaFCl1Mv2z4gajDi+FRynwDruxuqlRpkW2g==" saltValue="CV1dDNoceR+3xKkL6cl/XA==" spinCount="100000" sheet="1" formatCells="0" formatColumns="0" formatRows="0" insertColumns="0" insertRows="0" insertHyperlinks="0" deleteColumns="0" deleteRows="0" sort="0" autoFilter="0" pivotTables="0"/>
  <mergeCells count="18">
    <mergeCell ref="X5:Y5"/>
    <mergeCell ref="J5:K5"/>
    <mergeCell ref="L5:M5"/>
    <mergeCell ref="N5:O5"/>
    <mergeCell ref="P5:Q5"/>
    <mergeCell ref="R5:S5"/>
    <mergeCell ref="T5:U5"/>
    <mergeCell ref="A1:B1"/>
    <mergeCell ref="D1:V1"/>
    <mergeCell ref="K3:M3"/>
    <mergeCell ref="A4:C4"/>
    <mergeCell ref="A5:A6"/>
    <mergeCell ref="B5:B6"/>
    <mergeCell ref="C5:C6"/>
    <mergeCell ref="D5:E5"/>
    <mergeCell ref="F5:G5"/>
    <mergeCell ref="H5:I5"/>
    <mergeCell ref="V5:W5"/>
  </mergeCells>
  <conditionalFormatting sqref="D7:D28">
    <cfRule type="containsText" dxfId="135" priority="1" stopIfTrue="1" operator="containsText" text="PĀRSNIEGTAS IZMAKSAS">
      <formula>NOT(ISERROR(SEARCH("PĀRSNIEGTAS IZMAKSAS",D7)))</formula>
    </cfRule>
  </conditionalFormatting>
  <conditionalFormatting sqref="F8:G9">
    <cfRule type="containsText" dxfId="134" priority="3" stopIfTrue="1" operator="containsText" text="PĀRSNIEGTAS IZMAKSAS">
      <formula>NOT(ISERROR(SEARCH("PĀRSNIEGTAS IZMAKSAS",F8)))</formula>
    </cfRule>
  </conditionalFormatting>
  <conditionalFormatting sqref="F12:G12">
    <cfRule type="containsText" dxfId="133" priority="2" stopIfTrue="1" operator="containsText" text="PĀRSNIEGTAS IZMAKSAS">
      <formula>NOT(ISERROR(SEARCH("PĀRSNIEGTAS IZMAKSAS",F12)))</formula>
    </cfRule>
  </conditionalFormatting>
  <conditionalFormatting sqref="J5:Y5">
    <cfRule type="cellIs" dxfId="132" priority="4"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Izvēlieties no izvēlnē piedātā" error="Neatbilstoši aizpildīts lauks" promptTitle="Veids" prompt="Izvēlēties projekta iesniedzēja vai sadarbības partnera veidu" xr:uid="{791282B5-4AA5-4776-9C55-86FA942E4BCE}">
          <x14:formula1>
            <xm:f>Dati!$J$3:$J$6</xm:f>
          </x14:formula1>
          <xm:sqref>H3</xm:sqref>
        </x14:dataValidation>
        <x14:dataValidation type="list" allowBlank="1" showInputMessage="1" showErrorMessage="1" promptTitle="Veic izvēlnē izvēli" prompt="Izvēlies darbībām atbilstošu regulas pantu vai MK not. punktu" xr:uid="{570C786A-9CCC-4710-BD79-10367A5E0D37}">
          <x14:formula1>
            <xm:f>Dati!$V$3:$V$6</xm:f>
          </x14:formula1>
          <xm:sqref>N3</xm:sqref>
        </x14:dataValidation>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F59AEC6A-013F-4921-84D3-9C4805699A47}">
          <x14:formula1>
            <xm:f>Dati!$X$3:$X$7</xm:f>
          </x14:formula1>
          <xm:sqref>C3</xm:sqref>
        </x14:dataValidation>
        <x14:dataValidation type="list" allowBlank="1" showInputMessage="1" showErrorMessage="1" promptTitle="Izvēlies atbilstošu likmi" xr:uid="{0109EA43-CEBA-4F3F-A5F9-9D7347450CF3}">
          <x14:formula1>
            <xm:f>Dati!$N$3:$N$12</xm:f>
          </x14:formula1>
          <xm:sqref>C7 C20:C23</xm:sqref>
        </x14:dataValidation>
        <x14:dataValidation type="list" allowBlank="1" showInputMessage="1" showErrorMessage="1" promptTitle="Izvēlies atbilstošu likmi" xr:uid="{A93EEE18-CFB3-4E4B-8506-1DB24D76C0A6}">
          <x14:formula1>
            <xm:f>Dati!$N$3:$N$13</xm:f>
          </x14:formula1>
          <xm:sqref>C8:C12 C14:C19 C24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3DDD5-8AE8-4C94-A164-DA6F885E38E3}">
  <dimension ref="A1:BQ394"/>
  <sheetViews>
    <sheetView zoomScale="80" zoomScaleNormal="80" workbookViewId="0">
      <pane xSplit="7" ySplit="6" topLeftCell="H8" activePane="bottomRight" state="frozen"/>
      <selection pane="topRight" activeCell="B30" sqref="B30"/>
      <selection pane="bottomLeft" activeCell="B30" sqref="B30"/>
      <selection pane="bottomRight" activeCell="E40" sqref="E40"/>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4" width="13.8554687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125.25" customHeight="1" x14ac:dyDescent="0.25">
      <c r="A1" s="551" t="s">
        <v>182</v>
      </c>
      <c r="B1" s="551"/>
      <c r="C1" s="467"/>
      <c r="D1" s="562" t="s">
        <v>175</v>
      </c>
      <c r="E1" s="560"/>
      <c r="F1" s="560"/>
      <c r="G1" s="560"/>
      <c r="H1" s="560"/>
      <c r="I1" s="560"/>
      <c r="J1" s="560"/>
      <c r="K1" s="560"/>
      <c r="L1" s="560"/>
      <c r="M1" s="560"/>
      <c r="N1" s="560"/>
      <c r="O1" s="560"/>
      <c r="P1" s="560"/>
      <c r="Q1" s="560"/>
      <c r="R1" s="560"/>
      <c r="S1" s="560"/>
      <c r="T1" s="560"/>
      <c r="U1" s="560"/>
      <c r="V1" s="560"/>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58"/>
    </row>
    <row r="3" spans="1:69" s="3" customFormat="1" ht="18.75" x14ac:dyDescent="0.3">
      <c r="A3" s="458"/>
      <c r="B3" s="468" t="s">
        <v>183</v>
      </c>
      <c r="C3" s="96"/>
      <c r="D3" s="97"/>
      <c r="E3" s="97"/>
      <c r="F3" s="97"/>
      <c r="G3" s="480"/>
      <c r="H3" s="176"/>
      <c r="I3" s="97"/>
      <c r="J3" s="98"/>
      <c r="K3" s="563" t="s">
        <v>177</v>
      </c>
      <c r="L3" s="563"/>
      <c r="M3" s="563"/>
      <c r="N3" s="176"/>
      <c r="O3" s="507"/>
      <c r="P3" s="508"/>
    </row>
    <row r="4" spans="1:69" ht="24.95" customHeight="1" x14ac:dyDescent="0.35">
      <c r="A4" s="553" t="s">
        <v>123</v>
      </c>
      <c r="B4" s="553"/>
      <c r="C4" s="553"/>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54" t="s">
        <v>124</v>
      </c>
      <c r="B5" s="555" t="s">
        <v>125</v>
      </c>
      <c r="C5" s="556" t="s">
        <v>126</v>
      </c>
      <c r="D5" s="558" t="s">
        <v>127</v>
      </c>
      <c r="E5" s="558"/>
      <c r="F5" s="558" t="s">
        <v>128</v>
      </c>
      <c r="G5" s="558"/>
      <c r="H5" s="558">
        <f>'Dati par projektu'!E15</f>
        <v>2026</v>
      </c>
      <c r="I5" s="558"/>
      <c r="J5" s="558">
        <f>IF(OR(H5&gt;='Dati par projektu'!$C$19,H5="X"),"X",H5+1)</f>
        <v>2027</v>
      </c>
      <c r="K5" s="558"/>
      <c r="L5" s="558">
        <f>IF(OR(J5&gt;='Dati par projektu'!$C$19,J5="X"),"X",J5+1)</f>
        <v>2028</v>
      </c>
      <c r="M5" s="558"/>
      <c r="N5" s="558">
        <f>IF(OR(L5&gt;='Dati par projektu'!$C$19,L5="X"),"X",L5+1)</f>
        <v>2029</v>
      </c>
      <c r="O5" s="558"/>
      <c r="P5" s="558" t="str">
        <f>IF(OR(N5&gt;='Dati par projektu'!$C$19,N5="X"),"X",N5+1)</f>
        <v>X</v>
      </c>
      <c r="Q5" s="558"/>
      <c r="R5" s="558" t="str">
        <f>IF(OR(P5&gt;='Dati par projektu'!$C$19,P5="X"),"X",P5+1)</f>
        <v>X</v>
      </c>
      <c r="S5" s="558"/>
      <c r="T5" s="558" t="str">
        <f>IF(OR(R5&gt;='Dati par projektu'!$C$19,R5="X"),"X",R5+1)</f>
        <v>X</v>
      </c>
      <c r="U5" s="558"/>
      <c r="V5" s="558" t="str">
        <f>IF(OR(T5&gt;='Dati par projektu'!$C$19,T5="X"),"X",T5+1)</f>
        <v>X</v>
      </c>
      <c r="W5" s="558"/>
      <c r="X5" s="558" t="str">
        <f>IF(OR(V5&gt;='Dati par projektu'!$C$19,V5="X"),"X",V5+1)</f>
        <v>X</v>
      </c>
      <c r="Y5" s="558"/>
      <c r="Z5" s="3"/>
      <c r="AE5" s="5"/>
      <c r="AF5" s="5"/>
      <c r="AG5" s="5"/>
      <c r="AH5" s="5"/>
      <c r="AI5" s="5"/>
      <c r="AJ5" s="5"/>
      <c r="AK5" s="5"/>
      <c r="AL5" s="5"/>
      <c r="AM5" s="5"/>
      <c r="AN5" s="5"/>
      <c r="AO5" s="5"/>
      <c r="AP5" s="5"/>
      <c r="AQ5" s="5"/>
      <c r="AR5" s="5"/>
      <c r="AS5" s="5"/>
      <c r="AT5" s="5"/>
      <c r="AV5" s="6">
        <v>0.55000000000000004</v>
      </c>
      <c r="BQ5" s="4"/>
    </row>
    <row r="6" spans="1:69" ht="27" customHeight="1" x14ac:dyDescent="0.2">
      <c r="A6" s="554"/>
      <c r="B6" s="555" t="s">
        <v>129</v>
      </c>
      <c r="C6" s="557"/>
      <c r="D6" s="139" t="s">
        <v>130</v>
      </c>
      <c r="E6" s="139"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hidden="1" x14ac:dyDescent="0.2">
      <c r="A7" s="8">
        <v>1</v>
      </c>
      <c r="B7" s="9" t="s">
        <v>134</v>
      </c>
      <c r="C7" s="173">
        <f>C8</f>
        <v>0.3</v>
      </c>
      <c r="D7" s="27">
        <f>F7+G7</f>
        <v>0</v>
      </c>
      <c r="E7" s="459" t="e">
        <f t="shared" ref="E7:E24" si="0">D7/$D$24</f>
        <v>#DIV/0!</v>
      </c>
      <c r="F7" s="26">
        <f t="shared" ref="F7:G12"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135</v>
      </c>
      <c r="C8" s="542">
        <f>C24</f>
        <v>0.3</v>
      </c>
      <c r="D8" s="27">
        <f t="shared" ref="D8:D23" si="2">F8+G8</f>
        <v>0</v>
      </c>
      <c r="E8" s="459"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136</v>
      </c>
      <c r="C9" s="173">
        <v>0.3</v>
      </c>
      <c r="D9" s="27">
        <f t="shared" si="2"/>
        <v>0</v>
      </c>
      <c r="E9" s="459"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137</v>
      </c>
      <c r="C10" s="173">
        <v>0.3</v>
      </c>
      <c r="D10" s="27">
        <f t="shared" si="2"/>
        <v>0</v>
      </c>
      <c r="E10" s="459" t="e">
        <f t="shared" si="0"/>
        <v>#DIV/0!</v>
      </c>
      <c r="F10" s="26">
        <f t="shared" si="1"/>
        <v>0</v>
      </c>
      <c r="G10" s="26">
        <f t="shared" si="1"/>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138</v>
      </c>
      <c r="C11" s="173">
        <v>0.3</v>
      </c>
      <c r="D11" s="27">
        <f t="shared" si="2"/>
        <v>0</v>
      </c>
      <c r="E11" s="459" t="e">
        <f t="shared" si="0"/>
        <v>#DIV/0!</v>
      </c>
      <c r="F11" s="26">
        <f t="shared" si="1"/>
        <v>0</v>
      </c>
      <c r="G11" s="26">
        <f t="shared" si="1"/>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139</v>
      </c>
      <c r="C12" s="542">
        <f>C24</f>
        <v>0.3</v>
      </c>
      <c r="D12" s="27">
        <f t="shared" si="2"/>
        <v>0</v>
      </c>
      <c r="E12" s="459" t="e">
        <f t="shared" si="0"/>
        <v>#DIV/0!</v>
      </c>
      <c r="F12" s="27">
        <f t="shared" si="1"/>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140</v>
      </c>
      <c r="D13" s="27">
        <f t="shared" si="2"/>
        <v>0</v>
      </c>
      <c r="E13" s="459" t="e">
        <f t="shared" si="0"/>
        <v>#DIV/0!</v>
      </c>
      <c r="F13" s="26">
        <f>ROUND(H13+J13+L13+N13+P13+R13+T13+V13+X13,2)</f>
        <v>0</v>
      </c>
      <c r="G13" s="26">
        <f>ROUND(I13+K13+M13+O13+Q13+S13+U13+W13+Y13,2)</f>
        <v>0</v>
      </c>
      <c r="H13" s="460">
        <f t="shared" ref="H13:Y13" si="3">SUM(H14:H15)</f>
        <v>0</v>
      </c>
      <c r="I13" s="460">
        <f t="shared" si="3"/>
        <v>0</v>
      </c>
      <c r="J13" s="460">
        <f t="shared" si="3"/>
        <v>0</v>
      </c>
      <c r="K13" s="460">
        <f t="shared" si="3"/>
        <v>0</v>
      </c>
      <c r="L13" s="460">
        <f t="shared" si="3"/>
        <v>0</v>
      </c>
      <c r="M13" s="460">
        <f t="shared" si="3"/>
        <v>0</v>
      </c>
      <c r="N13" s="460">
        <f t="shared" si="3"/>
        <v>0</v>
      </c>
      <c r="O13" s="460">
        <f t="shared" si="3"/>
        <v>0</v>
      </c>
      <c r="P13" s="460">
        <f t="shared" si="3"/>
        <v>0</v>
      </c>
      <c r="Q13" s="460">
        <f t="shared" si="3"/>
        <v>0</v>
      </c>
      <c r="R13" s="460">
        <f t="shared" si="3"/>
        <v>0</v>
      </c>
      <c r="S13" s="460">
        <f t="shared" si="3"/>
        <v>0</v>
      </c>
      <c r="T13" s="460">
        <f t="shared" si="3"/>
        <v>0</v>
      </c>
      <c r="U13" s="460">
        <f t="shared" si="3"/>
        <v>0</v>
      </c>
      <c r="V13" s="460">
        <f t="shared" si="3"/>
        <v>0</v>
      </c>
      <c r="W13" s="460">
        <f t="shared" si="3"/>
        <v>0</v>
      </c>
      <c r="X13" s="460">
        <f t="shared" si="3"/>
        <v>0</v>
      </c>
      <c r="Y13" s="460">
        <f t="shared" si="3"/>
        <v>0</v>
      </c>
      <c r="AE13" s="5"/>
      <c r="AF13" s="5"/>
      <c r="AG13" s="5"/>
      <c r="AH13" s="5"/>
      <c r="AI13" s="5"/>
      <c r="AJ13" s="5"/>
      <c r="AK13" s="5"/>
      <c r="AL13" s="5"/>
      <c r="AM13" s="5"/>
      <c r="AN13" s="5"/>
      <c r="AO13" s="5"/>
      <c r="AP13" s="5"/>
      <c r="AQ13" s="5"/>
      <c r="AR13" s="5"/>
      <c r="AS13" s="5"/>
      <c r="AT13" s="5"/>
    </row>
    <row r="14" spans="1:69" s="3" customFormat="1" x14ac:dyDescent="0.2">
      <c r="A14" s="11" t="s">
        <v>154</v>
      </c>
      <c r="B14" s="12" t="s">
        <v>155</v>
      </c>
      <c r="C14" s="173">
        <v>1</v>
      </c>
      <c r="D14" s="27">
        <f t="shared" si="2"/>
        <v>0</v>
      </c>
      <c r="E14" s="459"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156</v>
      </c>
      <c r="B15" s="12" t="s">
        <v>157</v>
      </c>
      <c r="C15" s="542">
        <f>C24</f>
        <v>0.3</v>
      </c>
      <c r="D15" s="27">
        <f t="shared" si="2"/>
        <v>0</v>
      </c>
      <c r="E15" s="459"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141</v>
      </c>
      <c r="C16" s="173">
        <v>0.3</v>
      </c>
      <c r="D16" s="27">
        <f t="shared" si="2"/>
        <v>0</v>
      </c>
      <c r="E16" s="459"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142</v>
      </c>
      <c r="C17" s="173">
        <v>0.3</v>
      </c>
      <c r="D17" s="27">
        <f t="shared" si="2"/>
        <v>0</v>
      </c>
      <c r="E17" s="459"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143</v>
      </c>
      <c r="C18" s="173">
        <v>0.3</v>
      </c>
      <c r="D18" s="27">
        <f t="shared" si="2"/>
        <v>0</v>
      </c>
      <c r="E18" s="459"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158</v>
      </c>
      <c r="C19" s="173">
        <v>1</v>
      </c>
      <c r="D19" s="27">
        <f t="shared" si="2"/>
        <v>0</v>
      </c>
      <c r="E19" s="459"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145</v>
      </c>
      <c r="C20" s="173">
        <v>0.3</v>
      </c>
      <c r="D20" s="27">
        <f t="shared" si="2"/>
        <v>0</v>
      </c>
      <c r="E20" s="459"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146</v>
      </c>
      <c r="C21" s="173">
        <v>0.3</v>
      </c>
      <c r="D21" s="27">
        <f t="shared" si="2"/>
        <v>0</v>
      </c>
      <c r="E21" s="459"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147</v>
      </c>
      <c r="C22" s="173">
        <v>0.3</v>
      </c>
      <c r="D22" s="27">
        <f t="shared" si="2"/>
        <v>0</v>
      </c>
      <c r="E22" s="459"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148</v>
      </c>
      <c r="C23" s="173">
        <v>0.3</v>
      </c>
      <c r="D23" s="27">
        <f t="shared" si="2"/>
        <v>0</v>
      </c>
      <c r="E23" s="459"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69" s="3" customFormat="1" x14ac:dyDescent="0.2">
      <c r="A24" s="461"/>
      <c r="B24" s="9" t="s">
        <v>149</v>
      </c>
      <c r="C24" s="173">
        <v>0.3</v>
      </c>
      <c r="D24" s="27">
        <f>F24+G24</f>
        <v>0</v>
      </c>
      <c r="E24" s="462"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69" s="3" customFormat="1" x14ac:dyDescent="0.2">
      <c r="A25" s="461"/>
      <c r="B25" s="9" t="s">
        <v>150</v>
      </c>
      <c r="C25" s="463"/>
      <c r="D25" s="13"/>
      <c r="E25" s="462"/>
      <c r="F25" s="464"/>
      <c r="G25" s="46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61"/>
      <c r="B26" s="9" t="s">
        <v>151</v>
      </c>
      <c r="C26" s="463"/>
      <c r="D26" s="13"/>
      <c r="E26" s="462"/>
      <c r="F26" s="464"/>
      <c r="G26" s="464"/>
      <c r="H26" s="20">
        <f>H24-H23</f>
        <v>0</v>
      </c>
      <c r="I26" s="20">
        <f>I24-I23-I25</f>
        <v>0</v>
      </c>
      <c r="J26" s="20">
        <f t="shared" ref="J26:Y26" si="6">J24-J23</f>
        <v>0</v>
      </c>
      <c r="K26" s="20">
        <f>K24-K23-K25</f>
        <v>0</v>
      </c>
      <c r="L26" s="20">
        <f t="shared" si="6"/>
        <v>0</v>
      </c>
      <c r="M26" s="20">
        <f>M24-M23-M25</f>
        <v>0</v>
      </c>
      <c r="N26" s="20">
        <f t="shared" si="6"/>
        <v>0</v>
      </c>
      <c r="O26" s="20">
        <f t="shared" si="6"/>
        <v>0</v>
      </c>
      <c r="P26" s="20">
        <f t="shared" si="6"/>
        <v>0</v>
      </c>
      <c r="Q26" s="20">
        <f t="shared" si="6"/>
        <v>0</v>
      </c>
      <c r="R26" s="20">
        <f t="shared" si="6"/>
        <v>0</v>
      </c>
      <c r="S26" s="20">
        <f t="shared" si="6"/>
        <v>0</v>
      </c>
      <c r="T26" s="20">
        <f t="shared" si="6"/>
        <v>0</v>
      </c>
      <c r="U26" s="20">
        <f t="shared" si="6"/>
        <v>0</v>
      </c>
      <c r="V26" s="20">
        <f t="shared" si="6"/>
        <v>0</v>
      </c>
      <c r="W26" s="20">
        <f t="shared" si="6"/>
        <v>0</v>
      </c>
      <c r="X26" s="20">
        <f t="shared" si="6"/>
        <v>0</v>
      </c>
      <c r="Y26" s="20">
        <f t="shared" si="6"/>
        <v>0</v>
      </c>
      <c r="AE26" s="5"/>
      <c r="AF26" s="5"/>
      <c r="AG26" s="5"/>
      <c r="AH26" s="5"/>
      <c r="AI26" s="5"/>
      <c r="AJ26" s="5"/>
      <c r="AK26" s="5"/>
      <c r="AL26" s="5"/>
      <c r="AM26" s="5"/>
      <c r="AN26" s="5"/>
      <c r="AO26" s="5"/>
      <c r="AP26" s="5"/>
      <c r="AQ26" s="5"/>
      <c r="AR26" s="5"/>
      <c r="AS26" s="5"/>
      <c r="AT26" s="5"/>
    </row>
    <row r="27" spans="1:69" x14ac:dyDescent="0.2">
      <c r="A27" s="461"/>
      <c r="B27" s="9" t="s">
        <v>159</v>
      </c>
      <c r="C27" s="463"/>
      <c r="D27" s="13"/>
      <c r="E27" s="462"/>
      <c r="F27" s="464"/>
      <c r="G27" s="464"/>
      <c r="H27" s="20">
        <f t="shared" ref="H27:Y27" si="7">H24-H14-H19</f>
        <v>0</v>
      </c>
      <c r="I27" s="20">
        <f t="shared" si="7"/>
        <v>0</v>
      </c>
      <c r="J27" s="20">
        <f t="shared" si="7"/>
        <v>0</v>
      </c>
      <c r="K27" s="20">
        <f t="shared" si="7"/>
        <v>0</v>
      </c>
      <c r="L27" s="20">
        <f t="shared" si="7"/>
        <v>0</v>
      </c>
      <c r="M27" s="20">
        <f t="shared" si="7"/>
        <v>0</v>
      </c>
      <c r="N27" s="20">
        <f t="shared" si="7"/>
        <v>0</v>
      </c>
      <c r="O27" s="20">
        <f t="shared" si="7"/>
        <v>0</v>
      </c>
      <c r="P27" s="20">
        <f t="shared" si="7"/>
        <v>0</v>
      </c>
      <c r="Q27" s="20">
        <f t="shared" si="7"/>
        <v>0</v>
      </c>
      <c r="R27" s="20">
        <f t="shared" si="7"/>
        <v>0</v>
      </c>
      <c r="S27" s="20">
        <f t="shared" si="7"/>
        <v>0</v>
      </c>
      <c r="T27" s="20">
        <f t="shared" si="7"/>
        <v>0</v>
      </c>
      <c r="U27" s="20">
        <f t="shared" si="7"/>
        <v>0</v>
      </c>
      <c r="V27" s="20">
        <f t="shared" si="7"/>
        <v>0</v>
      </c>
      <c r="W27" s="20">
        <f t="shared" si="7"/>
        <v>0</v>
      </c>
      <c r="X27" s="20">
        <f t="shared" si="7"/>
        <v>0</v>
      </c>
      <c r="Y27" s="20">
        <f t="shared" si="7"/>
        <v>0</v>
      </c>
      <c r="Z27" s="3"/>
      <c r="AE27" s="5"/>
      <c r="AF27" s="5"/>
      <c r="AG27" s="5"/>
      <c r="AH27" s="5"/>
      <c r="AI27" s="5"/>
      <c r="AJ27" s="5"/>
      <c r="AK27" s="5"/>
      <c r="AL27" s="5"/>
      <c r="AM27" s="5"/>
      <c r="AN27" s="5"/>
      <c r="AO27" s="5"/>
      <c r="AP27" s="5"/>
      <c r="AQ27" s="5"/>
      <c r="AR27" s="5"/>
      <c r="AS27" s="5"/>
      <c r="AT27" s="5"/>
      <c r="BQ27" s="4"/>
    </row>
    <row r="28" spans="1:69" x14ac:dyDescent="0.2">
      <c r="A28" s="461"/>
      <c r="B28" s="9" t="s">
        <v>160</v>
      </c>
      <c r="C28" s="463"/>
      <c r="D28" s="13"/>
      <c r="E28" s="462"/>
      <c r="F28" s="464"/>
      <c r="G28" s="464"/>
      <c r="H28" s="20">
        <f t="shared" ref="H28:Y28" si="8">H14+H19</f>
        <v>0</v>
      </c>
      <c r="I28" s="20">
        <f t="shared" si="8"/>
        <v>0</v>
      </c>
      <c r="J28" s="20">
        <f t="shared" si="8"/>
        <v>0</v>
      </c>
      <c r="K28" s="20">
        <f t="shared" si="8"/>
        <v>0</v>
      </c>
      <c r="L28" s="20">
        <f t="shared" si="8"/>
        <v>0</v>
      </c>
      <c r="M28" s="20">
        <f t="shared" si="8"/>
        <v>0</v>
      </c>
      <c r="N28" s="20">
        <f t="shared" si="8"/>
        <v>0</v>
      </c>
      <c r="O28" s="20">
        <f t="shared" si="8"/>
        <v>0</v>
      </c>
      <c r="P28" s="20">
        <f t="shared" si="8"/>
        <v>0</v>
      </c>
      <c r="Q28" s="20">
        <f t="shared" si="8"/>
        <v>0</v>
      </c>
      <c r="R28" s="20">
        <f t="shared" si="8"/>
        <v>0</v>
      </c>
      <c r="S28" s="20">
        <f t="shared" si="8"/>
        <v>0</v>
      </c>
      <c r="T28" s="20">
        <f t="shared" si="8"/>
        <v>0</v>
      </c>
      <c r="U28" s="20">
        <f t="shared" si="8"/>
        <v>0</v>
      </c>
      <c r="V28" s="20">
        <f t="shared" si="8"/>
        <v>0</v>
      </c>
      <c r="W28" s="20">
        <f t="shared" si="8"/>
        <v>0</v>
      </c>
      <c r="X28" s="20">
        <f t="shared" si="8"/>
        <v>0</v>
      </c>
      <c r="Y28" s="20">
        <f t="shared" si="8"/>
        <v>0</v>
      </c>
      <c r="Z28" s="3"/>
      <c r="AE28" s="5"/>
      <c r="AF28" s="5"/>
      <c r="AG28" s="5"/>
      <c r="AH28" s="5"/>
      <c r="AI28" s="5"/>
      <c r="AJ28" s="5"/>
      <c r="AK28" s="5"/>
      <c r="AL28" s="5"/>
      <c r="AM28" s="5"/>
      <c r="AN28" s="5"/>
      <c r="AO28" s="5"/>
      <c r="AP28" s="5"/>
      <c r="AQ28" s="5"/>
      <c r="AR28" s="5"/>
      <c r="AS28" s="5"/>
      <c r="AT28" s="5"/>
      <c r="BQ28" s="4"/>
    </row>
    <row r="29" spans="1:69" s="3" customFormat="1" x14ac:dyDescent="0.2">
      <c r="A29" s="458"/>
    </row>
    <row r="30" spans="1:69" s="3" customFormat="1" x14ac:dyDescent="0.2">
      <c r="A30" s="458"/>
    </row>
    <row r="31" spans="1:69" s="3" customFormat="1" x14ac:dyDescent="0.2">
      <c r="A31" s="458"/>
    </row>
    <row r="32" spans="1:69" s="3" customFormat="1" x14ac:dyDescent="0.2">
      <c r="A32" s="458"/>
    </row>
    <row r="33" spans="1:1" s="3" customFormat="1" x14ac:dyDescent="0.2">
      <c r="A33" s="458"/>
    </row>
    <row r="34" spans="1:1" s="3" customFormat="1" x14ac:dyDescent="0.2">
      <c r="A34" s="458"/>
    </row>
    <row r="35" spans="1:1" s="3" customFormat="1" x14ac:dyDescent="0.2">
      <c r="A35" s="458"/>
    </row>
    <row r="36" spans="1:1" s="3" customFormat="1" x14ac:dyDescent="0.2">
      <c r="A36" s="458"/>
    </row>
    <row r="37" spans="1:1" s="3" customFormat="1" x14ac:dyDescent="0.2">
      <c r="A37" s="458"/>
    </row>
    <row r="38" spans="1:1" s="3" customFormat="1" x14ac:dyDescent="0.2">
      <c r="A38" s="458"/>
    </row>
    <row r="39" spans="1:1" s="3" customFormat="1" x14ac:dyDescent="0.2">
      <c r="A39" s="458"/>
    </row>
    <row r="40" spans="1:1" s="3" customFormat="1" x14ac:dyDescent="0.2">
      <c r="A40" s="458"/>
    </row>
    <row r="41" spans="1:1" s="3" customFormat="1" x14ac:dyDescent="0.2">
      <c r="A41" s="458"/>
    </row>
    <row r="42" spans="1:1" s="3" customFormat="1" x14ac:dyDescent="0.2">
      <c r="A42" s="458"/>
    </row>
    <row r="43" spans="1:1" s="3" customFormat="1" x14ac:dyDescent="0.2">
      <c r="A43" s="458"/>
    </row>
    <row r="44" spans="1:1" s="3" customFormat="1" x14ac:dyDescent="0.2">
      <c r="A44" s="458"/>
    </row>
    <row r="45" spans="1:1" s="3" customFormat="1" x14ac:dyDescent="0.2">
      <c r="A45" s="458"/>
    </row>
    <row r="46" spans="1:1" s="3" customFormat="1" x14ac:dyDescent="0.2">
      <c r="A46" s="458"/>
    </row>
    <row r="47" spans="1:1" s="3" customFormat="1" x14ac:dyDescent="0.2">
      <c r="A47" s="458"/>
    </row>
    <row r="48" spans="1:1" s="3" customFormat="1" x14ac:dyDescent="0.2">
      <c r="A48" s="458"/>
    </row>
    <row r="49" spans="1:1" s="3" customFormat="1" x14ac:dyDescent="0.2">
      <c r="A49" s="458"/>
    </row>
    <row r="50" spans="1:1" s="3" customFormat="1" x14ac:dyDescent="0.2">
      <c r="A50" s="458"/>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OK1yK935H9E1CRD/lcySJ7FFtUylwKosA7tWbU+Zs8QYlQ/gDzrmR/SReGXvuTQVsheFXL0Q99b6Kokg6ii9JQ==" saltValue="MOJ8rUU/ezJHTPQOBSIG5Q==" spinCount="100000" sheet="1" formatCells="0" formatColumns="0" formatRows="0" insertColumns="0" insertRows="0" insertHyperlinks="0" deleteColumns="0" deleteRows="0" sort="0" autoFilter="0" pivotTables="0"/>
  <mergeCells count="18">
    <mergeCell ref="X5:Y5"/>
    <mergeCell ref="J5:K5"/>
    <mergeCell ref="L5:M5"/>
    <mergeCell ref="N5:O5"/>
    <mergeCell ref="P5:Q5"/>
    <mergeCell ref="R5:S5"/>
    <mergeCell ref="T5:U5"/>
    <mergeCell ref="A1:B1"/>
    <mergeCell ref="D1:V1"/>
    <mergeCell ref="K3:M3"/>
    <mergeCell ref="A4:C4"/>
    <mergeCell ref="A5:A6"/>
    <mergeCell ref="B5:B6"/>
    <mergeCell ref="C5:C6"/>
    <mergeCell ref="D5:E5"/>
    <mergeCell ref="F5:G5"/>
    <mergeCell ref="H5:I5"/>
    <mergeCell ref="V5:W5"/>
  </mergeCells>
  <conditionalFormatting sqref="D7:D28">
    <cfRule type="containsText" dxfId="131" priority="1" stopIfTrue="1" operator="containsText" text="PĀRSNIEGTAS IZMAKSAS">
      <formula>NOT(ISERROR(SEARCH("PĀRSNIEGTAS IZMAKSAS",D7)))</formula>
    </cfRule>
  </conditionalFormatting>
  <conditionalFormatting sqref="F8:G9">
    <cfRule type="containsText" dxfId="130" priority="3" stopIfTrue="1" operator="containsText" text="PĀRSNIEGTAS IZMAKSAS">
      <formula>NOT(ISERROR(SEARCH("PĀRSNIEGTAS IZMAKSAS",F8)))</formula>
    </cfRule>
  </conditionalFormatting>
  <conditionalFormatting sqref="F12:G12">
    <cfRule type="containsText" dxfId="129" priority="2" stopIfTrue="1" operator="containsText" text="PĀRSNIEGTAS IZMAKSAS">
      <formula>NOT(ISERROR(SEARCH("PĀRSNIEGTAS IZMAKSAS",F12)))</formula>
    </cfRule>
  </conditionalFormatting>
  <conditionalFormatting sqref="J5:Y5">
    <cfRule type="cellIs" dxfId="128" priority="4"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promptTitle="Veic izvēlnē izvēli" prompt="Izvēlies darbībām atbilstošu regulas pantu vai MK not. punktu" xr:uid="{BBD856CE-0CED-4E4F-A795-48AA817F4968}">
          <x14:formula1>
            <xm:f>Dati!$V$3:$V$6</xm:f>
          </x14:formula1>
          <xm:sqref>N3</xm:sqref>
        </x14:dataValidation>
        <x14:dataValidation type="list" allowBlank="1" showInputMessage="1" showErrorMessage="1" errorTitle="Izvēlieties no izvēlnē piedātā" error="Neatbilstoši aizpildīts lauks" promptTitle="Veids" prompt="Izvēlēties projekta iesniedzēja vai sadarbības partnera veidu" xr:uid="{ACAA9D5A-9596-4911-94F0-515F785B39C3}">
          <x14:formula1>
            <xm:f>Dati!$J$3:$J$6</xm:f>
          </x14:formula1>
          <xm:sqref>H3</xm:sqref>
        </x14:dataValidation>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2C3CDF89-8DB0-4C54-B46A-FC2891B4773C}">
          <x14:formula1>
            <xm:f>Dati!$X$3:$X$7</xm:f>
          </x14:formula1>
          <xm:sqref>C3</xm:sqref>
        </x14:dataValidation>
        <x14:dataValidation type="list" allowBlank="1" showInputMessage="1" showErrorMessage="1" promptTitle="Izvēlies atbilstošu likmi" xr:uid="{976B9DA2-FB16-4025-8253-435A7C32B44C}">
          <x14:formula1>
            <xm:f>Dati!$N$3:$N$12</xm:f>
          </x14:formula1>
          <xm:sqref>C7 C20:C23</xm:sqref>
        </x14:dataValidation>
        <x14:dataValidation type="list" allowBlank="1" showInputMessage="1" showErrorMessage="1" promptTitle="Izvēlies atbilstošu likmi" xr:uid="{4C07FABD-00FA-41B7-86AB-50133946F7FA}">
          <x14:formula1>
            <xm:f>Dati!$N$3:$N$13</xm:f>
          </x14:formula1>
          <xm:sqref>C8:C12 C14:C19 C24</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4A826-BFFF-4C29-8FC6-C981531EAE9F}">
  <dimension ref="A1:BQ394"/>
  <sheetViews>
    <sheetView zoomScale="80" zoomScaleNormal="80" workbookViewId="0">
      <pane xSplit="7" ySplit="6" topLeftCell="H8" activePane="bottomRight" state="frozen"/>
      <selection pane="topRight" activeCell="B30" sqref="B30"/>
      <selection pane="bottomLeft" activeCell="B30" sqref="B30"/>
      <selection pane="bottomRight" activeCell="F41" sqref="F41"/>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4" width="13.8554687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125.25" customHeight="1" x14ac:dyDescent="0.25">
      <c r="A1" s="551" t="s">
        <v>184</v>
      </c>
      <c r="B1" s="551"/>
      <c r="C1" s="467"/>
      <c r="D1" s="562" t="s">
        <v>175</v>
      </c>
      <c r="E1" s="560"/>
      <c r="F1" s="560"/>
      <c r="G1" s="560"/>
      <c r="H1" s="560"/>
      <c r="I1" s="560"/>
      <c r="J1" s="560"/>
      <c r="K1" s="560"/>
      <c r="L1" s="560"/>
      <c r="M1" s="560"/>
      <c r="N1" s="560"/>
      <c r="O1" s="560"/>
      <c r="P1" s="560"/>
      <c r="Q1" s="560"/>
      <c r="R1" s="560"/>
      <c r="S1" s="560"/>
      <c r="T1" s="560"/>
      <c r="U1" s="560"/>
      <c r="V1" s="560"/>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58"/>
    </row>
    <row r="3" spans="1:69" s="3" customFormat="1" ht="18.75" x14ac:dyDescent="0.3">
      <c r="A3" s="458"/>
      <c r="B3" s="468" t="s">
        <v>185</v>
      </c>
      <c r="C3" s="96"/>
      <c r="D3" s="97"/>
      <c r="E3" s="97"/>
      <c r="F3" s="97"/>
      <c r="G3" s="480"/>
      <c r="H3" s="176"/>
      <c r="I3" s="97"/>
      <c r="J3" s="98"/>
      <c r="K3" s="563" t="s">
        <v>177</v>
      </c>
      <c r="L3" s="563"/>
      <c r="M3" s="563"/>
      <c r="N3" s="176"/>
      <c r="O3" s="507"/>
      <c r="P3" s="508"/>
    </row>
    <row r="4" spans="1:69" ht="24.95" customHeight="1" x14ac:dyDescent="0.35">
      <c r="A4" s="553" t="s">
        <v>123</v>
      </c>
      <c r="B4" s="553"/>
      <c r="C4" s="553"/>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54" t="s">
        <v>124</v>
      </c>
      <c r="B5" s="555" t="s">
        <v>125</v>
      </c>
      <c r="C5" s="556" t="s">
        <v>126</v>
      </c>
      <c r="D5" s="558" t="s">
        <v>127</v>
      </c>
      <c r="E5" s="558"/>
      <c r="F5" s="558" t="s">
        <v>128</v>
      </c>
      <c r="G5" s="558"/>
      <c r="H5" s="558">
        <f>'Dati par projektu'!E15</f>
        <v>2026</v>
      </c>
      <c r="I5" s="558"/>
      <c r="J5" s="558">
        <f>IF(OR(H5&gt;='Dati par projektu'!$C$19,H5="X"),"X",H5+1)</f>
        <v>2027</v>
      </c>
      <c r="K5" s="558"/>
      <c r="L5" s="558">
        <f>IF(OR(J5&gt;='Dati par projektu'!$C$19,J5="X"),"X",J5+1)</f>
        <v>2028</v>
      </c>
      <c r="M5" s="558"/>
      <c r="N5" s="558">
        <f>IF(OR(L5&gt;='Dati par projektu'!$C$19,L5="X"),"X",L5+1)</f>
        <v>2029</v>
      </c>
      <c r="O5" s="558"/>
      <c r="P5" s="558" t="str">
        <f>IF(OR(N5&gt;='Dati par projektu'!$C$19,N5="X"),"X",N5+1)</f>
        <v>X</v>
      </c>
      <c r="Q5" s="558"/>
      <c r="R5" s="558" t="str">
        <f>IF(OR(P5&gt;='Dati par projektu'!$C$19,P5="X"),"X",P5+1)</f>
        <v>X</v>
      </c>
      <c r="S5" s="558"/>
      <c r="T5" s="558" t="str">
        <f>IF(OR(R5&gt;='Dati par projektu'!$C$19,R5="X"),"X",R5+1)</f>
        <v>X</v>
      </c>
      <c r="U5" s="558"/>
      <c r="V5" s="558" t="str">
        <f>IF(OR(T5&gt;='Dati par projektu'!$C$19,T5="X"),"X",T5+1)</f>
        <v>X</v>
      </c>
      <c r="W5" s="558"/>
      <c r="X5" s="558" t="str">
        <f>IF(OR(V5&gt;='Dati par projektu'!$C$19,V5="X"),"X",V5+1)</f>
        <v>X</v>
      </c>
      <c r="Y5" s="558"/>
      <c r="Z5" s="3"/>
      <c r="AE5" s="5"/>
      <c r="AF5" s="5"/>
      <c r="AG5" s="5"/>
      <c r="AH5" s="5"/>
      <c r="AI5" s="5"/>
      <c r="AJ5" s="5"/>
      <c r="AK5" s="5"/>
      <c r="AL5" s="5"/>
      <c r="AM5" s="5"/>
      <c r="AN5" s="5"/>
      <c r="AO5" s="5"/>
      <c r="AP5" s="5"/>
      <c r="AQ5" s="5"/>
      <c r="AR5" s="5"/>
      <c r="AS5" s="5"/>
      <c r="AT5" s="5"/>
      <c r="AV5" s="6">
        <v>0.55000000000000004</v>
      </c>
      <c r="BQ5" s="4"/>
    </row>
    <row r="6" spans="1:69" ht="27" customHeight="1" x14ac:dyDescent="0.2">
      <c r="A6" s="554"/>
      <c r="B6" s="555" t="s">
        <v>129</v>
      </c>
      <c r="C6" s="557"/>
      <c r="D6" s="139" t="s">
        <v>130</v>
      </c>
      <c r="E6" s="139"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hidden="1" x14ac:dyDescent="0.2">
      <c r="A7" s="8">
        <v>1</v>
      </c>
      <c r="B7" s="9" t="s">
        <v>134</v>
      </c>
      <c r="C7" s="173">
        <f>C8</f>
        <v>0.3</v>
      </c>
      <c r="D7" s="27">
        <f>F7+G7</f>
        <v>0</v>
      </c>
      <c r="E7" s="459" t="e">
        <f t="shared" ref="E7:E24" si="0">D7/$D$24</f>
        <v>#DIV/0!</v>
      </c>
      <c r="F7" s="26">
        <f t="shared" ref="F7:G12"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135</v>
      </c>
      <c r="C8" s="542">
        <f>C24</f>
        <v>0.3</v>
      </c>
      <c r="D8" s="27">
        <f t="shared" ref="D8:D23" si="2">F8+G8</f>
        <v>0</v>
      </c>
      <c r="E8" s="459"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136</v>
      </c>
      <c r="C9" s="173">
        <v>0.3</v>
      </c>
      <c r="D9" s="27">
        <f t="shared" si="2"/>
        <v>0</v>
      </c>
      <c r="E9" s="459"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137</v>
      </c>
      <c r="C10" s="173">
        <v>0.3</v>
      </c>
      <c r="D10" s="27">
        <f t="shared" si="2"/>
        <v>0</v>
      </c>
      <c r="E10" s="459" t="e">
        <f t="shared" si="0"/>
        <v>#DIV/0!</v>
      </c>
      <c r="F10" s="26">
        <f t="shared" si="1"/>
        <v>0</v>
      </c>
      <c r="G10" s="26">
        <f t="shared" si="1"/>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138</v>
      </c>
      <c r="C11" s="173">
        <v>0.3</v>
      </c>
      <c r="D11" s="27">
        <f t="shared" si="2"/>
        <v>0</v>
      </c>
      <c r="E11" s="459" t="e">
        <f t="shared" si="0"/>
        <v>#DIV/0!</v>
      </c>
      <c r="F11" s="26">
        <f t="shared" si="1"/>
        <v>0</v>
      </c>
      <c r="G11" s="26">
        <f t="shared" si="1"/>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139</v>
      </c>
      <c r="C12" s="542">
        <f>C24</f>
        <v>0.3</v>
      </c>
      <c r="D12" s="27">
        <f t="shared" si="2"/>
        <v>0</v>
      </c>
      <c r="E12" s="459" t="e">
        <f t="shared" si="0"/>
        <v>#DIV/0!</v>
      </c>
      <c r="F12" s="27">
        <f t="shared" si="1"/>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140</v>
      </c>
      <c r="D13" s="27">
        <f t="shared" si="2"/>
        <v>0</v>
      </c>
      <c r="E13" s="459" t="e">
        <f t="shared" si="0"/>
        <v>#DIV/0!</v>
      </c>
      <c r="F13" s="26">
        <f>ROUND(H13+J13+L13+N13+P13+R13+T13+V13+X13,2)</f>
        <v>0</v>
      </c>
      <c r="G13" s="26">
        <f>ROUND(I13+K13+M13+O13+Q13+S13+U13+W13+Y13,2)</f>
        <v>0</v>
      </c>
      <c r="H13" s="460">
        <f t="shared" ref="H13:Y13" si="3">SUM(H14:H15)</f>
        <v>0</v>
      </c>
      <c r="I13" s="460">
        <f t="shared" si="3"/>
        <v>0</v>
      </c>
      <c r="J13" s="460">
        <f t="shared" si="3"/>
        <v>0</v>
      </c>
      <c r="K13" s="460">
        <f t="shared" si="3"/>
        <v>0</v>
      </c>
      <c r="L13" s="460">
        <f t="shared" si="3"/>
        <v>0</v>
      </c>
      <c r="M13" s="460">
        <f t="shared" si="3"/>
        <v>0</v>
      </c>
      <c r="N13" s="460">
        <f t="shared" si="3"/>
        <v>0</v>
      </c>
      <c r="O13" s="460">
        <f t="shared" si="3"/>
        <v>0</v>
      </c>
      <c r="P13" s="460">
        <f t="shared" si="3"/>
        <v>0</v>
      </c>
      <c r="Q13" s="460">
        <f t="shared" si="3"/>
        <v>0</v>
      </c>
      <c r="R13" s="460">
        <f t="shared" si="3"/>
        <v>0</v>
      </c>
      <c r="S13" s="460">
        <f t="shared" si="3"/>
        <v>0</v>
      </c>
      <c r="T13" s="460">
        <f t="shared" si="3"/>
        <v>0</v>
      </c>
      <c r="U13" s="460">
        <f t="shared" si="3"/>
        <v>0</v>
      </c>
      <c r="V13" s="460">
        <f t="shared" si="3"/>
        <v>0</v>
      </c>
      <c r="W13" s="460">
        <f t="shared" si="3"/>
        <v>0</v>
      </c>
      <c r="X13" s="460">
        <f t="shared" si="3"/>
        <v>0</v>
      </c>
      <c r="Y13" s="460">
        <f t="shared" si="3"/>
        <v>0</v>
      </c>
      <c r="AE13" s="5"/>
      <c r="AF13" s="5"/>
      <c r="AG13" s="5"/>
      <c r="AH13" s="5"/>
      <c r="AI13" s="5"/>
      <c r="AJ13" s="5"/>
      <c r="AK13" s="5"/>
      <c r="AL13" s="5"/>
      <c r="AM13" s="5"/>
      <c r="AN13" s="5"/>
      <c r="AO13" s="5"/>
      <c r="AP13" s="5"/>
      <c r="AQ13" s="5"/>
      <c r="AR13" s="5"/>
      <c r="AS13" s="5"/>
      <c r="AT13" s="5"/>
    </row>
    <row r="14" spans="1:69" s="3" customFormat="1" x14ac:dyDescent="0.2">
      <c r="A14" s="11" t="s">
        <v>154</v>
      </c>
      <c r="B14" s="12" t="s">
        <v>155</v>
      </c>
      <c r="C14" s="173">
        <v>1</v>
      </c>
      <c r="D14" s="27">
        <f t="shared" si="2"/>
        <v>0</v>
      </c>
      <c r="E14" s="459"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156</v>
      </c>
      <c r="B15" s="12" t="s">
        <v>157</v>
      </c>
      <c r="C15" s="542">
        <f>C24</f>
        <v>0.3</v>
      </c>
      <c r="D15" s="27">
        <f t="shared" si="2"/>
        <v>0</v>
      </c>
      <c r="E15" s="459"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141</v>
      </c>
      <c r="C16" s="173">
        <v>0.3</v>
      </c>
      <c r="D16" s="27">
        <f t="shared" si="2"/>
        <v>0</v>
      </c>
      <c r="E16" s="459"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142</v>
      </c>
      <c r="C17" s="173">
        <v>0.3</v>
      </c>
      <c r="D17" s="27">
        <f t="shared" si="2"/>
        <v>0</v>
      </c>
      <c r="E17" s="459"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143</v>
      </c>
      <c r="C18" s="173">
        <v>0.3</v>
      </c>
      <c r="D18" s="27">
        <f t="shared" si="2"/>
        <v>0</v>
      </c>
      <c r="E18" s="459"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158</v>
      </c>
      <c r="C19" s="173">
        <v>1</v>
      </c>
      <c r="D19" s="27">
        <f t="shared" si="2"/>
        <v>0</v>
      </c>
      <c r="E19" s="459"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145</v>
      </c>
      <c r="C20" s="173">
        <v>0.3</v>
      </c>
      <c r="D20" s="27">
        <f t="shared" si="2"/>
        <v>0</v>
      </c>
      <c r="E20" s="459"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146</v>
      </c>
      <c r="C21" s="173">
        <v>0.3</v>
      </c>
      <c r="D21" s="27">
        <f t="shared" si="2"/>
        <v>0</v>
      </c>
      <c r="E21" s="459"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147</v>
      </c>
      <c r="C22" s="173">
        <v>0.3</v>
      </c>
      <c r="D22" s="27">
        <f t="shared" si="2"/>
        <v>0</v>
      </c>
      <c r="E22" s="459"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148</v>
      </c>
      <c r="C23" s="173">
        <v>0.3</v>
      </c>
      <c r="D23" s="27">
        <f t="shared" si="2"/>
        <v>0</v>
      </c>
      <c r="E23" s="459"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69" s="3" customFormat="1" x14ac:dyDescent="0.2">
      <c r="A24" s="461"/>
      <c r="B24" s="9" t="s">
        <v>149</v>
      </c>
      <c r="C24" s="173">
        <v>0.3</v>
      </c>
      <c r="D24" s="27">
        <f>F24+G24</f>
        <v>0</v>
      </c>
      <c r="E24" s="462"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69" s="3" customFormat="1" x14ac:dyDescent="0.2">
      <c r="A25" s="461"/>
      <c r="B25" s="9" t="s">
        <v>150</v>
      </c>
      <c r="C25" s="463"/>
      <c r="D25" s="13"/>
      <c r="E25" s="462"/>
      <c r="F25" s="464"/>
      <c r="G25" s="46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61"/>
      <c r="B26" s="9" t="s">
        <v>151</v>
      </c>
      <c r="C26" s="463"/>
      <c r="D26" s="13"/>
      <c r="E26" s="462"/>
      <c r="F26" s="464"/>
      <c r="G26" s="464"/>
      <c r="H26" s="20">
        <f>H24-H23</f>
        <v>0</v>
      </c>
      <c r="I26" s="20">
        <f>I24-I23-I25</f>
        <v>0</v>
      </c>
      <c r="J26" s="20">
        <f t="shared" ref="J26:Y26" si="6">J24-J23</f>
        <v>0</v>
      </c>
      <c r="K26" s="20">
        <f>K24-K23-K25</f>
        <v>0</v>
      </c>
      <c r="L26" s="20">
        <f t="shared" si="6"/>
        <v>0</v>
      </c>
      <c r="M26" s="20">
        <f>M24-M23-M25</f>
        <v>0</v>
      </c>
      <c r="N26" s="20">
        <f t="shared" si="6"/>
        <v>0</v>
      </c>
      <c r="O26" s="20">
        <f t="shared" si="6"/>
        <v>0</v>
      </c>
      <c r="P26" s="20">
        <f t="shared" si="6"/>
        <v>0</v>
      </c>
      <c r="Q26" s="20">
        <f t="shared" si="6"/>
        <v>0</v>
      </c>
      <c r="R26" s="20">
        <f t="shared" si="6"/>
        <v>0</v>
      </c>
      <c r="S26" s="20">
        <f t="shared" si="6"/>
        <v>0</v>
      </c>
      <c r="T26" s="20">
        <f t="shared" si="6"/>
        <v>0</v>
      </c>
      <c r="U26" s="20">
        <f t="shared" si="6"/>
        <v>0</v>
      </c>
      <c r="V26" s="20">
        <f t="shared" si="6"/>
        <v>0</v>
      </c>
      <c r="W26" s="20">
        <f t="shared" si="6"/>
        <v>0</v>
      </c>
      <c r="X26" s="20">
        <f t="shared" si="6"/>
        <v>0</v>
      </c>
      <c r="Y26" s="20">
        <f t="shared" si="6"/>
        <v>0</v>
      </c>
      <c r="AE26" s="5"/>
      <c r="AF26" s="5"/>
      <c r="AG26" s="5"/>
      <c r="AH26" s="5"/>
      <c r="AI26" s="5"/>
      <c r="AJ26" s="5"/>
      <c r="AK26" s="5"/>
      <c r="AL26" s="5"/>
      <c r="AM26" s="5"/>
      <c r="AN26" s="5"/>
      <c r="AO26" s="5"/>
      <c r="AP26" s="5"/>
      <c r="AQ26" s="5"/>
      <c r="AR26" s="5"/>
      <c r="AS26" s="5"/>
      <c r="AT26" s="5"/>
    </row>
    <row r="27" spans="1:69" x14ac:dyDescent="0.2">
      <c r="A27" s="461"/>
      <c r="B27" s="9" t="s">
        <v>159</v>
      </c>
      <c r="C27" s="463"/>
      <c r="D27" s="13"/>
      <c r="E27" s="462"/>
      <c r="F27" s="464"/>
      <c r="G27" s="464"/>
      <c r="H27" s="20">
        <f t="shared" ref="H27:Y27" si="7">H24-H14-H19</f>
        <v>0</v>
      </c>
      <c r="I27" s="20">
        <f t="shared" si="7"/>
        <v>0</v>
      </c>
      <c r="J27" s="20">
        <f t="shared" si="7"/>
        <v>0</v>
      </c>
      <c r="K27" s="20">
        <f t="shared" si="7"/>
        <v>0</v>
      </c>
      <c r="L27" s="20">
        <f t="shared" si="7"/>
        <v>0</v>
      </c>
      <c r="M27" s="20">
        <f t="shared" si="7"/>
        <v>0</v>
      </c>
      <c r="N27" s="20">
        <f t="shared" si="7"/>
        <v>0</v>
      </c>
      <c r="O27" s="20">
        <f t="shared" si="7"/>
        <v>0</v>
      </c>
      <c r="P27" s="20">
        <f t="shared" si="7"/>
        <v>0</v>
      </c>
      <c r="Q27" s="20">
        <f t="shared" si="7"/>
        <v>0</v>
      </c>
      <c r="R27" s="20">
        <f t="shared" si="7"/>
        <v>0</v>
      </c>
      <c r="S27" s="20">
        <f t="shared" si="7"/>
        <v>0</v>
      </c>
      <c r="T27" s="20">
        <f t="shared" si="7"/>
        <v>0</v>
      </c>
      <c r="U27" s="20">
        <f t="shared" si="7"/>
        <v>0</v>
      </c>
      <c r="V27" s="20">
        <f t="shared" si="7"/>
        <v>0</v>
      </c>
      <c r="W27" s="20">
        <f t="shared" si="7"/>
        <v>0</v>
      </c>
      <c r="X27" s="20">
        <f t="shared" si="7"/>
        <v>0</v>
      </c>
      <c r="Y27" s="20">
        <f t="shared" si="7"/>
        <v>0</v>
      </c>
      <c r="Z27" s="3"/>
      <c r="AE27" s="5"/>
      <c r="AF27" s="5"/>
      <c r="AG27" s="5"/>
      <c r="AH27" s="5"/>
      <c r="AI27" s="5"/>
      <c r="AJ27" s="5"/>
      <c r="AK27" s="5"/>
      <c r="AL27" s="5"/>
      <c r="AM27" s="5"/>
      <c r="AN27" s="5"/>
      <c r="AO27" s="5"/>
      <c r="AP27" s="5"/>
      <c r="AQ27" s="5"/>
      <c r="AR27" s="5"/>
      <c r="AS27" s="5"/>
      <c r="AT27" s="5"/>
      <c r="BQ27" s="4"/>
    </row>
    <row r="28" spans="1:69" x14ac:dyDescent="0.2">
      <c r="A28" s="461"/>
      <c r="B28" s="9" t="s">
        <v>160</v>
      </c>
      <c r="C28" s="463"/>
      <c r="D28" s="13"/>
      <c r="E28" s="462"/>
      <c r="F28" s="464"/>
      <c r="G28" s="464"/>
      <c r="H28" s="20">
        <f t="shared" ref="H28:Y28" si="8">H14+H19</f>
        <v>0</v>
      </c>
      <c r="I28" s="20">
        <f t="shared" si="8"/>
        <v>0</v>
      </c>
      <c r="J28" s="20">
        <f t="shared" si="8"/>
        <v>0</v>
      </c>
      <c r="K28" s="20">
        <f t="shared" si="8"/>
        <v>0</v>
      </c>
      <c r="L28" s="20">
        <f t="shared" si="8"/>
        <v>0</v>
      </c>
      <c r="M28" s="20">
        <f t="shared" si="8"/>
        <v>0</v>
      </c>
      <c r="N28" s="20">
        <f t="shared" si="8"/>
        <v>0</v>
      </c>
      <c r="O28" s="20">
        <f t="shared" si="8"/>
        <v>0</v>
      </c>
      <c r="P28" s="20">
        <f t="shared" si="8"/>
        <v>0</v>
      </c>
      <c r="Q28" s="20">
        <f t="shared" si="8"/>
        <v>0</v>
      </c>
      <c r="R28" s="20">
        <f t="shared" si="8"/>
        <v>0</v>
      </c>
      <c r="S28" s="20">
        <f t="shared" si="8"/>
        <v>0</v>
      </c>
      <c r="T28" s="20">
        <f t="shared" si="8"/>
        <v>0</v>
      </c>
      <c r="U28" s="20">
        <f t="shared" si="8"/>
        <v>0</v>
      </c>
      <c r="V28" s="20">
        <f t="shared" si="8"/>
        <v>0</v>
      </c>
      <c r="W28" s="20">
        <f t="shared" si="8"/>
        <v>0</v>
      </c>
      <c r="X28" s="20">
        <f t="shared" si="8"/>
        <v>0</v>
      </c>
      <c r="Y28" s="20">
        <f t="shared" si="8"/>
        <v>0</v>
      </c>
      <c r="Z28" s="3"/>
      <c r="AE28" s="5"/>
      <c r="AF28" s="5"/>
      <c r="AG28" s="5"/>
      <c r="AH28" s="5"/>
      <c r="AI28" s="5"/>
      <c r="AJ28" s="5"/>
      <c r="AK28" s="5"/>
      <c r="AL28" s="5"/>
      <c r="AM28" s="5"/>
      <c r="AN28" s="5"/>
      <c r="AO28" s="5"/>
      <c r="AP28" s="5"/>
      <c r="AQ28" s="5"/>
      <c r="AR28" s="5"/>
      <c r="AS28" s="5"/>
      <c r="AT28" s="5"/>
      <c r="BQ28" s="4"/>
    </row>
    <row r="29" spans="1:69" s="3" customFormat="1" x14ac:dyDescent="0.2">
      <c r="A29" s="458"/>
    </row>
    <row r="30" spans="1:69" s="3" customFormat="1" x14ac:dyDescent="0.2">
      <c r="A30" s="458"/>
    </row>
    <row r="31" spans="1:69" s="3" customFormat="1" x14ac:dyDescent="0.2">
      <c r="A31" s="458"/>
    </row>
    <row r="32" spans="1:69" s="3" customFormat="1" x14ac:dyDescent="0.2">
      <c r="A32" s="458"/>
    </row>
    <row r="33" spans="1:1" s="3" customFormat="1" x14ac:dyDescent="0.2">
      <c r="A33" s="458"/>
    </row>
    <row r="34" spans="1:1" s="3" customFormat="1" x14ac:dyDescent="0.2">
      <c r="A34" s="458"/>
    </row>
    <row r="35" spans="1:1" s="3" customFormat="1" x14ac:dyDescent="0.2">
      <c r="A35" s="458"/>
    </row>
    <row r="36" spans="1:1" s="3" customFormat="1" x14ac:dyDescent="0.2">
      <c r="A36" s="458"/>
    </row>
    <row r="37" spans="1:1" s="3" customFormat="1" x14ac:dyDescent="0.2">
      <c r="A37" s="458"/>
    </row>
    <row r="38" spans="1:1" s="3" customFormat="1" x14ac:dyDescent="0.2">
      <c r="A38" s="458"/>
    </row>
    <row r="39" spans="1:1" s="3" customFormat="1" x14ac:dyDescent="0.2">
      <c r="A39" s="458"/>
    </row>
    <row r="40" spans="1:1" s="3" customFormat="1" x14ac:dyDescent="0.2">
      <c r="A40" s="458"/>
    </row>
    <row r="41" spans="1:1" s="3" customFormat="1" x14ac:dyDescent="0.2">
      <c r="A41" s="458"/>
    </row>
    <row r="42" spans="1:1" s="3" customFormat="1" x14ac:dyDescent="0.2">
      <c r="A42" s="458"/>
    </row>
    <row r="43" spans="1:1" s="3" customFormat="1" x14ac:dyDescent="0.2">
      <c r="A43" s="458"/>
    </row>
    <row r="44" spans="1:1" s="3" customFormat="1" x14ac:dyDescent="0.2">
      <c r="A44" s="458"/>
    </row>
    <row r="45" spans="1:1" s="3" customFormat="1" x14ac:dyDescent="0.2">
      <c r="A45" s="458"/>
    </row>
    <row r="46" spans="1:1" s="3" customFormat="1" x14ac:dyDescent="0.2">
      <c r="A46" s="458"/>
    </row>
    <row r="47" spans="1:1" s="3" customFormat="1" x14ac:dyDescent="0.2">
      <c r="A47" s="458"/>
    </row>
    <row r="48" spans="1:1" s="3" customFormat="1" x14ac:dyDescent="0.2">
      <c r="A48" s="458"/>
    </row>
    <row r="49" spans="1:1" s="3" customFormat="1" x14ac:dyDescent="0.2">
      <c r="A49" s="458"/>
    </row>
    <row r="50" spans="1:1" s="3" customFormat="1" x14ac:dyDescent="0.2">
      <c r="A50" s="458"/>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KaspVs/0ad9WlTfAdr08RmyN6AXJD/wqdyLNJJUilmRgG9jLx7j7JDHKEb68RUbZoqSS35wXBszaBgpIaHsVwg==" saltValue="zSwCo6pwT6NRHh0/V0/kIg==" spinCount="100000" sheet="1" formatCells="0" formatColumns="0" formatRows="0" insertColumns="0" insertRows="0" insertHyperlinks="0" deleteColumns="0" deleteRows="0" sort="0" autoFilter="0" pivotTables="0"/>
  <mergeCells count="18">
    <mergeCell ref="X5:Y5"/>
    <mergeCell ref="J5:K5"/>
    <mergeCell ref="L5:M5"/>
    <mergeCell ref="N5:O5"/>
    <mergeCell ref="P5:Q5"/>
    <mergeCell ref="R5:S5"/>
    <mergeCell ref="T5:U5"/>
    <mergeCell ref="A1:B1"/>
    <mergeCell ref="D1:V1"/>
    <mergeCell ref="K3:M3"/>
    <mergeCell ref="A4:C4"/>
    <mergeCell ref="A5:A6"/>
    <mergeCell ref="B5:B6"/>
    <mergeCell ref="C5:C6"/>
    <mergeCell ref="D5:E5"/>
    <mergeCell ref="F5:G5"/>
    <mergeCell ref="H5:I5"/>
    <mergeCell ref="V5:W5"/>
  </mergeCells>
  <conditionalFormatting sqref="D7:D28">
    <cfRule type="containsText" dxfId="127" priority="1" stopIfTrue="1" operator="containsText" text="PĀRSNIEGTAS IZMAKSAS">
      <formula>NOT(ISERROR(SEARCH("PĀRSNIEGTAS IZMAKSAS",D7)))</formula>
    </cfRule>
  </conditionalFormatting>
  <conditionalFormatting sqref="F8:G9">
    <cfRule type="containsText" dxfId="126" priority="3" stopIfTrue="1" operator="containsText" text="PĀRSNIEGTAS IZMAKSAS">
      <formula>NOT(ISERROR(SEARCH("PĀRSNIEGTAS IZMAKSAS",F8)))</formula>
    </cfRule>
  </conditionalFormatting>
  <conditionalFormatting sqref="F12:G12">
    <cfRule type="containsText" dxfId="125" priority="2" stopIfTrue="1" operator="containsText" text="PĀRSNIEGTAS IZMAKSAS">
      <formula>NOT(ISERROR(SEARCH("PĀRSNIEGTAS IZMAKSAS",F12)))</formula>
    </cfRule>
  </conditionalFormatting>
  <conditionalFormatting sqref="J5:Y5">
    <cfRule type="cellIs" dxfId="124" priority="4"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Izvēlieties no izvēlnē piedātā" error="Neatbilstoši aizpildīts lauks" promptTitle="Veids" prompt="Izvēlēties projekta iesniedzēja vai sadarbības partnera veidu" xr:uid="{818B0751-340A-4CD9-AE91-10771E68920B}">
          <x14:formula1>
            <xm:f>Dati!$J$3:$J$6</xm:f>
          </x14:formula1>
          <xm:sqref>H3</xm:sqref>
        </x14:dataValidation>
        <x14:dataValidation type="list" allowBlank="1" showInputMessage="1" showErrorMessage="1" promptTitle="Veic izvēlnē izvēli" prompt="Izvēlies darbībām atbilstošu regulas pantu vai MK not. punktu" xr:uid="{7859A257-A492-4A49-B300-F31254177176}">
          <x14:formula1>
            <xm:f>Dati!$V$3:$V$6</xm:f>
          </x14:formula1>
          <xm:sqref>N3</xm:sqref>
        </x14:dataValidation>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6B60B548-22D6-4269-9E01-C4D1973ABCB5}">
          <x14:formula1>
            <xm:f>Dati!$X$3:$X$7</xm:f>
          </x14:formula1>
          <xm:sqref>C3</xm:sqref>
        </x14:dataValidation>
        <x14:dataValidation type="list" allowBlank="1" showInputMessage="1" showErrorMessage="1" promptTitle="Izvēlies atbilstošu likmi" xr:uid="{F16F0C45-9116-4A12-A229-7623D0AF1C97}">
          <x14:formula1>
            <xm:f>Dati!$N$3:$N$12</xm:f>
          </x14:formula1>
          <xm:sqref>C7 C20:C23</xm:sqref>
        </x14:dataValidation>
        <x14:dataValidation type="list" allowBlank="1" showInputMessage="1" showErrorMessage="1" promptTitle="Izvēlies atbilstošu likmi" xr:uid="{084F2B93-42D1-4A8F-BFEE-5B209DF1BBEA}">
          <x14:formula1>
            <xm:f>Dati!$N$3:$N$13</xm:f>
          </x14:formula1>
          <xm:sqref>C8:C12 C14:C19 C24</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80" zoomScaleNormal="80" workbookViewId="0">
      <pane xSplit="7" ySplit="6" topLeftCell="H7" activePane="bottomRight" state="frozen"/>
      <selection pane="topRight" activeCell="B30" sqref="B30"/>
      <selection pane="bottomLeft" activeCell="B30" sqref="B30"/>
      <selection pane="bottomRight" activeCell="K41" sqref="K41"/>
    </sheetView>
  </sheetViews>
  <sheetFormatPr defaultColWidth="9.140625" defaultRowHeight="12.75" x14ac:dyDescent="0.2"/>
  <cols>
    <col min="1" max="1" width="5.42578125" style="156" customWidth="1"/>
    <col min="2" max="2" width="64.140625" style="156" customWidth="1"/>
    <col min="3" max="3" width="14.5703125" style="156" customWidth="1"/>
    <col min="4" max="4" width="14.28515625" style="156" customWidth="1"/>
    <col min="5" max="5" width="9.42578125" style="156" customWidth="1"/>
    <col min="6" max="14" width="13.85546875" style="156" customWidth="1"/>
    <col min="15" max="19" width="14" style="156" customWidth="1"/>
    <col min="20" max="20" width="11.28515625" style="156" customWidth="1"/>
    <col min="21" max="25" width="14" style="156" customWidth="1"/>
    <col min="26" max="26" width="11.28515625" style="156" customWidth="1"/>
    <col min="27" max="69" width="9.140625" style="155"/>
    <col min="70" max="16384" width="9.140625" style="156"/>
  </cols>
  <sheetData>
    <row r="1" spans="1:69" s="153" customFormat="1" ht="125.25" customHeight="1" x14ac:dyDescent="0.25">
      <c r="A1" s="565" t="s">
        <v>186</v>
      </c>
      <c r="B1" s="565"/>
      <c r="C1" s="175"/>
      <c r="D1" s="562" t="s">
        <v>175</v>
      </c>
      <c r="E1" s="560"/>
      <c r="F1" s="560"/>
      <c r="G1" s="560"/>
      <c r="H1" s="560"/>
      <c r="I1" s="560"/>
      <c r="J1" s="560"/>
      <c r="K1" s="560"/>
      <c r="L1" s="560"/>
      <c r="M1" s="560"/>
      <c r="N1" s="560"/>
      <c r="O1" s="560"/>
      <c r="P1" s="560"/>
      <c r="Q1" s="560"/>
      <c r="R1" s="560"/>
      <c r="S1" s="560"/>
      <c r="T1" s="560"/>
      <c r="U1" s="560"/>
      <c r="V1" s="560"/>
      <c r="W1" s="152"/>
      <c r="X1" s="152"/>
      <c r="Y1" s="152"/>
      <c r="Z1" s="152"/>
      <c r="AA1" s="152"/>
      <c r="AB1" s="152"/>
      <c r="AC1" s="152"/>
      <c r="AD1" s="152"/>
      <c r="AE1" s="152"/>
      <c r="AF1" s="152"/>
      <c r="AG1" s="152"/>
      <c r="AH1" s="152"/>
      <c r="AI1" s="152"/>
      <c r="AJ1" s="152"/>
      <c r="AK1" s="152"/>
      <c r="AL1" s="152"/>
      <c r="AM1" s="152"/>
      <c r="AN1" s="152"/>
      <c r="AO1" s="152"/>
      <c r="AP1" s="152"/>
      <c r="AQ1" s="152"/>
      <c r="AR1" s="152"/>
      <c r="AS1" s="152"/>
      <c r="AT1" s="152"/>
      <c r="AU1" s="152"/>
      <c r="AV1" s="152"/>
      <c r="AW1" s="152"/>
      <c r="AX1" s="152"/>
      <c r="AY1" s="152"/>
      <c r="AZ1" s="152"/>
      <c r="BA1" s="152"/>
      <c r="BB1" s="152"/>
      <c r="BC1" s="152"/>
      <c r="BD1" s="152"/>
      <c r="BE1" s="152"/>
      <c r="BF1" s="152"/>
      <c r="BG1" s="152"/>
      <c r="BH1" s="152"/>
      <c r="BI1" s="152"/>
      <c r="BJ1" s="152"/>
      <c r="BK1" s="152"/>
      <c r="BL1" s="152"/>
      <c r="BM1" s="152"/>
      <c r="BN1" s="152"/>
      <c r="BO1" s="152"/>
      <c r="BP1" s="152"/>
      <c r="BQ1" s="152"/>
    </row>
    <row r="2" spans="1:69" s="155" customFormat="1" x14ac:dyDescent="0.2">
      <c r="A2" s="154"/>
    </row>
    <row r="3" spans="1:69" s="155" customFormat="1" ht="18.75" x14ac:dyDescent="0.3">
      <c r="A3" s="154"/>
      <c r="B3" s="468" t="s">
        <v>187</v>
      </c>
      <c r="C3" s="96"/>
      <c r="D3" s="97"/>
      <c r="E3" s="97"/>
      <c r="F3" s="97"/>
      <c r="G3" s="480"/>
      <c r="H3" s="176"/>
      <c r="I3" s="97"/>
      <c r="J3" s="98"/>
      <c r="K3" s="563" t="s">
        <v>177</v>
      </c>
      <c r="L3" s="563"/>
      <c r="M3" s="563"/>
      <c r="N3" s="176"/>
      <c r="O3" s="507"/>
      <c r="P3" s="508"/>
    </row>
    <row r="4" spans="1:69" ht="24.95" customHeight="1" x14ac:dyDescent="0.35">
      <c r="A4" s="566" t="s">
        <v>123</v>
      </c>
      <c r="B4" s="566"/>
      <c r="C4" s="566"/>
      <c r="D4" s="155"/>
      <c r="E4" s="155"/>
      <c r="F4" s="155"/>
      <c r="G4" s="155"/>
      <c r="H4" s="155"/>
      <c r="I4" s="155"/>
      <c r="J4" s="155"/>
      <c r="K4" s="155"/>
      <c r="L4" s="155"/>
      <c r="M4" s="155"/>
      <c r="N4" s="155"/>
      <c r="O4" s="155"/>
      <c r="P4" s="155"/>
      <c r="Q4" s="155"/>
      <c r="R4" s="155"/>
      <c r="S4" s="155"/>
      <c r="T4" s="155"/>
      <c r="U4" s="155"/>
      <c r="V4" s="155"/>
      <c r="W4" s="155"/>
      <c r="X4" s="155"/>
      <c r="Y4" s="155"/>
      <c r="Z4" s="155"/>
      <c r="BQ4" s="156"/>
    </row>
    <row r="5" spans="1:69" ht="32.25" customHeight="1" x14ac:dyDescent="0.2">
      <c r="A5" s="567" t="s">
        <v>124</v>
      </c>
      <c r="B5" s="568" t="s">
        <v>125</v>
      </c>
      <c r="C5" s="569" t="s">
        <v>126</v>
      </c>
      <c r="D5" s="564" t="s">
        <v>127</v>
      </c>
      <c r="E5" s="564"/>
      <c r="F5" s="564" t="s">
        <v>128</v>
      </c>
      <c r="G5" s="564"/>
      <c r="H5" s="564">
        <f>'Dati par projektu'!E15</f>
        <v>2026</v>
      </c>
      <c r="I5" s="564"/>
      <c r="J5" s="564">
        <f>IF(OR(H5&gt;='Dati par projektu'!$C$19,H5="X"),"X",H5+1)</f>
        <v>2027</v>
      </c>
      <c r="K5" s="564"/>
      <c r="L5" s="564">
        <f>IF(OR(J5&gt;='Dati par projektu'!$C$19,J5="X"),"X",J5+1)</f>
        <v>2028</v>
      </c>
      <c r="M5" s="564"/>
      <c r="N5" s="564">
        <f>IF(OR(L5&gt;='Dati par projektu'!$C$19,L5="X"),"X",L5+1)</f>
        <v>2029</v>
      </c>
      <c r="O5" s="564"/>
      <c r="P5" s="564" t="str">
        <f>IF(OR(N5&gt;='Dati par projektu'!$C$19,N5="X"),"X",N5+1)</f>
        <v>X</v>
      </c>
      <c r="Q5" s="564"/>
      <c r="R5" s="564" t="str">
        <f>IF(OR(P5&gt;='Dati par projektu'!$C$19,P5="X"),"X",P5+1)</f>
        <v>X</v>
      </c>
      <c r="S5" s="564"/>
      <c r="T5" s="564" t="str">
        <f>IF(OR(R5&gt;='Dati par projektu'!$C$19,R5="X"),"X",R5+1)</f>
        <v>X</v>
      </c>
      <c r="U5" s="564"/>
      <c r="V5" s="564" t="str">
        <f>IF(OR(T5&gt;='Dati par projektu'!$C$19,T5="X"),"X",T5+1)</f>
        <v>X</v>
      </c>
      <c r="W5" s="564"/>
      <c r="X5" s="564" t="str">
        <f>IF(OR(V5&gt;='Dati par projektu'!$C$19,V5="X"),"X",V5+1)</f>
        <v>X</v>
      </c>
      <c r="Y5" s="564"/>
      <c r="Z5" s="155"/>
      <c r="AE5" s="157"/>
      <c r="AF5" s="157"/>
      <c r="AG5" s="157"/>
      <c r="AH5" s="157"/>
      <c r="AI5" s="157"/>
      <c r="AJ5" s="157"/>
      <c r="AK5" s="157"/>
      <c r="AL5" s="157"/>
      <c r="AM5" s="157"/>
      <c r="AN5" s="157"/>
      <c r="AO5" s="157"/>
      <c r="AP5" s="157"/>
      <c r="AQ5" s="157"/>
      <c r="AR5" s="157"/>
      <c r="AS5" s="157"/>
      <c r="AT5" s="157"/>
      <c r="AV5" s="158">
        <v>0.55000000000000004</v>
      </c>
      <c r="BQ5" s="156"/>
    </row>
    <row r="6" spans="1:69" ht="27" customHeight="1" x14ac:dyDescent="0.2">
      <c r="A6" s="567"/>
      <c r="B6" s="568" t="s">
        <v>129</v>
      </c>
      <c r="C6" s="570"/>
      <c r="D6" s="159" t="s">
        <v>130</v>
      </c>
      <c r="E6" s="159"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155"/>
      <c r="AE6" s="157"/>
      <c r="AF6" s="157"/>
      <c r="AG6" s="157"/>
      <c r="AH6" s="157"/>
      <c r="AI6" s="157"/>
      <c r="AJ6" s="157"/>
      <c r="AK6" s="157"/>
      <c r="AL6" s="157"/>
      <c r="AM6" s="157"/>
      <c r="AN6" s="157"/>
      <c r="AO6" s="157"/>
      <c r="AP6" s="157"/>
      <c r="AQ6" s="157"/>
      <c r="AR6" s="157"/>
      <c r="AS6" s="157"/>
      <c r="AT6" s="157"/>
      <c r="AV6" s="158">
        <v>0.45</v>
      </c>
      <c r="BQ6" s="156"/>
    </row>
    <row r="7" spans="1:69" hidden="1" x14ac:dyDescent="0.2">
      <c r="A7" s="160">
        <v>1</v>
      </c>
      <c r="B7" s="161" t="s">
        <v>134</v>
      </c>
      <c r="C7" s="173">
        <f>C8</f>
        <v>0.3</v>
      </c>
      <c r="D7" s="162">
        <f>F7+G7</f>
        <v>0</v>
      </c>
      <c r="E7" s="163" t="e">
        <f t="shared" ref="E7:E24" si="0">D7/$D$24</f>
        <v>#DIV/0!</v>
      </c>
      <c r="F7" s="166">
        <f t="shared" ref="F7:G9" si="1">ROUND(H7+J7+L7+N7+P7+R7+T7+V7+X7,2)</f>
        <v>0</v>
      </c>
      <c r="G7" s="166">
        <f t="shared" si="1"/>
        <v>0</v>
      </c>
      <c r="H7" s="19"/>
      <c r="I7" s="19"/>
      <c r="J7" s="19"/>
      <c r="K7" s="19"/>
      <c r="L7" s="19"/>
      <c r="M7" s="19"/>
      <c r="N7" s="19"/>
      <c r="O7" s="19"/>
      <c r="P7" s="19"/>
      <c r="Q7" s="19"/>
      <c r="R7" s="19"/>
      <c r="S7" s="19"/>
      <c r="T7" s="19"/>
      <c r="U7" s="19"/>
      <c r="V7" s="19"/>
      <c r="W7" s="19"/>
      <c r="X7" s="19"/>
      <c r="Y7" s="19"/>
      <c r="Z7" s="155"/>
      <c r="AE7" s="157"/>
      <c r="AF7" s="157"/>
      <c r="AG7" s="157"/>
      <c r="AH7" s="157"/>
      <c r="AI7" s="157"/>
      <c r="AJ7" s="157"/>
      <c r="AK7" s="157"/>
      <c r="AL7" s="157"/>
      <c r="AM7" s="157"/>
      <c r="AN7" s="157"/>
      <c r="AO7" s="157"/>
      <c r="AP7" s="157"/>
      <c r="AQ7" s="157"/>
      <c r="AR7" s="157"/>
      <c r="AS7" s="157"/>
      <c r="AT7" s="157"/>
      <c r="AV7" s="158">
        <v>0.35</v>
      </c>
      <c r="BQ7" s="156"/>
    </row>
    <row r="8" spans="1:69" x14ac:dyDescent="0.2">
      <c r="A8" s="160">
        <v>2</v>
      </c>
      <c r="B8" s="161" t="s">
        <v>135</v>
      </c>
      <c r="C8" s="542">
        <f>C24</f>
        <v>0.3</v>
      </c>
      <c r="D8" s="162">
        <f t="shared" ref="D8:D23" si="2">F8+G8</f>
        <v>0</v>
      </c>
      <c r="E8" s="163" t="e">
        <f t="shared" si="0"/>
        <v>#DIV/0!</v>
      </c>
      <c r="F8" s="162">
        <f>ROUND(H8+J8+L8+N8+P8+R8+T8+V8+X8,2)</f>
        <v>0</v>
      </c>
      <c r="G8" s="162">
        <f>ROUND(I8+K8+M8+O8+Q8+S8+U8+W8+Y8,2)</f>
        <v>0</v>
      </c>
      <c r="H8" s="19"/>
      <c r="I8" s="19"/>
      <c r="J8" s="19"/>
      <c r="K8" s="19"/>
      <c r="L8" s="19"/>
      <c r="M8" s="19"/>
      <c r="N8" s="19"/>
      <c r="O8" s="19"/>
      <c r="P8" s="19"/>
      <c r="Q8" s="19"/>
      <c r="R8" s="19"/>
      <c r="S8" s="19"/>
      <c r="T8" s="19"/>
      <c r="U8" s="19"/>
      <c r="V8" s="19"/>
      <c r="W8" s="19"/>
      <c r="X8" s="19"/>
      <c r="Y8" s="19"/>
      <c r="Z8" s="155"/>
      <c r="AE8" s="157"/>
      <c r="AF8" s="157"/>
      <c r="AG8" s="157"/>
      <c r="AH8" s="157"/>
      <c r="AI8" s="157"/>
      <c r="AJ8" s="157"/>
      <c r="AK8" s="157"/>
      <c r="AL8" s="157"/>
      <c r="AM8" s="157"/>
      <c r="AN8" s="157"/>
      <c r="AO8" s="157"/>
      <c r="AP8" s="157"/>
      <c r="AQ8" s="157"/>
      <c r="AR8" s="157"/>
      <c r="AS8" s="157"/>
      <c r="AT8" s="157"/>
      <c r="AV8" s="165"/>
      <c r="BQ8" s="156"/>
    </row>
    <row r="9" spans="1:69" hidden="1" x14ac:dyDescent="0.2">
      <c r="A9" s="160">
        <v>3</v>
      </c>
      <c r="B9" s="161" t="s">
        <v>136</v>
      </c>
      <c r="C9" s="173">
        <v>0.3</v>
      </c>
      <c r="D9" s="162">
        <f t="shared" si="2"/>
        <v>0</v>
      </c>
      <c r="E9" s="163" t="e">
        <f t="shared" si="0"/>
        <v>#DIV/0!</v>
      </c>
      <c r="F9" s="162">
        <f t="shared" si="1"/>
        <v>0</v>
      </c>
      <c r="G9" s="162">
        <f t="shared" si="1"/>
        <v>0</v>
      </c>
      <c r="H9" s="19"/>
      <c r="I9" s="19"/>
      <c r="J9" s="19"/>
      <c r="K9" s="19"/>
      <c r="L9" s="19"/>
      <c r="M9" s="19"/>
      <c r="N9" s="19"/>
      <c r="O9" s="19"/>
      <c r="P9" s="19"/>
      <c r="Q9" s="19"/>
      <c r="R9" s="19"/>
      <c r="S9" s="19"/>
      <c r="T9" s="19"/>
      <c r="U9" s="19"/>
      <c r="V9" s="19"/>
      <c r="W9" s="19"/>
      <c r="X9" s="19"/>
      <c r="Y9" s="19"/>
      <c r="Z9" s="155"/>
      <c r="AE9" s="157"/>
      <c r="AF9" s="157"/>
      <c r="AG9" s="157"/>
      <c r="AH9" s="157"/>
      <c r="AI9" s="157"/>
      <c r="AJ9" s="157"/>
      <c r="AK9" s="157"/>
      <c r="AL9" s="157"/>
      <c r="AM9" s="157"/>
      <c r="AN9" s="157"/>
      <c r="AO9" s="157"/>
      <c r="AP9" s="157"/>
      <c r="AQ9" s="157"/>
      <c r="AR9" s="157"/>
      <c r="AS9" s="157"/>
      <c r="AT9" s="157"/>
      <c r="AV9" s="165"/>
      <c r="BQ9" s="156"/>
    </row>
    <row r="10" spans="1:69" hidden="1" x14ac:dyDescent="0.2">
      <c r="A10" s="160">
        <v>4</v>
      </c>
      <c r="B10" s="161" t="s">
        <v>137</v>
      </c>
      <c r="C10" s="173">
        <v>0.3</v>
      </c>
      <c r="D10" s="162">
        <f t="shared" si="2"/>
        <v>0</v>
      </c>
      <c r="E10" s="163" t="e">
        <f t="shared" si="0"/>
        <v>#DIV/0!</v>
      </c>
      <c r="F10" s="166">
        <f t="shared" ref="F10:G12" si="3">ROUND(H10+J10+L10+N10+P10+R10+T10+V10+X10,2)</f>
        <v>0</v>
      </c>
      <c r="G10" s="166">
        <f t="shared" si="3"/>
        <v>0</v>
      </c>
      <c r="H10" s="19"/>
      <c r="I10" s="19"/>
      <c r="J10" s="19"/>
      <c r="K10" s="19"/>
      <c r="L10" s="19"/>
      <c r="M10" s="19"/>
      <c r="N10" s="19"/>
      <c r="O10" s="19"/>
      <c r="P10" s="19"/>
      <c r="Q10" s="19"/>
      <c r="R10" s="19"/>
      <c r="S10" s="19"/>
      <c r="T10" s="19"/>
      <c r="U10" s="19"/>
      <c r="V10" s="19"/>
      <c r="W10" s="19"/>
      <c r="X10" s="19"/>
      <c r="Y10" s="19"/>
      <c r="Z10" s="155"/>
      <c r="AE10" s="157"/>
      <c r="AF10" s="157"/>
      <c r="AG10" s="157"/>
      <c r="AH10" s="157"/>
      <c r="AI10" s="157"/>
      <c r="AJ10" s="157"/>
      <c r="AK10" s="157"/>
      <c r="AL10" s="157"/>
      <c r="AM10" s="157"/>
      <c r="AN10" s="157"/>
      <c r="AO10" s="157"/>
      <c r="AP10" s="157"/>
      <c r="AQ10" s="157"/>
      <c r="AR10" s="157"/>
      <c r="AS10" s="157"/>
      <c r="AT10" s="157"/>
      <c r="BQ10" s="156"/>
    </row>
    <row r="11" spans="1:69" hidden="1" x14ac:dyDescent="0.2">
      <c r="A11" s="160">
        <v>5</v>
      </c>
      <c r="B11" s="161" t="s">
        <v>138</v>
      </c>
      <c r="C11" s="173">
        <v>0.3</v>
      </c>
      <c r="D11" s="162">
        <f t="shared" si="2"/>
        <v>0</v>
      </c>
      <c r="E11" s="163" t="e">
        <f t="shared" si="0"/>
        <v>#DIV/0!</v>
      </c>
      <c r="F11" s="166">
        <f t="shared" si="3"/>
        <v>0</v>
      </c>
      <c r="G11" s="166">
        <f t="shared" si="3"/>
        <v>0</v>
      </c>
      <c r="H11" s="19"/>
      <c r="I11" s="19"/>
      <c r="J11" s="19"/>
      <c r="K11" s="19"/>
      <c r="L11" s="19"/>
      <c r="M11" s="19"/>
      <c r="N11" s="19"/>
      <c r="O11" s="19"/>
      <c r="P11" s="19"/>
      <c r="Q11" s="19"/>
      <c r="R11" s="19"/>
      <c r="S11" s="19"/>
      <c r="T11" s="19"/>
      <c r="U11" s="19"/>
      <c r="V11" s="19"/>
      <c r="W11" s="19"/>
      <c r="X11" s="19"/>
      <c r="Y11" s="19"/>
      <c r="Z11" s="155"/>
      <c r="AE11" s="157"/>
      <c r="AF11" s="157"/>
      <c r="AG11" s="157"/>
      <c r="AH11" s="157"/>
      <c r="AI11" s="157"/>
      <c r="AJ11" s="157"/>
      <c r="AK11" s="157"/>
      <c r="AL11" s="157"/>
      <c r="AM11" s="157"/>
      <c r="AN11" s="157"/>
      <c r="AO11" s="157"/>
      <c r="AP11" s="157"/>
      <c r="AQ11" s="157"/>
      <c r="AR11" s="157"/>
      <c r="AS11" s="157"/>
      <c r="AT11" s="157"/>
      <c r="BQ11" s="156"/>
    </row>
    <row r="12" spans="1:69" x14ac:dyDescent="0.2">
      <c r="A12" s="160">
        <v>6</v>
      </c>
      <c r="B12" s="161" t="s">
        <v>139</v>
      </c>
      <c r="C12" s="542">
        <f>C24</f>
        <v>0.3</v>
      </c>
      <c r="D12" s="162">
        <f t="shared" si="2"/>
        <v>0</v>
      </c>
      <c r="E12" s="163" t="e">
        <f t="shared" si="0"/>
        <v>#DIV/0!</v>
      </c>
      <c r="F12" s="162">
        <f t="shared" si="3"/>
        <v>0</v>
      </c>
      <c r="G12" s="162">
        <f>ROUND(I12+K12+M12+O12+Q12+S12+U12+W12+Y12,2)</f>
        <v>0</v>
      </c>
      <c r="H12" s="19"/>
      <c r="I12" s="19"/>
      <c r="J12" s="19"/>
      <c r="K12" s="19"/>
      <c r="L12" s="19"/>
      <c r="M12" s="19"/>
      <c r="N12" s="19"/>
      <c r="O12" s="19"/>
      <c r="P12" s="19"/>
      <c r="Q12" s="19"/>
      <c r="R12" s="19"/>
      <c r="S12" s="19"/>
      <c r="T12" s="19"/>
      <c r="U12" s="19"/>
      <c r="V12" s="19"/>
      <c r="W12" s="19"/>
      <c r="X12" s="19"/>
      <c r="Y12" s="19"/>
      <c r="Z12" s="155"/>
      <c r="AE12" s="157"/>
      <c r="AF12" s="157"/>
      <c r="AG12" s="157"/>
      <c r="AH12" s="157"/>
      <c r="AI12" s="157"/>
      <c r="AJ12" s="157"/>
      <c r="AK12" s="157"/>
      <c r="AL12" s="157"/>
      <c r="AM12" s="157"/>
      <c r="AN12" s="157"/>
      <c r="AO12" s="157"/>
      <c r="AP12" s="157"/>
      <c r="AQ12" s="157"/>
      <c r="AR12" s="157"/>
      <c r="AS12" s="157"/>
      <c r="AT12" s="157"/>
      <c r="AV12" s="165"/>
      <c r="BQ12" s="156"/>
    </row>
    <row r="13" spans="1:69" s="155" customFormat="1" x14ac:dyDescent="0.2">
      <c r="A13" s="8">
        <v>7</v>
      </c>
      <c r="B13" s="9" t="s">
        <v>140</v>
      </c>
      <c r="C13" s="3"/>
      <c r="D13" s="162">
        <f t="shared" si="2"/>
        <v>0</v>
      </c>
      <c r="E13" s="163" t="e">
        <f t="shared" si="0"/>
        <v>#DIV/0!</v>
      </c>
      <c r="F13" s="166">
        <f>ROUND(H13+J13+L13+N13+P13+R13+T13+V13+X13,2)</f>
        <v>0</v>
      </c>
      <c r="G13" s="166">
        <f>ROUND(I13+K13+M13+O13+Q13+S13+U13+W13+Y13,2)</f>
        <v>0</v>
      </c>
      <c r="H13" s="167">
        <f t="shared" ref="H13:Y13" si="4">SUM(H14:H15)</f>
        <v>0</v>
      </c>
      <c r="I13" s="167">
        <f t="shared" si="4"/>
        <v>0</v>
      </c>
      <c r="J13" s="167">
        <f t="shared" si="4"/>
        <v>0</v>
      </c>
      <c r="K13" s="167">
        <f t="shared" si="4"/>
        <v>0</v>
      </c>
      <c r="L13" s="167">
        <f t="shared" si="4"/>
        <v>0</v>
      </c>
      <c r="M13" s="167">
        <f t="shared" si="4"/>
        <v>0</v>
      </c>
      <c r="N13" s="167">
        <f t="shared" si="4"/>
        <v>0</v>
      </c>
      <c r="O13" s="167">
        <f t="shared" si="4"/>
        <v>0</v>
      </c>
      <c r="P13" s="167">
        <f t="shared" si="4"/>
        <v>0</v>
      </c>
      <c r="Q13" s="167">
        <f t="shared" si="4"/>
        <v>0</v>
      </c>
      <c r="R13" s="167">
        <f t="shared" si="4"/>
        <v>0</v>
      </c>
      <c r="S13" s="167">
        <f t="shared" si="4"/>
        <v>0</v>
      </c>
      <c r="T13" s="167">
        <f t="shared" si="4"/>
        <v>0</v>
      </c>
      <c r="U13" s="167">
        <f t="shared" si="4"/>
        <v>0</v>
      </c>
      <c r="V13" s="167">
        <f t="shared" si="4"/>
        <v>0</v>
      </c>
      <c r="W13" s="167">
        <f t="shared" si="4"/>
        <v>0</v>
      </c>
      <c r="X13" s="167">
        <f t="shared" si="4"/>
        <v>0</v>
      </c>
      <c r="Y13" s="167">
        <f t="shared" si="4"/>
        <v>0</v>
      </c>
      <c r="AE13" s="157"/>
      <c r="AF13" s="157"/>
      <c r="AG13" s="157"/>
      <c r="AH13" s="157"/>
      <c r="AI13" s="157"/>
      <c r="AJ13" s="157"/>
      <c r="AK13" s="157"/>
      <c r="AL13" s="157"/>
      <c r="AM13" s="157"/>
      <c r="AN13" s="157"/>
      <c r="AO13" s="157"/>
      <c r="AP13" s="157"/>
      <c r="AQ13" s="157"/>
      <c r="AR13" s="157"/>
      <c r="AS13" s="157"/>
      <c r="AT13" s="157"/>
    </row>
    <row r="14" spans="1:69" s="155" customFormat="1" x14ac:dyDescent="0.2">
      <c r="A14" s="11" t="s">
        <v>154</v>
      </c>
      <c r="B14" s="12" t="s">
        <v>155</v>
      </c>
      <c r="C14" s="173">
        <v>1</v>
      </c>
      <c r="D14" s="162">
        <f t="shared" si="2"/>
        <v>0</v>
      </c>
      <c r="E14" s="163" t="e">
        <f t="shared" si="0"/>
        <v>#DIV/0!</v>
      </c>
      <c r="F14" s="166">
        <f>ROUND(H14+J14+L14+N14+P14+R14+T14+V14+X14,2)</f>
        <v>0</v>
      </c>
      <c r="G14" s="166">
        <f>ROUND(I14+K14+M14+O14+Q14+S14+U14+W14+Y14,2)</f>
        <v>0</v>
      </c>
      <c r="H14" s="19"/>
      <c r="I14" s="19"/>
      <c r="J14" s="19"/>
      <c r="K14" s="19"/>
      <c r="L14" s="19"/>
      <c r="M14" s="19"/>
      <c r="N14" s="19"/>
      <c r="O14" s="19"/>
      <c r="P14" s="19"/>
      <c r="Q14" s="19"/>
      <c r="R14" s="19"/>
      <c r="S14" s="19"/>
      <c r="T14" s="19"/>
      <c r="U14" s="19"/>
      <c r="V14" s="19"/>
      <c r="W14" s="19"/>
      <c r="X14" s="19"/>
      <c r="Y14" s="19"/>
      <c r="AE14" s="157"/>
      <c r="AF14" s="157"/>
      <c r="AG14" s="157"/>
      <c r="AH14" s="157"/>
      <c r="AI14" s="157"/>
      <c r="AJ14" s="157"/>
      <c r="AK14" s="157"/>
      <c r="AL14" s="157"/>
      <c r="AM14" s="157"/>
      <c r="AN14" s="157"/>
      <c r="AO14" s="157"/>
      <c r="AP14" s="157"/>
      <c r="AQ14" s="157"/>
      <c r="AR14" s="157"/>
      <c r="AS14" s="157"/>
      <c r="AT14" s="157"/>
    </row>
    <row r="15" spans="1:69" s="155" customFormat="1" x14ac:dyDescent="0.2">
      <c r="A15" s="11" t="s">
        <v>156</v>
      </c>
      <c r="B15" s="12" t="s">
        <v>157</v>
      </c>
      <c r="C15" s="542">
        <f>C24</f>
        <v>0.3</v>
      </c>
      <c r="D15" s="162">
        <f t="shared" si="2"/>
        <v>0</v>
      </c>
      <c r="E15" s="163" t="e">
        <f t="shared" si="0"/>
        <v>#DIV/0!</v>
      </c>
      <c r="F15" s="166">
        <f t="shared" ref="F15:G23" si="5">ROUND(H15+J15+L15+N15+P15+R15+T15+V15+X15,2)</f>
        <v>0</v>
      </c>
      <c r="G15" s="166">
        <f t="shared" si="5"/>
        <v>0</v>
      </c>
      <c r="H15" s="19"/>
      <c r="I15" s="19"/>
      <c r="J15" s="19"/>
      <c r="K15" s="19"/>
      <c r="L15" s="19"/>
      <c r="M15" s="19"/>
      <c r="N15" s="19"/>
      <c r="O15" s="19"/>
      <c r="P15" s="19"/>
      <c r="Q15" s="19"/>
      <c r="R15" s="19"/>
      <c r="S15" s="19"/>
      <c r="T15" s="19"/>
      <c r="U15" s="19"/>
      <c r="V15" s="19"/>
      <c r="W15" s="19"/>
      <c r="X15" s="19"/>
      <c r="Y15" s="19"/>
      <c r="AE15" s="157"/>
      <c r="AF15" s="157"/>
      <c r="AG15" s="157"/>
      <c r="AH15" s="157"/>
      <c r="AI15" s="157"/>
      <c r="AJ15" s="157"/>
      <c r="AK15" s="157"/>
      <c r="AL15" s="157"/>
      <c r="AM15" s="157"/>
      <c r="AN15" s="157"/>
      <c r="AO15" s="157"/>
      <c r="AP15" s="157"/>
      <c r="AQ15" s="157"/>
      <c r="AR15" s="157"/>
      <c r="AS15" s="157"/>
      <c r="AT15" s="157"/>
    </row>
    <row r="16" spans="1:69" s="155" customFormat="1" hidden="1" x14ac:dyDescent="0.2">
      <c r="A16" s="160">
        <v>8</v>
      </c>
      <c r="B16" s="161" t="s">
        <v>141</v>
      </c>
      <c r="C16" s="173">
        <v>0.3</v>
      </c>
      <c r="D16" s="162">
        <f t="shared" si="2"/>
        <v>0</v>
      </c>
      <c r="E16" s="163" t="e">
        <f t="shared" si="0"/>
        <v>#DIV/0!</v>
      </c>
      <c r="F16" s="166">
        <f t="shared" si="5"/>
        <v>0</v>
      </c>
      <c r="G16" s="166">
        <f t="shared" si="5"/>
        <v>0</v>
      </c>
      <c r="H16" s="19"/>
      <c r="I16" s="19"/>
      <c r="J16" s="19"/>
      <c r="K16" s="19"/>
      <c r="L16" s="19"/>
      <c r="M16" s="19"/>
      <c r="N16" s="19"/>
      <c r="O16" s="19"/>
      <c r="P16" s="19"/>
      <c r="Q16" s="19"/>
      <c r="R16" s="19"/>
      <c r="S16" s="19"/>
      <c r="T16" s="19"/>
      <c r="U16" s="19"/>
      <c r="V16" s="19"/>
      <c r="W16" s="19"/>
      <c r="X16" s="19"/>
      <c r="Y16" s="19"/>
      <c r="AE16" s="157"/>
      <c r="AF16" s="157"/>
      <c r="AG16" s="157"/>
      <c r="AH16" s="157"/>
      <c r="AI16" s="157"/>
      <c r="AJ16" s="157"/>
      <c r="AK16" s="157"/>
      <c r="AL16" s="157"/>
      <c r="AM16" s="157"/>
      <c r="AN16" s="157"/>
      <c r="AO16" s="157"/>
      <c r="AP16" s="157"/>
      <c r="AQ16" s="157"/>
      <c r="AR16" s="157"/>
      <c r="AS16" s="157"/>
      <c r="AT16" s="157"/>
    </row>
    <row r="17" spans="1:69" s="155" customFormat="1" hidden="1" x14ac:dyDescent="0.2">
      <c r="A17" s="160">
        <v>9</v>
      </c>
      <c r="B17" s="161" t="s">
        <v>142</v>
      </c>
      <c r="C17" s="173">
        <v>0.3</v>
      </c>
      <c r="D17" s="162">
        <f t="shared" si="2"/>
        <v>0</v>
      </c>
      <c r="E17" s="163" t="e">
        <f t="shared" si="0"/>
        <v>#DIV/0!</v>
      </c>
      <c r="F17" s="166">
        <f t="shared" si="5"/>
        <v>0</v>
      </c>
      <c r="G17" s="166">
        <f t="shared" si="5"/>
        <v>0</v>
      </c>
      <c r="H17" s="19"/>
      <c r="I17" s="19"/>
      <c r="J17" s="19"/>
      <c r="K17" s="19"/>
      <c r="L17" s="19"/>
      <c r="M17" s="19"/>
      <c r="N17" s="19"/>
      <c r="O17" s="19"/>
      <c r="P17" s="19"/>
      <c r="Q17" s="19"/>
      <c r="R17" s="19"/>
      <c r="S17" s="19"/>
      <c r="T17" s="19"/>
      <c r="U17" s="19"/>
      <c r="V17" s="19"/>
      <c r="W17" s="19"/>
      <c r="X17" s="19"/>
      <c r="Y17" s="19"/>
      <c r="AE17" s="157"/>
      <c r="AF17" s="157"/>
      <c r="AG17" s="157"/>
      <c r="AH17" s="157"/>
      <c r="AI17" s="157"/>
      <c r="AJ17" s="157"/>
      <c r="AK17" s="157"/>
      <c r="AL17" s="157"/>
      <c r="AM17" s="157"/>
      <c r="AN17" s="157"/>
      <c r="AO17" s="157"/>
      <c r="AP17" s="157"/>
      <c r="AQ17" s="157"/>
      <c r="AR17" s="157"/>
      <c r="AS17" s="157"/>
      <c r="AT17" s="157"/>
    </row>
    <row r="18" spans="1:69" s="155" customFormat="1" hidden="1" x14ac:dyDescent="0.2">
      <c r="A18" s="160">
        <v>10</v>
      </c>
      <c r="B18" s="161" t="s">
        <v>143</v>
      </c>
      <c r="C18" s="173">
        <v>0.3</v>
      </c>
      <c r="D18" s="162">
        <f t="shared" si="2"/>
        <v>0</v>
      </c>
      <c r="E18" s="163" t="e">
        <f t="shared" si="0"/>
        <v>#DIV/0!</v>
      </c>
      <c r="F18" s="166">
        <f t="shared" si="5"/>
        <v>0</v>
      </c>
      <c r="G18" s="166">
        <f t="shared" si="5"/>
        <v>0</v>
      </c>
      <c r="H18" s="19"/>
      <c r="I18" s="19"/>
      <c r="J18" s="19"/>
      <c r="K18" s="19"/>
      <c r="L18" s="19"/>
      <c r="M18" s="19"/>
      <c r="N18" s="19"/>
      <c r="O18" s="19"/>
      <c r="P18" s="19"/>
      <c r="Q18" s="19"/>
      <c r="R18" s="19"/>
      <c r="S18" s="19"/>
      <c r="T18" s="19"/>
      <c r="U18" s="19"/>
      <c r="V18" s="19"/>
      <c r="W18" s="19"/>
      <c r="X18" s="19"/>
      <c r="Y18" s="19"/>
      <c r="AE18" s="157"/>
      <c r="AF18" s="157"/>
      <c r="AG18" s="157"/>
      <c r="AH18" s="157"/>
      <c r="AI18" s="157"/>
      <c r="AJ18" s="157"/>
      <c r="AK18" s="157"/>
      <c r="AL18" s="157"/>
      <c r="AM18" s="157"/>
      <c r="AN18" s="157"/>
      <c r="AO18" s="157"/>
      <c r="AP18" s="157"/>
      <c r="AQ18" s="157"/>
      <c r="AR18" s="157"/>
      <c r="AS18" s="157"/>
      <c r="AT18" s="157"/>
    </row>
    <row r="19" spans="1:69" s="155" customFormat="1" ht="25.5" x14ac:dyDescent="0.2">
      <c r="A19" s="160">
        <v>11</v>
      </c>
      <c r="B19" s="161" t="s">
        <v>158</v>
      </c>
      <c r="C19" s="173">
        <v>1</v>
      </c>
      <c r="D19" s="162">
        <f t="shared" si="2"/>
        <v>0</v>
      </c>
      <c r="E19" s="163" t="e">
        <f t="shared" si="0"/>
        <v>#DIV/0!</v>
      </c>
      <c r="F19" s="166">
        <f t="shared" si="5"/>
        <v>0</v>
      </c>
      <c r="G19" s="166">
        <f t="shared" si="5"/>
        <v>0</v>
      </c>
      <c r="H19" s="19"/>
      <c r="I19" s="19"/>
      <c r="J19" s="19"/>
      <c r="K19" s="19"/>
      <c r="L19" s="19"/>
      <c r="M19" s="19"/>
      <c r="N19" s="19"/>
      <c r="O19" s="19"/>
      <c r="P19" s="19"/>
      <c r="Q19" s="19"/>
      <c r="R19" s="19"/>
      <c r="S19" s="19"/>
      <c r="T19" s="19"/>
      <c r="U19" s="19"/>
      <c r="V19" s="19"/>
      <c r="W19" s="19"/>
      <c r="X19" s="19"/>
      <c r="Y19" s="19"/>
      <c r="AE19" s="157"/>
      <c r="AF19" s="157"/>
      <c r="AG19" s="157"/>
      <c r="AH19" s="157"/>
      <c r="AI19" s="157"/>
      <c r="AJ19" s="157"/>
      <c r="AK19" s="157"/>
      <c r="AL19" s="157"/>
      <c r="AM19" s="157"/>
      <c r="AN19" s="157"/>
      <c r="AO19" s="157"/>
      <c r="AP19" s="157"/>
      <c r="AQ19" s="157"/>
      <c r="AR19" s="157"/>
      <c r="AS19" s="157"/>
      <c r="AT19" s="157"/>
    </row>
    <row r="20" spans="1:69" s="155" customFormat="1" hidden="1" x14ac:dyDescent="0.2">
      <c r="A20" s="160">
        <v>12</v>
      </c>
      <c r="B20" s="161" t="s">
        <v>145</v>
      </c>
      <c r="C20" s="173">
        <v>0</v>
      </c>
      <c r="D20" s="162">
        <f t="shared" si="2"/>
        <v>0</v>
      </c>
      <c r="E20" s="163" t="e">
        <f t="shared" si="0"/>
        <v>#DIV/0!</v>
      </c>
      <c r="F20" s="166">
        <f t="shared" si="5"/>
        <v>0</v>
      </c>
      <c r="G20" s="166">
        <f t="shared" si="5"/>
        <v>0</v>
      </c>
      <c r="H20" s="19"/>
      <c r="I20" s="19"/>
      <c r="J20" s="19"/>
      <c r="K20" s="19"/>
      <c r="L20" s="19"/>
      <c r="M20" s="19"/>
      <c r="N20" s="19"/>
      <c r="O20" s="19"/>
      <c r="P20" s="19"/>
      <c r="Q20" s="19"/>
      <c r="R20" s="19"/>
      <c r="S20" s="19"/>
      <c r="T20" s="19"/>
      <c r="U20" s="19"/>
      <c r="V20" s="19"/>
      <c r="W20" s="19"/>
      <c r="X20" s="19"/>
      <c r="Y20" s="19"/>
      <c r="AE20" s="157"/>
      <c r="AF20" s="157"/>
      <c r="AG20" s="157"/>
      <c r="AH20" s="157"/>
      <c r="AI20" s="157"/>
      <c r="AJ20" s="157"/>
      <c r="AK20" s="157"/>
      <c r="AL20" s="157"/>
      <c r="AM20" s="157"/>
      <c r="AN20" s="157"/>
      <c r="AO20" s="157"/>
      <c r="AP20" s="157"/>
      <c r="AQ20" s="157"/>
      <c r="AR20" s="157"/>
      <c r="AS20" s="157"/>
      <c r="AT20" s="157"/>
    </row>
    <row r="21" spans="1:69" s="155" customFormat="1" hidden="1" x14ac:dyDescent="0.2">
      <c r="A21" s="160">
        <v>13</v>
      </c>
      <c r="B21" s="161" t="s">
        <v>146</v>
      </c>
      <c r="C21" s="173">
        <v>0</v>
      </c>
      <c r="D21" s="162">
        <f t="shared" si="2"/>
        <v>0</v>
      </c>
      <c r="E21" s="163" t="e">
        <f t="shared" si="0"/>
        <v>#DIV/0!</v>
      </c>
      <c r="F21" s="166">
        <f t="shared" si="5"/>
        <v>0</v>
      </c>
      <c r="G21" s="166">
        <f t="shared" si="5"/>
        <v>0</v>
      </c>
      <c r="H21" s="19"/>
      <c r="I21" s="19"/>
      <c r="J21" s="19"/>
      <c r="K21" s="19"/>
      <c r="L21" s="19"/>
      <c r="M21" s="19"/>
      <c r="N21" s="19"/>
      <c r="O21" s="19"/>
      <c r="P21" s="19"/>
      <c r="Q21" s="19"/>
      <c r="R21" s="19"/>
      <c r="S21" s="19"/>
      <c r="T21" s="19"/>
      <c r="U21" s="19"/>
      <c r="V21" s="19"/>
      <c r="W21" s="19"/>
      <c r="X21" s="19"/>
      <c r="Y21" s="19"/>
      <c r="AE21" s="157"/>
      <c r="AF21" s="157"/>
      <c r="AG21" s="157"/>
      <c r="AH21" s="157"/>
      <c r="AI21" s="157"/>
      <c r="AJ21" s="157"/>
      <c r="AK21" s="157"/>
      <c r="AL21" s="157"/>
      <c r="AM21" s="157"/>
      <c r="AN21" s="157"/>
      <c r="AO21" s="157"/>
      <c r="AP21" s="157"/>
      <c r="AQ21" s="157"/>
      <c r="AR21" s="157"/>
      <c r="AS21" s="157"/>
      <c r="AT21" s="157"/>
    </row>
    <row r="22" spans="1:69" s="155" customFormat="1" hidden="1" x14ac:dyDescent="0.2">
      <c r="A22" s="160">
        <v>14</v>
      </c>
      <c r="B22" s="161" t="s">
        <v>147</v>
      </c>
      <c r="C22" s="173">
        <v>0</v>
      </c>
      <c r="D22" s="162">
        <f t="shared" si="2"/>
        <v>0</v>
      </c>
      <c r="E22" s="163" t="e">
        <f t="shared" si="0"/>
        <v>#DIV/0!</v>
      </c>
      <c r="F22" s="166">
        <f t="shared" si="5"/>
        <v>0</v>
      </c>
      <c r="G22" s="166">
        <f t="shared" si="5"/>
        <v>0</v>
      </c>
      <c r="H22" s="19"/>
      <c r="I22" s="19"/>
      <c r="J22" s="19"/>
      <c r="K22" s="19"/>
      <c r="L22" s="19"/>
      <c r="M22" s="19"/>
      <c r="N22" s="19"/>
      <c r="O22" s="19"/>
      <c r="P22" s="19"/>
      <c r="Q22" s="19"/>
      <c r="R22" s="19"/>
      <c r="S22" s="19"/>
      <c r="T22" s="19"/>
      <c r="U22" s="19"/>
      <c r="V22" s="19"/>
      <c r="W22" s="19"/>
      <c r="X22" s="19"/>
      <c r="Y22" s="19"/>
      <c r="AE22" s="157"/>
      <c r="AF22" s="157"/>
      <c r="AG22" s="157"/>
      <c r="AH22" s="157"/>
      <c r="AI22" s="157"/>
      <c r="AJ22" s="157"/>
      <c r="AK22" s="157"/>
      <c r="AL22" s="157"/>
      <c r="AM22" s="157"/>
      <c r="AN22" s="157"/>
      <c r="AO22" s="157"/>
      <c r="AP22" s="157"/>
      <c r="AQ22" s="157"/>
      <c r="AR22" s="157"/>
      <c r="AS22" s="157"/>
      <c r="AT22" s="157"/>
    </row>
    <row r="23" spans="1:69" s="155" customFormat="1" hidden="1" x14ac:dyDescent="0.2">
      <c r="A23" s="160">
        <v>15</v>
      </c>
      <c r="B23" s="161" t="s">
        <v>148</v>
      </c>
      <c r="C23" s="173">
        <v>0</v>
      </c>
      <c r="D23" s="162">
        <f t="shared" si="2"/>
        <v>0</v>
      </c>
      <c r="E23" s="163" t="e">
        <f t="shared" si="0"/>
        <v>#DIV/0!</v>
      </c>
      <c r="F23" s="166">
        <f t="shared" si="5"/>
        <v>0</v>
      </c>
      <c r="G23" s="166">
        <f t="shared" si="5"/>
        <v>0</v>
      </c>
      <c r="H23" s="19"/>
      <c r="I23" s="19"/>
      <c r="J23" s="19"/>
      <c r="K23" s="19"/>
      <c r="L23" s="19"/>
      <c r="M23" s="19"/>
      <c r="N23" s="19"/>
      <c r="O23" s="19"/>
      <c r="P23" s="19"/>
      <c r="Q23" s="19"/>
      <c r="R23" s="19"/>
      <c r="S23" s="19"/>
      <c r="T23" s="19"/>
      <c r="U23" s="19"/>
      <c r="V23" s="19"/>
      <c r="W23" s="19"/>
      <c r="X23" s="19"/>
      <c r="Y23" s="19"/>
      <c r="AE23" s="157"/>
      <c r="AF23" s="157"/>
      <c r="AG23" s="157"/>
      <c r="AH23" s="157"/>
      <c r="AI23" s="157"/>
      <c r="AJ23" s="157"/>
      <c r="AK23" s="157"/>
      <c r="AL23" s="157"/>
      <c r="AM23" s="157"/>
      <c r="AN23" s="157"/>
      <c r="AO23" s="157"/>
      <c r="AP23" s="157"/>
      <c r="AQ23" s="157"/>
      <c r="AR23" s="157"/>
      <c r="AS23" s="157"/>
      <c r="AT23" s="157"/>
    </row>
    <row r="24" spans="1:69" s="155" customFormat="1" x14ac:dyDescent="0.2">
      <c r="A24" s="168"/>
      <c r="B24" s="161" t="s">
        <v>149</v>
      </c>
      <c r="C24" s="173">
        <v>0.3</v>
      </c>
      <c r="D24" s="162">
        <f>F24+G24</f>
        <v>0</v>
      </c>
      <c r="E24" s="169" t="e">
        <f t="shared" si="0"/>
        <v>#DIV/0!</v>
      </c>
      <c r="F24" s="164">
        <f t="shared" ref="F24:Y24" si="6">F7+F8+F9+F10+F11+F12+F13+F16+F17+F18+F19+F20+F21+F22+F23</f>
        <v>0</v>
      </c>
      <c r="G24" s="164">
        <f t="shared" si="6"/>
        <v>0</v>
      </c>
      <c r="H24" s="164">
        <f t="shared" si="6"/>
        <v>0</v>
      </c>
      <c r="I24" s="164">
        <f t="shared" si="6"/>
        <v>0</v>
      </c>
      <c r="J24" s="164">
        <f t="shared" si="6"/>
        <v>0</v>
      </c>
      <c r="K24" s="164">
        <f t="shared" si="6"/>
        <v>0</v>
      </c>
      <c r="L24" s="164">
        <f t="shared" si="6"/>
        <v>0</v>
      </c>
      <c r="M24" s="164">
        <f t="shared" si="6"/>
        <v>0</v>
      </c>
      <c r="N24" s="164">
        <f t="shared" si="6"/>
        <v>0</v>
      </c>
      <c r="O24" s="164">
        <f t="shared" si="6"/>
        <v>0</v>
      </c>
      <c r="P24" s="164">
        <f t="shared" si="6"/>
        <v>0</v>
      </c>
      <c r="Q24" s="164">
        <f t="shared" si="6"/>
        <v>0</v>
      </c>
      <c r="R24" s="164">
        <f t="shared" si="6"/>
        <v>0</v>
      </c>
      <c r="S24" s="164">
        <f t="shared" si="6"/>
        <v>0</v>
      </c>
      <c r="T24" s="164">
        <f t="shared" si="6"/>
        <v>0</v>
      </c>
      <c r="U24" s="164">
        <f t="shared" si="6"/>
        <v>0</v>
      </c>
      <c r="V24" s="164">
        <f t="shared" si="6"/>
        <v>0</v>
      </c>
      <c r="W24" s="164">
        <f t="shared" si="6"/>
        <v>0</v>
      </c>
      <c r="X24" s="164">
        <f t="shared" si="6"/>
        <v>0</v>
      </c>
      <c r="Y24" s="164">
        <f t="shared" si="6"/>
        <v>0</v>
      </c>
      <c r="AE24" s="157"/>
      <c r="AF24" s="157"/>
      <c r="AG24" s="157"/>
      <c r="AH24" s="157"/>
      <c r="AI24" s="157"/>
      <c r="AJ24" s="157"/>
      <c r="AK24" s="157"/>
      <c r="AL24" s="157"/>
      <c r="AM24" s="157"/>
      <c r="AN24" s="157"/>
      <c r="AO24" s="157"/>
      <c r="AP24" s="157"/>
      <c r="AQ24" s="157"/>
      <c r="AR24" s="157"/>
      <c r="AS24" s="157"/>
      <c r="AT24" s="157"/>
    </row>
    <row r="25" spans="1:69" s="155" customFormat="1" x14ac:dyDescent="0.2">
      <c r="A25" s="168"/>
      <c r="B25" s="161" t="s">
        <v>150</v>
      </c>
      <c r="C25" s="170"/>
      <c r="D25" s="171"/>
      <c r="E25" s="169"/>
      <c r="F25" s="172"/>
      <c r="G25" s="172"/>
      <c r="H25" s="164"/>
      <c r="I25" s="18"/>
      <c r="J25" s="164"/>
      <c r="K25" s="18"/>
      <c r="L25" s="164"/>
      <c r="M25" s="18"/>
      <c r="N25" s="164"/>
      <c r="O25" s="18"/>
      <c r="P25" s="164"/>
      <c r="Q25" s="18"/>
      <c r="R25" s="164"/>
      <c r="S25" s="18"/>
      <c r="T25" s="164"/>
      <c r="U25" s="18"/>
      <c r="V25" s="164"/>
      <c r="W25" s="18"/>
      <c r="X25" s="164"/>
      <c r="Y25" s="18"/>
      <c r="AE25" s="157"/>
      <c r="AF25" s="157"/>
      <c r="AG25" s="157"/>
      <c r="AH25" s="157"/>
      <c r="AI25" s="157"/>
      <c r="AJ25" s="157"/>
      <c r="AK25" s="157"/>
      <c r="AL25" s="157"/>
      <c r="AM25" s="157"/>
      <c r="AN25" s="157"/>
      <c r="AO25" s="157"/>
      <c r="AP25" s="157"/>
      <c r="AQ25" s="157"/>
      <c r="AR25" s="157"/>
      <c r="AS25" s="157"/>
      <c r="AT25" s="157"/>
    </row>
    <row r="26" spans="1:69" s="155" customFormat="1" x14ac:dyDescent="0.2">
      <c r="A26" s="168"/>
      <c r="B26" s="161" t="s">
        <v>151</v>
      </c>
      <c r="C26" s="170"/>
      <c r="D26" s="171"/>
      <c r="E26" s="169"/>
      <c r="F26" s="172"/>
      <c r="G26" s="172"/>
      <c r="H26" s="164">
        <f>H24-H23</f>
        <v>0</v>
      </c>
      <c r="I26" s="164">
        <f>I24-I23-I25</f>
        <v>0</v>
      </c>
      <c r="J26" s="164">
        <f t="shared" ref="J26:Y26" si="7">J24-J23</f>
        <v>0</v>
      </c>
      <c r="K26" s="164">
        <f>K24-K23-K25</f>
        <v>0</v>
      </c>
      <c r="L26" s="164">
        <f t="shared" si="7"/>
        <v>0</v>
      </c>
      <c r="M26" s="164">
        <f>M24-M23-M25</f>
        <v>0</v>
      </c>
      <c r="N26" s="164">
        <f t="shared" si="7"/>
        <v>0</v>
      </c>
      <c r="O26" s="164">
        <f t="shared" si="7"/>
        <v>0</v>
      </c>
      <c r="P26" s="164">
        <f t="shared" si="7"/>
        <v>0</v>
      </c>
      <c r="Q26" s="164">
        <f t="shared" si="7"/>
        <v>0</v>
      </c>
      <c r="R26" s="164">
        <f t="shared" si="7"/>
        <v>0</v>
      </c>
      <c r="S26" s="164">
        <f t="shared" si="7"/>
        <v>0</v>
      </c>
      <c r="T26" s="164">
        <f t="shared" si="7"/>
        <v>0</v>
      </c>
      <c r="U26" s="164">
        <f t="shared" si="7"/>
        <v>0</v>
      </c>
      <c r="V26" s="164">
        <f t="shared" si="7"/>
        <v>0</v>
      </c>
      <c r="W26" s="164">
        <f t="shared" si="7"/>
        <v>0</v>
      </c>
      <c r="X26" s="164">
        <f t="shared" si="7"/>
        <v>0</v>
      </c>
      <c r="Y26" s="164">
        <f t="shared" si="7"/>
        <v>0</v>
      </c>
      <c r="AE26" s="157"/>
      <c r="AF26" s="157"/>
      <c r="AG26" s="157"/>
      <c r="AH26" s="157"/>
      <c r="AI26" s="157"/>
      <c r="AJ26" s="157"/>
      <c r="AK26" s="157"/>
      <c r="AL26" s="157"/>
      <c r="AM26" s="157"/>
      <c r="AN26" s="157"/>
      <c r="AO26" s="157"/>
      <c r="AP26" s="157"/>
      <c r="AQ26" s="157"/>
      <c r="AR26" s="157"/>
      <c r="AS26" s="157"/>
      <c r="AT26" s="157"/>
    </row>
    <row r="27" spans="1:69" x14ac:dyDescent="0.2">
      <c r="A27" s="168"/>
      <c r="B27" s="161" t="s">
        <v>159</v>
      </c>
      <c r="C27" s="170"/>
      <c r="D27" s="171"/>
      <c r="E27" s="169"/>
      <c r="F27" s="172"/>
      <c r="G27" s="172"/>
      <c r="H27" s="164">
        <f t="shared" ref="H27:Y27" si="8">H24-H14-H19</f>
        <v>0</v>
      </c>
      <c r="I27" s="164">
        <f t="shared" si="8"/>
        <v>0</v>
      </c>
      <c r="J27" s="164">
        <f t="shared" si="8"/>
        <v>0</v>
      </c>
      <c r="K27" s="164">
        <f t="shared" si="8"/>
        <v>0</v>
      </c>
      <c r="L27" s="164">
        <f t="shared" si="8"/>
        <v>0</v>
      </c>
      <c r="M27" s="164">
        <f t="shared" si="8"/>
        <v>0</v>
      </c>
      <c r="N27" s="164">
        <f t="shared" si="8"/>
        <v>0</v>
      </c>
      <c r="O27" s="164">
        <f t="shared" si="8"/>
        <v>0</v>
      </c>
      <c r="P27" s="164">
        <f t="shared" si="8"/>
        <v>0</v>
      </c>
      <c r="Q27" s="164">
        <f t="shared" si="8"/>
        <v>0</v>
      </c>
      <c r="R27" s="164">
        <f t="shared" si="8"/>
        <v>0</v>
      </c>
      <c r="S27" s="164">
        <f t="shared" si="8"/>
        <v>0</v>
      </c>
      <c r="T27" s="164">
        <f t="shared" si="8"/>
        <v>0</v>
      </c>
      <c r="U27" s="164">
        <f t="shared" si="8"/>
        <v>0</v>
      </c>
      <c r="V27" s="164">
        <f t="shared" si="8"/>
        <v>0</v>
      </c>
      <c r="W27" s="164">
        <f t="shared" si="8"/>
        <v>0</v>
      </c>
      <c r="X27" s="164">
        <f t="shared" si="8"/>
        <v>0</v>
      </c>
      <c r="Y27" s="164">
        <f t="shared" si="8"/>
        <v>0</v>
      </c>
      <c r="Z27" s="155"/>
      <c r="AE27" s="157"/>
      <c r="AF27" s="157"/>
      <c r="AG27" s="157"/>
      <c r="AH27" s="157"/>
      <c r="AI27" s="157"/>
      <c r="AJ27" s="157"/>
      <c r="AK27" s="157"/>
      <c r="AL27" s="157"/>
      <c r="AM27" s="157"/>
      <c r="AN27" s="157"/>
      <c r="AO27" s="157"/>
      <c r="AP27" s="157"/>
      <c r="AQ27" s="157"/>
      <c r="AR27" s="157"/>
      <c r="AS27" s="157"/>
      <c r="AT27" s="157"/>
      <c r="BQ27" s="156"/>
    </row>
    <row r="28" spans="1:69" x14ac:dyDescent="0.2">
      <c r="A28" s="168"/>
      <c r="B28" s="161" t="s">
        <v>160</v>
      </c>
      <c r="C28" s="170"/>
      <c r="D28" s="171"/>
      <c r="E28" s="169"/>
      <c r="F28" s="172"/>
      <c r="G28" s="172"/>
      <c r="H28" s="164">
        <f t="shared" ref="H28:Y28" si="9">H14+H19</f>
        <v>0</v>
      </c>
      <c r="I28" s="164">
        <f t="shared" si="9"/>
        <v>0</v>
      </c>
      <c r="J28" s="164">
        <f t="shared" si="9"/>
        <v>0</v>
      </c>
      <c r="K28" s="164">
        <f t="shared" si="9"/>
        <v>0</v>
      </c>
      <c r="L28" s="164">
        <f t="shared" si="9"/>
        <v>0</v>
      </c>
      <c r="M28" s="164">
        <f t="shared" si="9"/>
        <v>0</v>
      </c>
      <c r="N28" s="164">
        <f t="shared" si="9"/>
        <v>0</v>
      </c>
      <c r="O28" s="164">
        <f t="shared" si="9"/>
        <v>0</v>
      </c>
      <c r="P28" s="164">
        <f t="shared" si="9"/>
        <v>0</v>
      </c>
      <c r="Q28" s="164">
        <f t="shared" si="9"/>
        <v>0</v>
      </c>
      <c r="R28" s="164">
        <f t="shared" si="9"/>
        <v>0</v>
      </c>
      <c r="S28" s="164">
        <f t="shared" si="9"/>
        <v>0</v>
      </c>
      <c r="T28" s="164">
        <f t="shared" si="9"/>
        <v>0</v>
      </c>
      <c r="U28" s="164">
        <f t="shared" si="9"/>
        <v>0</v>
      </c>
      <c r="V28" s="164">
        <f t="shared" si="9"/>
        <v>0</v>
      </c>
      <c r="W28" s="164">
        <f t="shared" si="9"/>
        <v>0</v>
      </c>
      <c r="X28" s="164">
        <f t="shared" si="9"/>
        <v>0</v>
      </c>
      <c r="Y28" s="164">
        <f t="shared" si="9"/>
        <v>0</v>
      </c>
      <c r="Z28" s="155"/>
      <c r="AE28" s="157"/>
      <c r="AF28" s="157"/>
      <c r="AG28" s="157"/>
      <c r="AH28" s="157"/>
      <c r="AI28" s="157"/>
      <c r="AJ28" s="157"/>
      <c r="AK28" s="157"/>
      <c r="AL28" s="157"/>
      <c r="AM28" s="157"/>
      <c r="AN28" s="157"/>
      <c r="AO28" s="157"/>
      <c r="AP28" s="157"/>
      <c r="AQ28" s="157"/>
      <c r="AR28" s="157"/>
      <c r="AS28" s="157"/>
      <c r="AT28" s="157"/>
      <c r="BQ28" s="156"/>
    </row>
    <row r="29" spans="1:69" s="155" customFormat="1" x14ac:dyDescent="0.2">
      <c r="A29" s="154"/>
    </row>
    <row r="30" spans="1:69" s="155" customFormat="1" x14ac:dyDescent="0.2">
      <c r="A30" s="154"/>
    </row>
    <row r="31" spans="1:69" s="155" customFormat="1" x14ac:dyDescent="0.2">
      <c r="A31" s="154"/>
    </row>
    <row r="32" spans="1:69" s="155" customFormat="1" x14ac:dyDescent="0.2">
      <c r="A32" s="154"/>
    </row>
    <row r="33" spans="1:1" s="155" customFormat="1" x14ac:dyDescent="0.2">
      <c r="A33" s="154"/>
    </row>
    <row r="34" spans="1:1" s="155" customFormat="1" x14ac:dyDescent="0.2">
      <c r="A34" s="154"/>
    </row>
    <row r="35" spans="1:1" s="155" customFormat="1" x14ac:dyDescent="0.2">
      <c r="A35" s="154"/>
    </row>
    <row r="36" spans="1:1" s="155" customFormat="1" x14ac:dyDescent="0.2">
      <c r="A36" s="154"/>
    </row>
    <row r="37" spans="1:1" s="155" customFormat="1" x14ac:dyDescent="0.2">
      <c r="A37" s="154"/>
    </row>
    <row r="38" spans="1:1" s="155" customFormat="1" x14ac:dyDescent="0.2">
      <c r="A38" s="154"/>
    </row>
    <row r="39" spans="1:1" s="155" customFormat="1" x14ac:dyDescent="0.2">
      <c r="A39" s="154"/>
    </row>
    <row r="40" spans="1:1" s="155" customFormat="1" x14ac:dyDescent="0.2">
      <c r="A40" s="154"/>
    </row>
    <row r="41" spans="1:1" s="155" customFormat="1" x14ac:dyDescent="0.2">
      <c r="A41" s="154"/>
    </row>
    <row r="42" spans="1:1" s="155" customFormat="1" x14ac:dyDescent="0.2">
      <c r="A42" s="154"/>
    </row>
    <row r="43" spans="1:1" s="155" customFormat="1" x14ac:dyDescent="0.2">
      <c r="A43" s="154"/>
    </row>
    <row r="44" spans="1:1" s="155" customFormat="1" x14ac:dyDescent="0.2">
      <c r="A44" s="154"/>
    </row>
    <row r="45" spans="1:1" s="155" customFormat="1" x14ac:dyDescent="0.2">
      <c r="A45" s="154"/>
    </row>
    <row r="46" spans="1:1" s="155" customFormat="1" x14ac:dyDescent="0.2">
      <c r="A46" s="154"/>
    </row>
    <row r="47" spans="1:1" s="155" customFormat="1" x14ac:dyDescent="0.2">
      <c r="A47" s="154"/>
    </row>
    <row r="48" spans="1:1" s="155" customFormat="1" x14ac:dyDescent="0.2">
      <c r="A48" s="154"/>
    </row>
    <row r="49" spans="1:1" s="155" customFormat="1" x14ac:dyDescent="0.2">
      <c r="A49" s="154"/>
    </row>
    <row r="50" spans="1:1" s="155" customFormat="1" x14ac:dyDescent="0.2">
      <c r="A50" s="154"/>
    </row>
    <row r="51" spans="1:1" s="155" customFormat="1" x14ac:dyDescent="0.2"/>
    <row r="52" spans="1:1" s="155" customFormat="1" x14ac:dyDescent="0.2"/>
    <row r="53" spans="1:1" s="155" customFormat="1" x14ac:dyDescent="0.2"/>
    <row r="54" spans="1:1" s="155" customFormat="1" x14ac:dyDescent="0.2"/>
    <row r="55" spans="1:1" s="155" customFormat="1" x14ac:dyDescent="0.2"/>
    <row r="56" spans="1:1" s="155" customFormat="1" x14ac:dyDescent="0.2"/>
    <row r="57" spans="1:1" s="155" customFormat="1" x14ac:dyDescent="0.2"/>
    <row r="58" spans="1:1" s="155" customFormat="1" x14ac:dyDescent="0.2"/>
    <row r="59" spans="1:1" s="155" customFormat="1" x14ac:dyDescent="0.2"/>
    <row r="60" spans="1:1" s="155" customFormat="1" x14ac:dyDescent="0.2"/>
    <row r="61" spans="1:1" s="155" customFormat="1" x14ac:dyDescent="0.2"/>
    <row r="62" spans="1:1" s="155" customFormat="1" x14ac:dyDescent="0.2"/>
    <row r="63" spans="1:1" s="155" customFormat="1" x14ac:dyDescent="0.2"/>
    <row r="64" spans="1:1" s="155" customFormat="1" x14ac:dyDescent="0.2"/>
    <row r="65" s="155" customFormat="1" x14ac:dyDescent="0.2"/>
    <row r="66" s="155" customFormat="1" x14ac:dyDescent="0.2"/>
    <row r="67" s="155" customFormat="1" x14ac:dyDescent="0.2"/>
    <row r="68" s="155" customFormat="1" x14ac:dyDescent="0.2"/>
    <row r="69" s="155" customFormat="1" x14ac:dyDescent="0.2"/>
    <row r="70" s="155" customFormat="1" x14ac:dyDescent="0.2"/>
    <row r="71" s="155" customFormat="1" x14ac:dyDescent="0.2"/>
    <row r="72" s="155" customFormat="1" x14ac:dyDescent="0.2"/>
    <row r="73" s="155" customFormat="1" x14ac:dyDescent="0.2"/>
    <row r="74" s="155" customFormat="1" x14ac:dyDescent="0.2"/>
    <row r="75" s="155" customFormat="1" x14ac:dyDescent="0.2"/>
    <row r="76" s="155" customFormat="1" x14ac:dyDescent="0.2"/>
    <row r="77" s="155" customFormat="1" x14ac:dyDescent="0.2"/>
    <row r="78" s="155" customFormat="1" x14ac:dyDescent="0.2"/>
    <row r="79" s="155" customFormat="1" x14ac:dyDescent="0.2"/>
    <row r="80" s="155" customFormat="1" x14ac:dyDescent="0.2"/>
    <row r="81" s="155" customFormat="1" x14ac:dyDescent="0.2"/>
    <row r="82" s="155" customFormat="1" x14ac:dyDescent="0.2"/>
    <row r="83" s="155" customFormat="1" x14ac:dyDescent="0.2"/>
    <row r="84" s="155" customFormat="1" x14ac:dyDescent="0.2"/>
    <row r="85" s="155" customFormat="1" x14ac:dyDescent="0.2"/>
    <row r="86" s="155" customFormat="1" x14ac:dyDescent="0.2"/>
    <row r="87" s="155" customFormat="1" x14ac:dyDescent="0.2"/>
    <row r="88" s="155" customFormat="1" x14ac:dyDescent="0.2"/>
    <row r="89" s="155" customFormat="1" x14ac:dyDescent="0.2"/>
    <row r="90" s="155" customFormat="1" x14ac:dyDescent="0.2"/>
    <row r="91" s="155" customFormat="1" x14ac:dyDescent="0.2"/>
    <row r="92" s="155" customFormat="1" x14ac:dyDescent="0.2"/>
    <row r="93" s="155" customFormat="1" x14ac:dyDescent="0.2"/>
    <row r="94" s="155" customFormat="1" x14ac:dyDescent="0.2"/>
    <row r="95" s="155" customFormat="1" x14ac:dyDescent="0.2"/>
    <row r="96" s="155" customFormat="1" x14ac:dyDescent="0.2"/>
    <row r="97" s="155" customFormat="1" x14ac:dyDescent="0.2"/>
    <row r="98" s="155" customFormat="1" x14ac:dyDescent="0.2"/>
    <row r="99" s="155" customFormat="1" x14ac:dyDescent="0.2"/>
    <row r="100" s="155" customFormat="1" x14ac:dyDescent="0.2"/>
    <row r="101" s="155" customFormat="1" x14ac:dyDescent="0.2"/>
    <row r="102" s="155" customFormat="1" x14ac:dyDescent="0.2"/>
    <row r="103" s="155" customFormat="1" x14ac:dyDescent="0.2"/>
    <row r="104" s="155" customFormat="1" x14ac:dyDescent="0.2"/>
    <row r="105" s="155" customFormat="1" x14ac:dyDescent="0.2"/>
    <row r="106" s="155" customFormat="1" x14ac:dyDescent="0.2"/>
    <row r="107" s="155" customFormat="1" x14ac:dyDescent="0.2"/>
    <row r="108" s="155" customFormat="1" x14ac:dyDescent="0.2"/>
    <row r="109" s="155" customFormat="1" x14ac:dyDescent="0.2"/>
    <row r="110" s="155" customFormat="1" x14ac:dyDescent="0.2"/>
    <row r="111" s="155" customFormat="1" x14ac:dyDescent="0.2"/>
    <row r="112" s="155" customFormat="1" x14ac:dyDescent="0.2"/>
    <row r="113" s="155" customFormat="1" x14ac:dyDescent="0.2"/>
    <row r="114" s="155" customFormat="1" x14ac:dyDescent="0.2"/>
    <row r="115" s="155" customFormat="1" x14ac:dyDescent="0.2"/>
    <row r="116" s="155" customFormat="1" x14ac:dyDescent="0.2"/>
    <row r="117" s="155" customFormat="1" x14ac:dyDescent="0.2"/>
    <row r="118" s="155" customFormat="1" x14ac:dyDescent="0.2"/>
    <row r="119" s="155" customFormat="1" x14ac:dyDescent="0.2"/>
    <row r="120" s="155" customFormat="1" x14ac:dyDescent="0.2"/>
    <row r="121" s="155" customFormat="1" x14ac:dyDescent="0.2"/>
    <row r="122" s="155" customFormat="1" x14ac:dyDescent="0.2"/>
    <row r="123" s="155" customFormat="1" x14ac:dyDescent="0.2"/>
    <row r="124" s="155" customFormat="1" x14ac:dyDescent="0.2"/>
    <row r="125" s="155" customFormat="1" x14ac:dyDescent="0.2"/>
    <row r="126" s="155" customFormat="1" x14ac:dyDescent="0.2"/>
    <row r="127" s="155" customFormat="1" x14ac:dyDescent="0.2"/>
    <row r="128" s="155" customFormat="1" x14ac:dyDescent="0.2"/>
    <row r="129" s="155" customFormat="1" x14ac:dyDescent="0.2"/>
    <row r="130" s="155" customFormat="1" x14ac:dyDescent="0.2"/>
    <row r="131" s="155" customFormat="1" x14ac:dyDescent="0.2"/>
    <row r="132" s="155" customFormat="1" x14ac:dyDescent="0.2"/>
    <row r="133" s="155" customFormat="1" x14ac:dyDescent="0.2"/>
    <row r="134" s="155" customFormat="1" x14ac:dyDescent="0.2"/>
    <row r="135" s="155" customFormat="1" x14ac:dyDescent="0.2"/>
    <row r="136" s="155" customFormat="1" x14ac:dyDescent="0.2"/>
    <row r="137" s="155" customFormat="1" x14ac:dyDescent="0.2"/>
    <row r="138" s="155" customFormat="1" x14ac:dyDescent="0.2"/>
    <row r="139" s="155" customFormat="1" x14ac:dyDescent="0.2"/>
    <row r="140" s="155" customFormat="1" x14ac:dyDescent="0.2"/>
    <row r="141" s="155" customFormat="1" x14ac:dyDescent="0.2"/>
    <row r="142" s="155" customFormat="1" x14ac:dyDescent="0.2"/>
    <row r="143" s="155" customFormat="1" x14ac:dyDescent="0.2"/>
    <row r="144" s="155" customFormat="1" x14ac:dyDescent="0.2"/>
    <row r="145" s="155" customFormat="1" x14ac:dyDescent="0.2"/>
    <row r="146" s="155" customFormat="1" x14ac:dyDescent="0.2"/>
    <row r="147" s="155" customFormat="1" x14ac:dyDescent="0.2"/>
    <row r="148" s="155" customFormat="1" x14ac:dyDescent="0.2"/>
    <row r="149" s="155" customFormat="1" x14ac:dyDescent="0.2"/>
    <row r="150" s="155" customFormat="1" x14ac:dyDescent="0.2"/>
    <row r="151" s="155" customFormat="1" x14ac:dyDescent="0.2"/>
    <row r="152" s="155" customFormat="1" x14ac:dyDescent="0.2"/>
    <row r="153" s="155" customFormat="1" x14ac:dyDescent="0.2"/>
    <row r="154" s="155" customFormat="1" x14ac:dyDescent="0.2"/>
    <row r="155" s="155" customFormat="1" x14ac:dyDescent="0.2"/>
    <row r="156" s="155" customFormat="1" x14ac:dyDescent="0.2"/>
    <row r="157" s="155" customFormat="1" x14ac:dyDescent="0.2"/>
    <row r="158" s="155" customFormat="1" x14ac:dyDescent="0.2"/>
    <row r="159" s="155" customFormat="1" x14ac:dyDescent="0.2"/>
    <row r="160" s="155" customFormat="1" x14ac:dyDescent="0.2"/>
    <row r="161" s="155" customFormat="1" x14ac:dyDescent="0.2"/>
    <row r="162" s="155" customFormat="1" x14ac:dyDescent="0.2"/>
    <row r="163" s="155" customFormat="1" x14ac:dyDescent="0.2"/>
    <row r="164" s="155" customFormat="1" x14ac:dyDescent="0.2"/>
    <row r="165" s="155" customFormat="1" x14ac:dyDescent="0.2"/>
    <row r="166" s="155" customFormat="1" x14ac:dyDescent="0.2"/>
    <row r="167" s="155" customFormat="1" x14ac:dyDescent="0.2"/>
    <row r="168" s="155" customFormat="1" x14ac:dyDescent="0.2"/>
    <row r="169" s="155" customFormat="1" x14ac:dyDescent="0.2"/>
    <row r="170" s="155" customFormat="1" x14ac:dyDescent="0.2"/>
    <row r="171" s="155" customFormat="1" x14ac:dyDescent="0.2"/>
    <row r="172" s="155" customFormat="1" x14ac:dyDescent="0.2"/>
    <row r="173" s="155" customFormat="1" x14ac:dyDescent="0.2"/>
    <row r="174" s="155" customFormat="1" x14ac:dyDescent="0.2"/>
    <row r="175" s="155" customFormat="1" x14ac:dyDescent="0.2"/>
    <row r="176" s="155" customFormat="1" x14ac:dyDescent="0.2"/>
    <row r="177" s="155" customFormat="1" x14ac:dyDescent="0.2"/>
    <row r="178" s="155" customFormat="1" x14ac:dyDescent="0.2"/>
    <row r="179" s="155" customFormat="1" x14ac:dyDescent="0.2"/>
    <row r="180" s="155" customFormat="1" x14ac:dyDescent="0.2"/>
    <row r="181" s="155" customFormat="1" x14ac:dyDescent="0.2"/>
    <row r="182" s="155" customFormat="1" x14ac:dyDescent="0.2"/>
    <row r="183" s="155" customFormat="1" x14ac:dyDescent="0.2"/>
    <row r="184" s="155" customFormat="1" x14ac:dyDescent="0.2"/>
    <row r="185" s="155" customFormat="1" x14ac:dyDescent="0.2"/>
    <row r="186" s="155" customFormat="1" x14ac:dyDescent="0.2"/>
    <row r="187" s="155" customFormat="1" x14ac:dyDescent="0.2"/>
    <row r="188" s="155" customFormat="1" x14ac:dyDescent="0.2"/>
    <row r="189" s="155" customFormat="1" x14ac:dyDescent="0.2"/>
    <row r="190" s="155" customFormat="1" x14ac:dyDescent="0.2"/>
    <row r="191" s="155" customFormat="1" x14ac:dyDescent="0.2"/>
    <row r="192" s="155" customFormat="1" x14ac:dyDescent="0.2"/>
    <row r="193" s="155" customFormat="1" x14ac:dyDescent="0.2"/>
    <row r="194" s="155" customFormat="1" x14ac:dyDescent="0.2"/>
    <row r="195" s="155" customFormat="1" x14ac:dyDescent="0.2"/>
    <row r="196" s="155" customFormat="1" x14ac:dyDescent="0.2"/>
    <row r="197" s="155" customFormat="1" x14ac:dyDescent="0.2"/>
    <row r="198" s="155" customFormat="1" x14ac:dyDescent="0.2"/>
    <row r="199" s="155" customFormat="1" x14ac:dyDescent="0.2"/>
    <row r="200" s="155" customFormat="1" x14ac:dyDescent="0.2"/>
    <row r="201" s="155" customFormat="1" x14ac:dyDescent="0.2"/>
    <row r="202" s="155" customFormat="1" x14ac:dyDescent="0.2"/>
    <row r="203" s="155" customFormat="1" x14ac:dyDescent="0.2"/>
    <row r="204" s="155" customFormat="1" x14ac:dyDescent="0.2"/>
    <row r="205" s="155" customFormat="1" x14ac:dyDescent="0.2"/>
    <row r="206" s="155" customFormat="1" x14ac:dyDescent="0.2"/>
    <row r="207" s="155" customFormat="1" x14ac:dyDescent="0.2"/>
    <row r="208" s="155" customFormat="1" x14ac:dyDescent="0.2"/>
    <row r="209" s="155" customFormat="1" x14ac:dyDescent="0.2"/>
    <row r="210" s="155" customFormat="1" x14ac:dyDescent="0.2"/>
    <row r="211" s="155" customFormat="1" x14ac:dyDescent="0.2"/>
    <row r="212" s="155" customFormat="1" x14ac:dyDescent="0.2"/>
    <row r="213" s="155" customFormat="1" x14ac:dyDescent="0.2"/>
    <row r="214" s="155" customFormat="1" x14ac:dyDescent="0.2"/>
    <row r="215" s="155" customFormat="1" x14ac:dyDescent="0.2"/>
    <row r="216" s="155" customFormat="1" x14ac:dyDescent="0.2"/>
    <row r="217" s="155" customFormat="1" x14ac:dyDescent="0.2"/>
    <row r="218" s="155" customFormat="1" x14ac:dyDescent="0.2"/>
    <row r="219" s="155" customFormat="1" x14ac:dyDescent="0.2"/>
    <row r="220" s="155" customFormat="1" x14ac:dyDescent="0.2"/>
    <row r="221" s="155" customFormat="1" x14ac:dyDescent="0.2"/>
    <row r="222" s="155" customFormat="1" x14ac:dyDescent="0.2"/>
    <row r="223" s="155" customFormat="1" x14ac:dyDescent="0.2"/>
    <row r="224" s="155" customFormat="1" x14ac:dyDescent="0.2"/>
    <row r="225" s="155" customFormat="1" x14ac:dyDescent="0.2"/>
    <row r="226" s="155" customFormat="1" x14ac:dyDescent="0.2"/>
    <row r="227" s="155" customFormat="1" x14ac:dyDescent="0.2"/>
    <row r="228" s="155" customFormat="1" x14ac:dyDescent="0.2"/>
    <row r="229" s="155" customFormat="1" x14ac:dyDescent="0.2"/>
    <row r="230" s="155" customFormat="1" x14ac:dyDescent="0.2"/>
    <row r="231" s="155" customFormat="1" x14ac:dyDescent="0.2"/>
    <row r="232" s="155" customFormat="1" x14ac:dyDescent="0.2"/>
    <row r="233" s="155" customFormat="1" x14ac:dyDescent="0.2"/>
    <row r="234" s="155" customFormat="1" x14ac:dyDescent="0.2"/>
    <row r="235" s="155" customFormat="1" x14ac:dyDescent="0.2"/>
    <row r="236" s="155" customFormat="1" x14ac:dyDescent="0.2"/>
    <row r="237" s="155" customFormat="1" x14ac:dyDescent="0.2"/>
    <row r="238" s="155" customFormat="1" x14ac:dyDescent="0.2"/>
    <row r="239" s="155" customFormat="1" x14ac:dyDescent="0.2"/>
    <row r="240" s="155" customFormat="1" x14ac:dyDescent="0.2"/>
    <row r="241" s="155" customFormat="1" x14ac:dyDescent="0.2"/>
    <row r="242" s="155" customFormat="1" x14ac:dyDescent="0.2"/>
    <row r="243" s="155" customFormat="1" x14ac:dyDescent="0.2"/>
    <row r="244" s="155" customFormat="1" x14ac:dyDescent="0.2"/>
    <row r="245" s="155" customFormat="1" x14ac:dyDescent="0.2"/>
    <row r="246" s="155" customFormat="1" x14ac:dyDescent="0.2"/>
    <row r="247" s="155" customFormat="1" x14ac:dyDescent="0.2"/>
    <row r="248" s="155" customFormat="1" x14ac:dyDescent="0.2"/>
    <row r="249" s="155" customFormat="1" x14ac:dyDescent="0.2"/>
    <row r="250" s="155" customFormat="1" x14ac:dyDescent="0.2"/>
    <row r="251" s="155" customFormat="1" x14ac:dyDescent="0.2"/>
    <row r="252" s="155" customFormat="1" x14ac:dyDescent="0.2"/>
    <row r="253" s="155" customFormat="1" x14ac:dyDescent="0.2"/>
    <row r="254" s="155" customFormat="1" x14ac:dyDescent="0.2"/>
    <row r="255" s="155" customFormat="1" x14ac:dyDescent="0.2"/>
    <row r="256" s="155" customFormat="1" x14ac:dyDescent="0.2"/>
    <row r="257" s="155" customFormat="1" x14ac:dyDescent="0.2"/>
    <row r="258" s="155" customFormat="1" x14ac:dyDescent="0.2"/>
    <row r="259" s="155" customFormat="1" x14ac:dyDescent="0.2"/>
    <row r="260" s="155" customFormat="1" x14ac:dyDescent="0.2"/>
    <row r="261" s="155" customFormat="1" x14ac:dyDescent="0.2"/>
    <row r="262" s="155" customFormat="1" x14ac:dyDescent="0.2"/>
    <row r="263" s="155" customFormat="1" x14ac:dyDescent="0.2"/>
    <row r="264" s="155" customFormat="1" x14ac:dyDescent="0.2"/>
    <row r="265" s="155" customFormat="1" x14ac:dyDescent="0.2"/>
    <row r="266" s="155" customFormat="1" x14ac:dyDescent="0.2"/>
    <row r="267" s="155" customFormat="1" x14ac:dyDescent="0.2"/>
    <row r="268" s="155" customFormat="1" x14ac:dyDescent="0.2"/>
    <row r="269" s="155" customFormat="1" x14ac:dyDescent="0.2"/>
    <row r="270" s="155" customFormat="1" x14ac:dyDescent="0.2"/>
    <row r="271" s="155" customFormat="1" x14ac:dyDescent="0.2"/>
    <row r="272" s="155" customFormat="1" x14ac:dyDescent="0.2"/>
    <row r="273" s="155" customFormat="1" x14ac:dyDescent="0.2"/>
    <row r="274" s="155" customFormat="1" x14ac:dyDescent="0.2"/>
    <row r="275" s="155" customFormat="1" x14ac:dyDescent="0.2"/>
    <row r="276" s="155" customFormat="1" x14ac:dyDescent="0.2"/>
    <row r="277" s="155" customFormat="1" x14ac:dyDescent="0.2"/>
    <row r="278" s="155" customFormat="1" x14ac:dyDescent="0.2"/>
    <row r="279" s="155" customFormat="1" x14ac:dyDescent="0.2"/>
    <row r="280" s="155" customFormat="1" x14ac:dyDescent="0.2"/>
    <row r="281" s="155" customFormat="1" x14ac:dyDescent="0.2"/>
    <row r="282" s="155" customFormat="1" x14ac:dyDescent="0.2"/>
    <row r="283" s="155" customFormat="1" x14ac:dyDescent="0.2"/>
    <row r="284" s="155" customFormat="1" x14ac:dyDescent="0.2"/>
    <row r="285" s="155" customFormat="1" x14ac:dyDescent="0.2"/>
    <row r="286" s="155" customFormat="1" x14ac:dyDescent="0.2"/>
    <row r="287" s="155" customFormat="1" x14ac:dyDescent="0.2"/>
    <row r="288" s="155" customFormat="1" x14ac:dyDescent="0.2"/>
    <row r="289" s="155" customFormat="1" x14ac:dyDescent="0.2"/>
    <row r="290" s="155" customFormat="1" x14ac:dyDescent="0.2"/>
    <row r="291" s="155" customFormat="1" x14ac:dyDescent="0.2"/>
    <row r="292" s="155" customFormat="1" x14ac:dyDescent="0.2"/>
    <row r="293" s="155" customFormat="1" x14ac:dyDescent="0.2"/>
    <row r="294" s="155" customFormat="1" x14ac:dyDescent="0.2"/>
    <row r="295" s="155" customFormat="1" x14ac:dyDescent="0.2"/>
    <row r="296" s="155" customFormat="1" x14ac:dyDescent="0.2"/>
    <row r="297" s="155" customFormat="1" x14ac:dyDescent="0.2"/>
    <row r="298" s="155" customFormat="1" x14ac:dyDescent="0.2"/>
    <row r="299" s="155" customFormat="1" x14ac:dyDescent="0.2"/>
    <row r="300" s="155" customFormat="1" x14ac:dyDescent="0.2"/>
    <row r="301" s="155" customFormat="1" x14ac:dyDescent="0.2"/>
    <row r="302" s="155" customFormat="1" x14ac:dyDescent="0.2"/>
    <row r="303" s="155" customFormat="1" x14ac:dyDescent="0.2"/>
    <row r="304" s="155" customFormat="1" x14ac:dyDescent="0.2"/>
    <row r="305" s="155" customFormat="1" x14ac:dyDescent="0.2"/>
    <row r="306" s="155" customFormat="1" x14ac:dyDescent="0.2"/>
    <row r="307" s="155" customFormat="1" x14ac:dyDescent="0.2"/>
    <row r="308" s="155" customFormat="1" x14ac:dyDescent="0.2"/>
    <row r="309" s="155" customFormat="1" x14ac:dyDescent="0.2"/>
    <row r="310" s="155" customFormat="1" x14ac:dyDescent="0.2"/>
    <row r="311" s="155" customFormat="1" x14ac:dyDescent="0.2"/>
    <row r="312" s="155" customFormat="1" x14ac:dyDescent="0.2"/>
    <row r="313" s="155" customFormat="1" x14ac:dyDescent="0.2"/>
    <row r="314" s="155" customFormat="1" x14ac:dyDescent="0.2"/>
    <row r="315" s="155" customFormat="1" x14ac:dyDescent="0.2"/>
    <row r="316" s="155" customFormat="1" x14ac:dyDescent="0.2"/>
    <row r="317" s="155" customFormat="1" x14ac:dyDescent="0.2"/>
    <row r="318" s="155" customFormat="1" x14ac:dyDescent="0.2"/>
    <row r="319" s="155" customFormat="1" x14ac:dyDescent="0.2"/>
    <row r="320" s="155" customFormat="1" x14ac:dyDescent="0.2"/>
    <row r="321" s="155" customFormat="1" x14ac:dyDescent="0.2"/>
    <row r="322" s="155" customFormat="1" x14ac:dyDescent="0.2"/>
    <row r="323" s="155" customFormat="1" x14ac:dyDescent="0.2"/>
    <row r="324" s="155" customFormat="1" x14ac:dyDescent="0.2"/>
    <row r="325" s="155" customFormat="1" x14ac:dyDescent="0.2"/>
    <row r="326" s="155" customFormat="1" x14ac:dyDescent="0.2"/>
    <row r="327" s="155" customFormat="1" x14ac:dyDescent="0.2"/>
    <row r="328" s="155" customFormat="1" x14ac:dyDescent="0.2"/>
    <row r="329" s="155" customFormat="1" x14ac:dyDescent="0.2"/>
    <row r="330" s="155" customFormat="1" x14ac:dyDescent="0.2"/>
    <row r="331" s="155" customFormat="1" x14ac:dyDescent="0.2"/>
    <row r="332" s="155" customFormat="1" x14ac:dyDescent="0.2"/>
    <row r="333" s="155" customFormat="1" x14ac:dyDescent="0.2"/>
    <row r="334" s="155" customFormat="1" x14ac:dyDescent="0.2"/>
    <row r="335" s="155" customFormat="1" x14ac:dyDescent="0.2"/>
    <row r="336" s="155" customFormat="1" x14ac:dyDescent="0.2"/>
    <row r="337" s="155" customFormat="1" x14ac:dyDescent="0.2"/>
    <row r="338" s="155" customFormat="1" x14ac:dyDescent="0.2"/>
    <row r="339" s="155" customFormat="1" x14ac:dyDescent="0.2"/>
    <row r="340" s="155" customFormat="1" x14ac:dyDescent="0.2"/>
    <row r="341" s="155" customFormat="1" x14ac:dyDescent="0.2"/>
    <row r="342" s="155" customFormat="1" x14ac:dyDescent="0.2"/>
    <row r="343" s="155" customFormat="1" x14ac:dyDescent="0.2"/>
    <row r="344" s="155" customFormat="1" x14ac:dyDescent="0.2"/>
    <row r="345" s="155" customFormat="1" x14ac:dyDescent="0.2"/>
    <row r="346" s="155" customFormat="1" x14ac:dyDescent="0.2"/>
    <row r="347" s="155" customFormat="1" x14ac:dyDescent="0.2"/>
    <row r="348" s="155" customFormat="1" x14ac:dyDescent="0.2"/>
    <row r="349" s="155" customFormat="1" x14ac:dyDescent="0.2"/>
    <row r="350" s="155" customFormat="1" x14ac:dyDescent="0.2"/>
    <row r="351" s="155" customFormat="1" x14ac:dyDescent="0.2"/>
    <row r="352" s="155" customFormat="1" x14ac:dyDescent="0.2"/>
    <row r="353" s="155" customFormat="1" x14ac:dyDescent="0.2"/>
    <row r="354" s="155" customFormat="1" x14ac:dyDescent="0.2"/>
    <row r="355" s="155" customFormat="1" x14ac:dyDescent="0.2"/>
    <row r="356" s="155" customFormat="1" x14ac:dyDescent="0.2"/>
    <row r="357" s="155" customFormat="1" x14ac:dyDescent="0.2"/>
    <row r="358" s="155" customFormat="1" x14ac:dyDescent="0.2"/>
    <row r="359" s="155" customFormat="1" x14ac:dyDescent="0.2"/>
    <row r="360" s="155" customFormat="1" x14ac:dyDescent="0.2"/>
    <row r="361" s="155" customFormat="1" x14ac:dyDescent="0.2"/>
    <row r="362" s="155" customFormat="1" x14ac:dyDescent="0.2"/>
    <row r="363" s="155" customFormat="1" x14ac:dyDescent="0.2"/>
    <row r="364" s="155" customFormat="1" x14ac:dyDescent="0.2"/>
    <row r="365" s="155" customFormat="1" x14ac:dyDescent="0.2"/>
    <row r="366" s="155" customFormat="1" x14ac:dyDescent="0.2"/>
    <row r="367" s="155" customFormat="1" x14ac:dyDescent="0.2"/>
    <row r="368" s="155" customFormat="1" x14ac:dyDescent="0.2"/>
    <row r="369" s="155" customFormat="1" x14ac:dyDescent="0.2"/>
    <row r="370" s="155" customFormat="1" x14ac:dyDescent="0.2"/>
    <row r="371" s="155" customFormat="1" x14ac:dyDescent="0.2"/>
    <row r="372" s="155" customFormat="1" x14ac:dyDescent="0.2"/>
    <row r="373" s="155" customFormat="1" x14ac:dyDescent="0.2"/>
    <row r="374" s="155" customFormat="1" x14ac:dyDescent="0.2"/>
    <row r="375" s="155" customFormat="1" x14ac:dyDescent="0.2"/>
    <row r="376" s="155" customFormat="1" x14ac:dyDescent="0.2"/>
    <row r="377" s="155" customFormat="1" x14ac:dyDescent="0.2"/>
    <row r="378" s="155" customFormat="1" x14ac:dyDescent="0.2"/>
    <row r="379" s="155" customFormat="1" x14ac:dyDescent="0.2"/>
    <row r="380" s="155" customFormat="1" x14ac:dyDescent="0.2"/>
    <row r="381" s="155" customFormat="1" x14ac:dyDescent="0.2"/>
    <row r="382" s="155" customFormat="1" x14ac:dyDescent="0.2"/>
    <row r="383" s="155" customFormat="1" x14ac:dyDescent="0.2"/>
    <row r="384" s="155" customFormat="1" x14ac:dyDescent="0.2"/>
    <row r="385" s="155" customFormat="1" x14ac:dyDescent="0.2"/>
    <row r="386" s="155" customFormat="1" x14ac:dyDescent="0.2"/>
    <row r="387" s="155" customFormat="1" x14ac:dyDescent="0.2"/>
    <row r="388" s="155" customFormat="1" x14ac:dyDescent="0.2"/>
    <row r="389" s="155" customFormat="1" x14ac:dyDescent="0.2"/>
    <row r="390" s="155" customFormat="1" x14ac:dyDescent="0.2"/>
    <row r="391" s="155" customFormat="1" x14ac:dyDescent="0.2"/>
    <row r="392" s="155" customFormat="1" x14ac:dyDescent="0.2"/>
    <row r="393" s="155" customFormat="1" x14ac:dyDescent="0.2"/>
    <row r="394" s="155" customFormat="1" x14ac:dyDescent="0.2"/>
  </sheetData>
  <sheetProtection algorithmName="SHA-512" hashValue="4UgirX6CaDw37rHRJo3tv9vKwP/NJPzL22NUdBAK5izm2bUxkVpqR9ELNCqd8XrAKCN8KJVadEwd6FUmm7ftNA==" saltValue="qIh0teWjMHCkYQrOxE8W3g==" spinCount="100000" sheet="1"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M3"/>
    <mergeCell ref="X5:Y5"/>
    <mergeCell ref="L5:M5"/>
    <mergeCell ref="N5:O5"/>
    <mergeCell ref="P5:Q5"/>
    <mergeCell ref="R5:S5"/>
    <mergeCell ref="T5:U5"/>
    <mergeCell ref="V5:W5"/>
  </mergeCells>
  <conditionalFormatting sqref="D7:D28">
    <cfRule type="containsText" dxfId="123" priority="1" stopIfTrue="1" operator="containsText" text="PĀRSNIEGTAS IZMAKSAS">
      <formula>NOT(ISERROR(SEARCH("PĀRSNIEGTAS IZMAKSAS",D7)))</formula>
    </cfRule>
  </conditionalFormatting>
  <conditionalFormatting sqref="F8:G9">
    <cfRule type="containsText" dxfId="122" priority="6" stopIfTrue="1" operator="containsText" text="PĀRSNIEGTAS IZMAKSAS">
      <formula>NOT(ISERROR(SEARCH("PĀRSNIEGTAS IZMAKSAS",F8)))</formula>
    </cfRule>
  </conditionalFormatting>
  <conditionalFormatting sqref="F12:G12">
    <cfRule type="containsText" dxfId="121" priority="5" stopIfTrue="1" operator="containsText" text="PĀRSNIEGTAS IZMAKSAS">
      <formula>NOT(ISERROR(SEARCH("PĀRSNIEGTAS IZMAKSAS",F12)))</formula>
    </cfRule>
  </conditionalFormatting>
  <conditionalFormatting sqref="J5:Y5">
    <cfRule type="cellIs" dxfId="120"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promptTitle="Veic izvēlnē izvēli" prompt="Izvēlies darbībām atbilstošu regulas pantu vai MK not. punktu" xr:uid="{EFD3EFE4-1884-4F86-886B-EA974E1D80FA}">
          <x14:formula1>
            <xm:f>Dati!$V$3:$V$6</xm:f>
          </x14:formula1>
          <xm:sqref>N3</xm:sqref>
        </x14:dataValidation>
        <x14:dataValidation type="list" allowBlank="1" showInputMessage="1" showErrorMessage="1" errorTitle="Izvēlieties no izvēlnē piedātā" error="Neatbilstoši aizpildīts lauks" promptTitle="Veids" prompt="Izvēlēties projekta iesniedzēja vai sadarbības partnera veidu" xr:uid="{C4753AFD-30C1-4608-A63A-364BEA426B7F}">
          <x14:formula1>
            <xm:f>Dati!$J$3:$J$6</xm:f>
          </x14:formula1>
          <xm:sqref>H3</xm:sqref>
        </x14:dataValidation>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74622552-B9DB-4E10-9282-7174E2D4A840}">
          <x14:formula1>
            <xm:f>Dati!$X$3:$X$7</xm:f>
          </x14:formula1>
          <xm:sqref>C3</xm:sqref>
        </x14:dataValidation>
        <x14:dataValidation type="list" allowBlank="1" showInputMessage="1" showErrorMessage="1" promptTitle="Izvēlies atbilstošu likmi" xr:uid="{B996FC8F-76A9-4A13-9DCA-CC556E516CAD}">
          <x14:formula1>
            <xm:f>Dati!$N$3:$N$12</xm:f>
          </x14:formula1>
          <xm:sqref>C7 C20:C23</xm:sqref>
        </x14:dataValidation>
        <x14:dataValidation type="list" allowBlank="1" showInputMessage="1" showErrorMessage="1" promptTitle="Izvēlies atbilstošu likmi" xr:uid="{E97AABEC-F87E-4216-939C-87622A29193A}">
          <x14:formula1>
            <xm:f>Dati!$N$3:$N$13</xm:f>
          </x14:formula1>
          <xm:sqref>C8:C12 C14:C19 C24</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6"/>
  <sheetViews>
    <sheetView zoomScale="80" zoomScaleNormal="80" workbookViewId="0">
      <pane xSplit="4" ySplit="8" topLeftCell="Y9" activePane="bottomRight" state="frozen"/>
      <selection pane="topRight" activeCell="E1" sqref="E1"/>
      <selection pane="bottomLeft" activeCell="A9" sqref="A9"/>
      <selection pane="bottomRight" activeCell="AI26" sqref="AI26"/>
    </sheetView>
  </sheetViews>
  <sheetFormatPr defaultColWidth="9.140625" defaultRowHeight="12.75" x14ac:dyDescent="0.2"/>
  <cols>
    <col min="1" max="1" width="1.28515625" style="183" customWidth="1"/>
    <col min="2" max="2" width="7.5703125" style="183" customWidth="1"/>
    <col min="3" max="3" width="37.7109375" style="183" customWidth="1"/>
    <col min="4" max="4" width="19.85546875" style="183" customWidth="1"/>
    <col min="5" max="35" width="13.85546875" style="183" customWidth="1"/>
    <col min="36" max="16384" width="9.140625" style="183"/>
  </cols>
  <sheetData>
    <row r="1" spans="1:55" s="1" customFormat="1" ht="27" customHeight="1" x14ac:dyDescent="0.25">
      <c r="A1" s="571" t="s">
        <v>188</v>
      </c>
      <c r="B1" s="571"/>
      <c r="C1" s="571"/>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x14ac:dyDescent="0.25">
      <c r="A2" s="250" t="s">
        <v>189</v>
      </c>
      <c r="B2" s="250"/>
      <c r="C2" s="250"/>
      <c r="D2" s="14"/>
    </row>
    <row r="3" spans="1:55" x14ac:dyDescent="0.2">
      <c r="A3" s="180"/>
      <c r="B3" s="180"/>
      <c r="C3" s="180"/>
      <c r="D3" s="181"/>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2"/>
    </row>
    <row r="4" spans="1:55" x14ac:dyDescent="0.2">
      <c r="A4" s="251"/>
      <c r="B4" s="185"/>
      <c r="C4" s="186"/>
      <c r="D4" s="187"/>
      <c r="E4" s="188">
        <v>1</v>
      </c>
      <c r="F4" s="188">
        <v>2</v>
      </c>
      <c r="G4" s="188">
        <v>3</v>
      </c>
      <c r="H4" s="188">
        <v>4</v>
      </c>
      <c r="I4" s="188">
        <v>5</v>
      </c>
      <c r="J4" s="188">
        <v>6</v>
      </c>
      <c r="K4" s="188">
        <v>7</v>
      </c>
      <c r="L4" s="188">
        <v>8</v>
      </c>
      <c r="M4" s="188">
        <v>9</v>
      </c>
      <c r="N4" s="188">
        <v>10</v>
      </c>
      <c r="O4" s="188">
        <v>11</v>
      </c>
      <c r="P4" s="188">
        <v>12</v>
      </c>
      <c r="Q4" s="188">
        <v>13</v>
      </c>
      <c r="R4" s="188">
        <v>14</v>
      </c>
      <c r="S4" s="188">
        <v>15</v>
      </c>
      <c r="T4" s="188">
        <v>16</v>
      </c>
      <c r="U4" s="188">
        <v>17</v>
      </c>
      <c r="V4" s="188">
        <v>18</v>
      </c>
      <c r="W4" s="188">
        <v>19</v>
      </c>
      <c r="X4" s="188">
        <v>20</v>
      </c>
      <c r="Y4" s="188">
        <v>21</v>
      </c>
      <c r="Z4" s="188">
        <v>22</v>
      </c>
      <c r="AA4" s="188">
        <v>23</v>
      </c>
      <c r="AB4" s="188">
        <v>24</v>
      </c>
      <c r="AC4" s="188">
        <v>25</v>
      </c>
      <c r="AD4" s="188">
        <v>26</v>
      </c>
      <c r="AE4" s="188">
        <v>27</v>
      </c>
      <c r="AF4" s="188">
        <v>28</v>
      </c>
      <c r="AG4" s="188">
        <v>29</v>
      </c>
      <c r="AH4" s="188">
        <v>30</v>
      </c>
      <c r="AI4" s="189"/>
    </row>
    <row r="5" spans="1:55" x14ac:dyDescent="0.2">
      <c r="A5" s="252"/>
      <c r="B5" s="191"/>
      <c r="C5" s="191"/>
      <c r="D5" s="192" t="s">
        <v>190</v>
      </c>
      <c r="E5" s="193">
        <f>'Dati par projektu'!E15</f>
        <v>2026</v>
      </c>
      <c r="F5" s="193">
        <f>E5+1</f>
        <v>2027</v>
      </c>
      <c r="G5" s="193">
        <f t="shared" ref="G5:AH5" si="0">F5+1</f>
        <v>2028</v>
      </c>
      <c r="H5" s="193">
        <f t="shared" si="0"/>
        <v>2029</v>
      </c>
      <c r="I5" s="193">
        <f t="shared" si="0"/>
        <v>2030</v>
      </c>
      <c r="J5" s="193">
        <f t="shared" si="0"/>
        <v>2031</v>
      </c>
      <c r="K5" s="193">
        <f t="shared" si="0"/>
        <v>2032</v>
      </c>
      <c r="L5" s="193">
        <f t="shared" si="0"/>
        <v>2033</v>
      </c>
      <c r="M5" s="193">
        <f t="shared" si="0"/>
        <v>2034</v>
      </c>
      <c r="N5" s="193">
        <f t="shared" si="0"/>
        <v>2035</v>
      </c>
      <c r="O5" s="193">
        <f t="shared" si="0"/>
        <v>2036</v>
      </c>
      <c r="P5" s="193">
        <f t="shared" si="0"/>
        <v>2037</v>
      </c>
      <c r="Q5" s="193">
        <f t="shared" si="0"/>
        <v>2038</v>
      </c>
      <c r="R5" s="193">
        <f t="shared" si="0"/>
        <v>2039</v>
      </c>
      <c r="S5" s="193">
        <f t="shared" si="0"/>
        <v>2040</v>
      </c>
      <c r="T5" s="193">
        <f t="shared" si="0"/>
        <v>2041</v>
      </c>
      <c r="U5" s="193">
        <f t="shared" si="0"/>
        <v>2042</v>
      </c>
      <c r="V5" s="193">
        <f t="shared" si="0"/>
        <v>2043</v>
      </c>
      <c r="W5" s="193">
        <f t="shared" si="0"/>
        <v>2044</v>
      </c>
      <c r="X5" s="193">
        <f t="shared" si="0"/>
        <v>2045</v>
      </c>
      <c r="Y5" s="193">
        <f t="shared" si="0"/>
        <v>2046</v>
      </c>
      <c r="Z5" s="193">
        <f t="shared" si="0"/>
        <v>2047</v>
      </c>
      <c r="AA5" s="193">
        <f t="shared" si="0"/>
        <v>2048</v>
      </c>
      <c r="AB5" s="193">
        <f t="shared" si="0"/>
        <v>2049</v>
      </c>
      <c r="AC5" s="193">
        <f t="shared" si="0"/>
        <v>2050</v>
      </c>
      <c r="AD5" s="193">
        <f t="shared" si="0"/>
        <v>2051</v>
      </c>
      <c r="AE5" s="193">
        <f t="shared" si="0"/>
        <v>2052</v>
      </c>
      <c r="AF5" s="193">
        <f t="shared" si="0"/>
        <v>2053</v>
      </c>
      <c r="AG5" s="193">
        <f t="shared" si="0"/>
        <v>2054</v>
      </c>
      <c r="AH5" s="193">
        <f t="shared" si="0"/>
        <v>2055</v>
      </c>
      <c r="AI5" s="194" t="s">
        <v>191</v>
      </c>
    </row>
    <row r="6" spans="1:55" x14ac:dyDescent="0.2">
      <c r="A6" s="212"/>
      <c r="B6" s="212"/>
      <c r="C6" s="212"/>
      <c r="D6" s="253"/>
      <c r="E6" s="254"/>
      <c r="F6" s="254"/>
      <c r="G6" s="254"/>
      <c r="H6" s="254"/>
      <c r="I6" s="254"/>
      <c r="J6" s="254"/>
      <c r="K6" s="254"/>
      <c r="L6" s="254"/>
      <c r="M6" s="254"/>
      <c r="N6" s="254"/>
      <c r="O6" s="254"/>
      <c r="P6" s="254"/>
      <c r="Q6" s="254"/>
      <c r="R6" s="254"/>
      <c r="S6" s="254"/>
      <c r="T6" s="254"/>
      <c r="U6" s="254"/>
      <c r="V6" s="254"/>
      <c r="W6" s="254"/>
      <c r="X6" s="254"/>
      <c r="Y6" s="254"/>
      <c r="Z6" s="254"/>
      <c r="AA6" s="254"/>
      <c r="AB6" s="254"/>
      <c r="AC6" s="254"/>
      <c r="AD6" s="254"/>
      <c r="AE6" s="254"/>
      <c r="AF6" s="254"/>
      <c r="AG6" s="254"/>
      <c r="AH6" s="254"/>
      <c r="AI6" s="254"/>
    </row>
    <row r="7" spans="1:55" x14ac:dyDescent="0.2">
      <c r="A7" s="255"/>
      <c r="B7" s="256" t="s">
        <v>192</v>
      </c>
      <c r="C7" s="256"/>
      <c r="D7" s="256"/>
      <c r="E7" s="257"/>
      <c r="F7" s="257"/>
      <c r="G7" s="257"/>
      <c r="H7" s="257"/>
      <c r="I7" s="257"/>
      <c r="J7" s="257"/>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8"/>
    </row>
    <row r="8" spans="1:55" ht="13.5" thickBot="1" x14ac:dyDescent="0.25">
      <c r="A8" s="212"/>
      <c r="B8" s="212"/>
      <c r="C8" s="212"/>
      <c r="D8" s="253"/>
      <c r="E8" s="254"/>
      <c r="F8" s="254"/>
      <c r="G8" s="254"/>
      <c r="H8" s="254"/>
      <c r="I8" s="254"/>
      <c r="J8" s="254"/>
      <c r="K8" s="254"/>
      <c r="L8" s="254"/>
      <c r="M8" s="254"/>
      <c r="N8" s="254"/>
      <c r="O8" s="254"/>
      <c r="P8" s="254"/>
      <c r="Q8" s="254"/>
      <c r="R8" s="254"/>
      <c r="S8" s="254"/>
      <c r="T8" s="254"/>
      <c r="U8" s="254"/>
      <c r="V8" s="254"/>
      <c r="W8" s="254"/>
      <c r="X8" s="254"/>
      <c r="Y8" s="254"/>
      <c r="Z8" s="254"/>
      <c r="AA8" s="254"/>
      <c r="AB8" s="254"/>
      <c r="AC8" s="254"/>
      <c r="AD8" s="254"/>
      <c r="AE8" s="254"/>
      <c r="AF8" s="254"/>
      <c r="AG8" s="254"/>
      <c r="AH8" s="254"/>
      <c r="AI8" s="541"/>
    </row>
    <row r="9" spans="1:55" ht="13.5" customHeight="1" x14ac:dyDescent="0.2">
      <c r="A9" s="259"/>
      <c r="B9" s="260">
        <v>1</v>
      </c>
      <c r="C9" s="205" t="s">
        <v>193</v>
      </c>
      <c r="D9" s="206" t="s">
        <v>130</v>
      </c>
      <c r="E9" s="261">
        <f>E10+E14</f>
        <v>0</v>
      </c>
      <c r="F9" s="261">
        <f t="shared" ref="F9:G9" si="1">F10+F14</f>
        <v>0</v>
      </c>
      <c r="G9" s="261">
        <f t="shared" si="1"/>
        <v>0</v>
      </c>
      <c r="H9" s="261">
        <f t="shared" ref="H9" si="2">H10+H14</f>
        <v>0</v>
      </c>
      <c r="I9" s="261">
        <f t="shared" ref="I9" si="3">I10+I14</f>
        <v>0</v>
      </c>
      <c r="J9" s="261">
        <f t="shared" ref="J9" si="4">J10+J14</f>
        <v>0</v>
      </c>
      <c r="K9" s="261">
        <f t="shared" ref="K9" si="5">K10+K14</f>
        <v>0</v>
      </c>
      <c r="L9" s="261">
        <f t="shared" ref="L9" si="6">L10+L14</f>
        <v>0</v>
      </c>
      <c r="M9" s="261">
        <f t="shared" ref="M9" si="7">M10+M14</f>
        <v>0</v>
      </c>
      <c r="N9" s="261">
        <f t="shared" ref="N9" si="8">N10+N14</f>
        <v>0</v>
      </c>
      <c r="O9" s="261">
        <f t="shared" ref="O9" si="9">O10+O14</f>
        <v>0</v>
      </c>
      <c r="P9" s="261">
        <f t="shared" ref="P9" si="10">P10+P14</f>
        <v>0</v>
      </c>
      <c r="Q9" s="261">
        <f t="shared" ref="Q9" si="11">Q10+Q14</f>
        <v>0</v>
      </c>
      <c r="R9" s="261">
        <f t="shared" ref="R9" si="12">R10+R14</f>
        <v>0</v>
      </c>
      <c r="S9" s="261">
        <f t="shared" ref="S9" si="13">S10+S14</f>
        <v>0</v>
      </c>
      <c r="T9" s="261">
        <f t="shared" ref="T9" si="14">T10+T14</f>
        <v>0</v>
      </c>
      <c r="U9" s="261">
        <f t="shared" ref="U9" si="15">U10+U14</f>
        <v>0</v>
      </c>
      <c r="V9" s="261">
        <f t="shared" ref="V9" si="16">V10+V14</f>
        <v>0</v>
      </c>
      <c r="W9" s="261">
        <f t="shared" ref="W9" si="17">W10+W14</f>
        <v>0</v>
      </c>
      <c r="X9" s="261">
        <f t="shared" ref="X9" si="18">X10+X14</f>
        <v>0</v>
      </c>
      <c r="Y9" s="261">
        <f t="shared" ref="Y9" si="19">Y10+Y14</f>
        <v>0</v>
      </c>
      <c r="Z9" s="261">
        <f t="shared" ref="Z9" si="20">Z10+Z14</f>
        <v>0</v>
      </c>
      <c r="AA9" s="261">
        <f t="shared" ref="AA9" si="21">AA10+AA14</f>
        <v>0</v>
      </c>
      <c r="AB9" s="261">
        <f t="shared" ref="AB9" si="22">AB10+AB14</f>
        <v>0</v>
      </c>
      <c r="AC9" s="261">
        <f t="shared" ref="AC9" si="23">AC10+AC14</f>
        <v>0</v>
      </c>
      <c r="AD9" s="261">
        <f t="shared" ref="AD9" si="24">AD10+AD14</f>
        <v>0</v>
      </c>
      <c r="AE9" s="261">
        <f t="shared" ref="AE9" si="25">AE10+AE14</f>
        <v>0</v>
      </c>
      <c r="AF9" s="261">
        <f t="shared" ref="AF9" si="26">AF10+AF14</f>
        <v>0</v>
      </c>
      <c r="AG9" s="261">
        <f t="shared" ref="AG9" si="27">AG10+AG14</f>
        <v>0</v>
      </c>
      <c r="AH9" s="261">
        <f t="shared" ref="AH9" si="28">AH10+AH14</f>
        <v>0</v>
      </c>
      <c r="AI9" s="539">
        <f t="shared" ref="AI9" si="29">AI10+AI14</f>
        <v>0</v>
      </c>
    </row>
    <row r="10" spans="1:55" ht="13.5" customHeight="1" x14ac:dyDescent="0.2">
      <c r="A10" s="207"/>
      <c r="B10" s="264"/>
      <c r="C10" s="209" t="s">
        <v>194</v>
      </c>
      <c r="D10" s="215"/>
      <c r="E10" s="536">
        <f>SUM(E11:E13)</f>
        <v>0</v>
      </c>
      <c r="F10" s="536">
        <f t="shared" ref="F10:G10" si="30">SUM(F11:F13)</f>
        <v>0</v>
      </c>
      <c r="G10" s="536">
        <f t="shared" si="30"/>
        <v>0</v>
      </c>
      <c r="H10" s="536">
        <f t="shared" ref="H10" si="31">SUM(H11:H13)</f>
        <v>0</v>
      </c>
      <c r="I10" s="536">
        <f t="shared" ref="I10" si="32">SUM(I11:I13)</f>
        <v>0</v>
      </c>
      <c r="J10" s="536">
        <f t="shared" ref="J10" si="33">SUM(J11:J13)</f>
        <v>0</v>
      </c>
      <c r="K10" s="536">
        <f t="shared" ref="K10" si="34">SUM(K11:K13)</f>
        <v>0</v>
      </c>
      <c r="L10" s="536">
        <f t="shared" ref="L10" si="35">SUM(L11:L13)</f>
        <v>0</v>
      </c>
      <c r="M10" s="536">
        <f t="shared" ref="M10" si="36">SUM(M11:M13)</f>
        <v>0</v>
      </c>
      <c r="N10" s="536">
        <f t="shared" ref="N10" si="37">SUM(N11:N13)</f>
        <v>0</v>
      </c>
      <c r="O10" s="536">
        <f t="shared" ref="O10" si="38">SUM(O11:O13)</f>
        <v>0</v>
      </c>
      <c r="P10" s="536">
        <f t="shared" ref="P10" si="39">SUM(P11:P13)</f>
        <v>0</v>
      </c>
      <c r="Q10" s="536">
        <f t="shared" ref="Q10" si="40">SUM(Q11:Q13)</f>
        <v>0</v>
      </c>
      <c r="R10" s="536">
        <f t="shared" ref="R10" si="41">SUM(R11:R13)</f>
        <v>0</v>
      </c>
      <c r="S10" s="536">
        <f t="shared" ref="S10" si="42">SUM(S11:S13)</f>
        <v>0</v>
      </c>
      <c r="T10" s="536">
        <f t="shared" ref="T10" si="43">SUM(T11:T13)</f>
        <v>0</v>
      </c>
      <c r="U10" s="536">
        <f t="shared" ref="U10" si="44">SUM(U11:U13)</f>
        <v>0</v>
      </c>
      <c r="V10" s="536">
        <f t="shared" ref="V10" si="45">SUM(V11:V13)</f>
        <v>0</v>
      </c>
      <c r="W10" s="536">
        <f t="shared" ref="W10" si="46">SUM(W11:W13)</f>
        <v>0</v>
      </c>
      <c r="X10" s="536">
        <f t="shared" ref="X10" si="47">SUM(X11:X13)</f>
        <v>0</v>
      </c>
      <c r="Y10" s="536">
        <f t="shared" ref="Y10" si="48">SUM(Y11:Y13)</f>
        <v>0</v>
      </c>
      <c r="Z10" s="536">
        <f t="shared" ref="Z10" si="49">SUM(Z11:Z13)</f>
        <v>0</v>
      </c>
      <c r="AA10" s="536">
        <f t="shared" ref="AA10" si="50">SUM(AA11:AA13)</f>
        <v>0</v>
      </c>
      <c r="AB10" s="536">
        <f t="shared" ref="AB10" si="51">SUM(AB11:AB13)</f>
        <v>0</v>
      </c>
      <c r="AC10" s="536">
        <f t="shared" ref="AC10" si="52">SUM(AC11:AC13)</f>
        <v>0</v>
      </c>
      <c r="AD10" s="536">
        <f t="shared" ref="AD10" si="53">SUM(AD11:AD13)</f>
        <v>0</v>
      </c>
      <c r="AE10" s="536">
        <f t="shared" ref="AE10" si="54">SUM(AE11:AE13)</f>
        <v>0</v>
      </c>
      <c r="AF10" s="536">
        <f t="shared" ref="AF10" si="55">SUM(AF11:AF13)</f>
        <v>0</v>
      </c>
      <c r="AG10" s="536">
        <f t="shared" ref="AG10" si="56">SUM(AG11:AG13)</f>
        <v>0</v>
      </c>
      <c r="AH10" s="536">
        <f t="shared" ref="AH10" si="57">SUM(AH11:AH13)</f>
        <v>0</v>
      </c>
      <c r="AI10" s="540">
        <f t="shared" ref="AI10" si="58">SUM(AI11:AI13)</f>
        <v>0</v>
      </c>
    </row>
    <row r="11" spans="1:55" ht="13.5" customHeight="1" x14ac:dyDescent="0.2">
      <c r="A11" s="207"/>
      <c r="B11" s="262" t="s">
        <v>96</v>
      </c>
      <c r="C11" s="236" t="str">
        <f>'3. DL invest.n.pl.AR pr.'!C11</f>
        <v>Ieņēmumi ...</v>
      </c>
      <c r="D11" s="210" t="s">
        <v>130</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63">
        <f>SUM(E11:AH11)</f>
        <v>0</v>
      </c>
    </row>
    <row r="12" spans="1:55" ht="13.5" customHeight="1" x14ac:dyDescent="0.2">
      <c r="A12" s="207"/>
      <c r="B12" s="262" t="s">
        <v>98</v>
      </c>
      <c r="C12" s="236" t="str">
        <f>'3. DL invest.n.pl.AR pr.'!C12</f>
        <v>Ieņēmumi ...</v>
      </c>
      <c r="D12" s="210" t="s">
        <v>130</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63">
        <f>SUM(E12:AH12)</f>
        <v>0</v>
      </c>
    </row>
    <row r="13" spans="1:55" ht="13.5" customHeight="1" x14ac:dyDescent="0.2">
      <c r="A13" s="207"/>
      <c r="B13" s="262" t="s">
        <v>100</v>
      </c>
      <c r="C13" s="236" t="str">
        <f>'3. DL invest.n.pl.AR pr.'!C13</f>
        <v>Ieņēmumi ...</v>
      </c>
      <c r="D13" s="210" t="s">
        <v>130</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63">
        <f t="shared" ref="AI13:AI26" si="59">SUM(E13:AH13)</f>
        <v>0</v>
      </c>
    </row>
    <row r="14" spans="1:55" ht="13.5" customHeight="1" x14ac:dyDescent="0.2">
      <c r="A14" s="207"/>
      <c r="B14" s="264"/>
      <c r="C14" s="209" t="s">
        <v>195</v>
      </c>
      <c r="D14" s="215"/>
      <c r="E14" s="536">
        <f>SUM(E15:E17)</f>
        <v>0</v>
      </c>
      <c r="F14" s="536">
        <f t="shared" ref="F14:AI14" si="60">SUM(F15:F17)</f>
        <v>0</v>
      </c>
      <c r="G14" s="536">
        <f t="shared" si="60"/>
        <v>0</v>
      </c>
      <c r="H14" s="536">
        <f t="shared" si="60"/>
        <v>0</v>
      </c>
      <c r="I14" s="536">
        <f t="shared" si="60"/>
        <v>0</v>
      </c>
      <c r="J14" s="536">
        <f t="shared" si="60"/>
        <v>0</v>
      </c>
      <c r="K14" s="536">
        <f t="shared" si="60"/>
        <v>0</v>
      </c>
      <c r="L14" s="536">
        <f t="shared" si="60"/>
        <v>0</v>
      </c>
      <c r="M14" s="536">
        <f t="shared" si="60"/>
        <v>0</v>
      </c>
      <c r="N14" s="536">
        <f t="shared" si="60"/>
        <v>0</v>
      </c>
      <c r="O14" s="536">
        <f t="shared" si="60"/>
        <v>0</v>
      </c>
      <c r="P14" s="536">
        <f t="shared" si="60"/>
        <v>0</v>
      </c>
      <c r="Q14" s="536">
        <f t="shared" si="60"/>
        <v>0</v>
      </c>
      <c r="R14" s="536">
        <f t="shared" si="60"/>
        <v>0</v>
      </c>
      <c r="S14" s="536">
        <f t="shared" si="60"/>
        <v>0</v>
      </c>
      <c r="T14" s="536">
        <f t="shared" si="60"/>
        <v>0</v>
      </c>
      <c r="U14" s="536">
        <f t="shared" si="60"/>
        <v>0</v>
      </c>
      <c r="V14" s="536">
        <f t="shared" si="60"/>
        <v>0</v>
      </c>
      <c r="W14" s="536">
        <f t="shared" si="60"/>
        <v>0</v>
      </c>
      <c r="X14" s="536">
        <f t="shared" si="60"/>
        <v>0</v>
      </c>
      <c r="Y14" s="536">
        <f t="shared" si="60"/>
        <v>0</v>
      </c>
      <c r="Z14" s="536">
        <f t="shared" si="60"/>
        <v>0</v>
      </c>
      <c r="AA14" s="536">
        <f t="shared" si="60"/>
        <v>0</v>
      </c>
      <c r="AB14" s="536">
        <f t="shared" si="60"/>
        <v>0</v>
      </c>
      <c r="AC14" s="536">
        <f t="shared" si="60"/>
        <v>0</v>
      </c>
      <c r="AD14" s="536">
        <f t="shared" si="60"/>
        <v>0</v>
      </c>
      <c r="AE14" s="536">
        <f t="shared" si="60"/>
        <v>0</v>
      </c>
      <c r="AF14" s="536">
        <f t="shared" si="60"/>
        <v>0</v>
      </c>
      <c r="AG14" s="536">
        <f t="shared" si="60"/>
        <v>0</v>
      </c>
      <c r="AH14" s="536">
        <f t="shared" si="60"/>
        <v>0</v>
      </c>
      <c r="AI14" s="540">
        <f t="shared" si="60"/>
        <v>0</v>
      </c>
    </row>
    <row r="15" spans="1:55" ht="13.5" customHeight="1" x14ac:dyDescent="0.2">
      <c r="A15" s="207"/>
      <c r="B15" s="262" t="s">
        <v>102</v>
      </c>
      <c r="C15" s="236" t="str">
        <f>'3. DL invest.n.pl.AR pr.'!C15</f>
        <v>Ieņēmumi ...</v>
      </c>
      <c r="D15" s="210" t="s">
        <v>130</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63">
        <f t="shared" si="59"/>
        <v>0</v>
      </c>
    </row>
    <row r="16" spans="1:55" ht="13.5" customHeight="1" x14ac:dyDescent="0.2">
      <c r="A16" s="207"/>
      <c r="B16" s="262" t="s">
        <v>105</v>
      </c>
      <c r="C16" s="236" t="str">
        <f>'3. DL invest.n.pl.AR pr.'!C16</f>
        <v>Ieņēmumi ...</v>
      </c>
      <c r="D16" s="210" t="s">
        <v>130</v>
      </c>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63">
        <f t="shared" si="59"/>
        <v>0</v>
      </c>
    </row>
    <row r="17" spans="1:35" ht="13.5" customHeight="1" x14ac:dyDescent="0.2">
      <c r="A17" s="207"/>
      <c r="B17" s="262" t="s">
        <v>109</v>
      </c>
      <c r="C17" s="236" t="str">
        <f>'3. DL invest.n.pl.AR pr.'!C17</f>
        <v>Ieņēmumi ...</v>
      </c>
      <c r="D17" s="210" t="s">
        <v>130</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63">
        <f t="shared" si="59"/>
        <v>0</v>
      </c>
    </row>
    <row r="18" spans="1:35" ht="13.5" customHeight="1" x14ac:dyDescent="0.2">
      <c r="A18" s="207"/>
      <c r="B18" s="264">
        <v>2</v>
      </c>
      <c r="C18" s="209" t="s">
        <v>196</v>
      </c>
      <c r="D18" s="215" t="s">
        <v>130</v>
      </c>
      <c r="E18" s="265">
        <f>E19+E23</f>
        <v>0</v>
      </c>
      <c r="F18" s="265">
        <f t="shared" ref="F18:AI18" si="61">F19+F23</f>
        <v>0</v>
      </c>
      <c r="G18" s="265">
        <f t="shared" si="61"/>
        <v>0</v>
      </c>
      <c r="H18" s="265">
        <f t="shared" si="61"/>
        <v>0</v>
      </c>
      <c r="I18" s="265">
        <f t="shared" si="61"/>
        <v>0</v>
      </c>
      <c r="J18" s="265">
        <f t="shared" si="61"/>
        <v>0</v>
      </c>
      <c r="K18" s="265">
        <f t="shared" si="61"/>
        <v>0</v>
      </c>
      <c r="L18" s="265">
        <f t="shared" si="61"/>
        <v>0</v>
      </c>
      <c r="M18" s="265">
        <f t="shared" si="61"/>
        <v>0</v>
      </c>
      <c r="N18" s="265">
        <f t="shared" si="61"/>
        <v>0</v>
      </c>
      <c r="O18" s="265">
        <f t="shared" si="61"/>
        <v>0</v>
      </c>
      <c r="P18" s="265">
        <f t="shared" si="61"/>
        <v>0</v>
      </c>
      <c r="Q18" s="265">
        <f t="shared" si="61"/>
        <v>0</v>
      </c>
      <c r="R18" s="265">
        <f t="shared" si="61"/>
        <v>0</v>
      </c>
      <c r="S18" s="265">
        <f t="shared" si="61"/>
        <v>0</v>
      </c>
      <c r="T18" s="265">
        <f t="shared" si="61"/>
        <v>0</v>
      </c>
      <c r="U18" s="265">
        <f t="shared" si="61"/>
        <v>0</v>
      </c>
      <c r="V18" s="265">
        <f t="shared" si="61"/>
        <v>0</v>
      </c>
      <c r="W18" s="265">
        <f t="shared" si="61"/>
        <v>0</v>
      </c>
      <c r="X18" s="265">
        <f t="shared" si="61"/>
        <v>0</v>
      </c>
      <c r="Y18" s="265">
        <f t="shared" si="61"/>
        <v>0</v>
      </c>
      <c r="Z18" s="265">
        <f t="shared" si="61"/>
        <v>0</v>
      </c>
      <c r="AA18" s="265">
        <f t="shared" si="61"/>
        <v>0</v>
      </c>
      <c r="AB18" s="265">
        <f t="shared" si="61"/>
        <v>0</v>
      </c>
      <c r="AC18" s="265">
        <f t="shared" si="61"/>
        <v>0</v>
      </c>
      <c r="AD18" s="265">
        <f t="shared" si="61"/>
        <v>0</v>
      </c>
      <c r="AE18" s="265">
        <f t="shared" si="61"/>
        <v>0</v>
      </c>
      <c r="AF18" s="265">
        <f t="shared" si="61"/>
        <v>0</v>
      </c>
      <c r="AG18" s="265">
        <f t="shared" si="61"/>
        <v>0</v>
      </c>
      <c r="AH18" s="265">
        <f t="shared" si="61"/>
        <v>0</v>
      </c>
      <c r="AI18" s="263">
        <f t="shared" si="61"/>
        <v>0</v>
      </c>
    </row>
    <row r="19" spans="1:35" ht="13.5" customHeight="1" x14ac:dyDescent="0.2">
      <c r="A19" s="207"/>
      <c r="B19" s="264"/>
      <c r="C19" s="209" t="s">
        <v>197</v>
      </c>
      <c r="D19" s="215"/>
      <c r="E19" s="536">
        <f>SUM(E20:E22)</f>
        <v>0</v>
      </c>
      <c r="F19" s="536">
        <f t="shared" ref="F19:AI19" si="62">SUM(F20:F22)</f>
        <v>0</v>
      </c>
      <c r="G19" s="536">
        <f t="shared" si="62"/>
        <v>0</v>
      </c>
      <c r="H19" s="536">
        <f t="shared" si="62"/>
        <v>0</v>
      </c>
      <c r="I19" s="536">
        <f t="shared" si="62"/>
        <v>0</v>
      </c>
      <c r="J19" s="536">
        <f t="shared" si="62"/>
        <v>0</v>
      </c>
      <c r="K19" s="536">
        <f t="shared" si="62"/>
        <v>0</v>
      </c>
      <c r="L19" s="536">
        <f t="shared" si="62"/>
        <v>0</v>
      </c>
      <c r="M19" s="536">
        <f t="shared" si="62"/>
        <v>0</v>
      </c>
      <c r="N19" s="536">
        <f t="shared" si="62"/>
        <v>0</v>
      </c>
      <c r="O19" s="536">
        <f t="shared" si="62"/>
        <v>0</v>
      </c>
      <c r="P19" s="536">
        <f t="shared" si="62"/>
        <v>0</v>
      </c>
      <c r="Q19" s="536">
        <f t="shared" si="62"/>
        <v>0</v>
      </c>
      <c r="R19" s="536">
        <f t="shared" si="62"/>
        <v>0</v>
      </c>
      <c r="S19" s="536">
        <f t="shared" si="62"/>
        <v>0</v>
      </c>
      <c r="T19" s="536">
        <f t="shared" si="62"/>
        <v>0</v>
      </c>
      <c r="U19" s="536">
        <f t="shared" si="62"/>
        <v>0</v>
      </c>
      <c r="V19" s="536">
        <f t="shared" si="62"/>
        <v>0</v>
      </c>
      <c r="W19" s="536">
        <f t="shared" si="62"/>
        <v>0</v>
      </c>
      <c r="X19" s="536">
        <f t="shared" si="62"/>
        <v>0</v>
      </c>
      <c r="Y19" s="536">
        <f t="shared" si="62"/>
        <v>0</v>
      </c>
      <c r="Z19" s="536">
        <f t="shared" si="62"/>
        <v>0</v>
      </c>
      <c r="AA19" s="536">
        <f t="shared" si="62"/>
        <v>0</v>
      </c>
      <c r="AB19" s="536">
        <f t="shared" si="62"/>
        <v>0</v>
      </c>
      <c r="AC19" s="536">
        <f t="shared" si="62"/>
        <v>0</v>
      </c>
      <c r="AD19" s="536">
        <f t="shared" si="62"/>
        <v>0</v>
      </c>
      <c r="AE19" s="536">
        <f t="shared" si="62"/>
        <v>0</v>
      </c>
      <c r="AF19" s="536">
        <f t="shared" si="62"/>
        <v>0</v>
      </c>
      <c r="AG19" s="536">
        <f t="shared" si="62"/>
        <v>0</v>
      </c>
      <c r="AH19" s="536">
        <f t="shared" si="62"/>
        <v>0</v>
      </c>
      <c r="AI19" s="540">
        <f t="shared" si="62"/>
        <v>0</v>
      </c>
    </row>
    <row r="20" spans="1:35" ht="13.5" customHeight="1" x14ac:dyDescent="0.2">
      <c r="A20" s="207"/>
      <c r="B20" s="262" t="s">
        <v>198</v>
      </c>
      <c r="C20" s="236" t="str">
        <f>'3. DL invest.n.pl.AR pr.'!C20</f>
        <v>Darbības izmaksas....</v>
      </c>
      <c r="D20" s="210" t="s">
        <v>130</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63">
        <f t="shared" si="59"/>
        <v>0</v>
      </c>
    </row>
    <row r="21" spans="1:35" ht="13.5" customHeight="1" x14ac:dyDescent="0.2">
      <c r="A21" s="207"/>
      <c r="B21" s="262" t="s">
        <v>199</v>
      </c>
      <c r="C21" s="236" t="str">
        <f>'3. DL invest.n.pl.AR pr.'!C21</f>
        <v>Darbības izmaksas....</v>
      </c>
      <c r="D21" s="210" t="s">
        <v>130</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63">
        <f t="shared" si="59"/>
        <v>0</v>
      </c>
    </row>
    <row r="22" spans="1:35" ht="15.75" customHeight="1" x14ac:dyDescent="0.2">
      <c r="A22" s="207"/>
      <c r="B22" s="262" t="s">
        <v>200</v>
      </c>
      <c r="C22" s="236" t="str">
        <f>'3. DL invest.n.pl.AR pr.'!C22</f>
        <v>Darbības izmaksas....</v>
      </c>
      <c r="D22" s="210" t="s">
        <v>130</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63">
        <f t="shared" si="59"/>
        <v>0</v>
      </c>
    </row>
    <row r="23" spans="1:35" ht="15.75" customHeight="1" x14ac:dyDescent="0.2">
      <c r="A23" s="207"/>
      <c r="B23" s="264"/>
      <c r="C23" s="209" t="s">
        <v>201</v>
      </c>
      <c r="D23" s="215"/>
      <c r="E23" s="536">
        <f>SUM(E24:E26)</f>
        <v>0</v>
      </c>
      <c r="F23" s="536">
        <f t="shared" ref="F23:AI23" si="63">SUM(F24:F26)</f>
        <v>0</v>
      </c>
      <c r="G23" s="536">
        <f t="shared" si="63"/>
        <v>0</v>
      </c>
      <c r="H23" s="536">
        <f t="shared" si="63"/>
        <v>0</v>
      </c>
      <c r="I23" s="536">
        <f t="shared" si="63"/>
        <v>0</v>
      </c>
      <c r="J23" s="536">
        <f t="shared" si="63"/>
        <v>0</v>
      </c>
      <c r="K23" s="536">
        <f t="shared" si="63"/>
        <v>0</v>
      </c>
      <c r="L23" s="536">
        <f t="shared" si="63"/>
        <v>0</v>
      </c>
      <c r="M23" s="536">
        <f t="shared" si="63"/>
        <v>0</v>
      </c>
      <c r="N23" s="536">
        <f t="shared" si="63"/>
        <v>0</v>
      </c>
      <c r="O23" s="536">
        <f t="shared" si="63"/>
        <v>0</v>
      </c>
      <c r="P23" s="536">
        <f t="shared" si="63"/>
        <v>0</v>
      </c>
      <c r="Q23" s="536">
        <f t="shared" si="63"/>
        <v>0</v>
      </c>
      <c r="R23" s="536">
        <f t="shared" si="63"/>
        <v>0</v>
      </c>
      <c r="S23" s="536">
        <f t="shared" si="63"/>
        <v>0</v>
      </c>
      <c r="T23" s="536">
        <f t="shared" si="63"/>
        <v>0</v>
      </c>
      <c r="U23" s="536">
        <f t="shared" si="63"/>
        <v>0</v>
      </c>
      <c r="V23" s="536">
        <f t="shared" si="63"/>
        <v>0</v>
      </c>
      <c r="W23" s="536">
        <f t="shared" si="63"/>
        <v>0</v>
      </c>
      <c r="X23" s="536">
        <f t="shared" si="63"/>
        <v>0</v>
      </c>
      <c r="Y23" s="536">
        <f t="shared" si="63"/>
        <v>0</v>
      </c>
      <c r="Z23" s="536">
        <f t="shared" si="63"/>
        <v>0</v>
      </c>
      <c r="AA23" s="536">
        <f t="shared" si="63"/>
        <v>0</v>
      </c>
      <c r="AB23" s="536">
        <f t="shared" si="63"/>
        <v>0</v>
      </c>
      <c r="AC23" s="536">
        <f t="shared" si="63"/>
        <v>0</v>
      </c>
      <c r="AD23" s="536">
        <f t="shared" si="63"/>
        <v>0</v>
      </c>
      <c r="AE23" s="536">
        <f t="shared" si="63"/>
        <v>0</v>
      </c>
      <c r="AF23" s="536">
        <f t="shared" si="63"/>
        <v>0</v>
      </c>
      <c r="AG23" s="536">
        <f t="shared" si="63"/>
        <v>0</v>
      </c>
      <c r="AH23" s="536">
        <f t="shared" si="63"/>
        <v>0</v>
      </c>
      <c r="AI23" s="540">
        <f t="shared" si="63"/>
        <v>0</v>
      </c>
    </row>
    <row r="24" spans="1:35" ht="15.75" customHeight="1" x14ac:dyDescent="0.2">
      <c r="A24" s="207"/>
      <c r="B24" s="262" t="s">
        <v>202</v>
      </c>
      <c r="C24" s="236" t="str">
        <f>'3. DL invest.n.pl.AR pr.'!C24</f>
        <v>Darbības izmaksas....</v>
      </c>
      <c r="D24" s="210" t="s">
        <v>130</v>
      </c>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63">
        <f t="shared" si="59"/>
        <v>0</v>
      </c>
    </row>
    <row r="25" spans="1:35" ht="15.75" customHeight="1" x14ac:dyDescent="0.2">
      <c r="A25" s="207"/>
      <c r="B25" s="262" t="s">
        <v>203</v>
      </c>
      <c r="C25" s="236" t="str">
        <f>'3. DL invest.n.pl.AR pr.'!C25</f>
        <v>Darbības izmaksas....</v>
      </c>
      <c r="D25" s="210" t="s">
        <v>130</v>
      </c>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63">
        <f t="shared" si="59"/>
        <v>0</v>
      </c>
    </row>
    <row r="26" spans="1:35" s="221" customFormat="1" ht="15.75" customHeight="1" x14ac:dyDescent="0.2">
      <c r="A26" s="218"/>
      <c r="B26" s="262" t="s">
        <v>204</v>
      </c>
      <c r="C26" s="236" t="str">
        <f>'3. DL invest.n.pl.AR pr.'!C26</f>
        <v>Darbības izmaksas....</v>
      </c>
      <c r="D26" s="210" t="s">
        <v>130</v>
      </c>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63">
        <f t="shared" si="59"/>
        <v>0</v>
      </c>
    </row>
    <row r="27" spans="1:35" s="244" customFormat="1" ht="13.5" customHeight="1" thickBot="1" x14ac:dyDescent="0.25">
      <c r="A27" s="266"/>
      <c r="B27" s="267">
        <v>3</v>
      </c>
      <c r="C27" s="239" t="s">
        <v>205</v>
      </c>
      <c r="D27" s="240" t="s">
        <v>130</v>
      </c>
      <c r="E27" s="268">
        <f>SUM(E9,,E18,)</f>
        <v>0</v>
      </c>
      <c r="F27" s="268">
        <f t="shared" ref="F27:AH27" si="64">SUM(F9,,F18,)</f>
        <v>0</v>
      </c>
      <c r="G27" s="268">
        <f>SUM(G9,,G18,)</f>
        <v>0</v>
      </c>
      <c r="H27" s="268">
        <f t="shared" si="64"/>
        <v>0</v>
      </c>
      <c r="I27" s="268">
        <f t="shared" si="64"/>
        <v>0</v>
      </c>
      <c r="J27" s="268">
        <f t="shared" si="64"/>
        <v>0</v>
      </c>
      <c r="K27" s="268">
        <f t="shared" si="64"/>
        <v>0</v>
      </c>
      <c r="L27" s="268">
        <f t="shared" si="64"/>
        <v>0</v>
      </c>
      <c r="M27" s="268">
        <f t="shared" si="64"/>
        <v>0</v>
      </c>
      <c r="N27" s="268">
        <f t="shared" si="64"/>
        <v>0</v>
      </c>
      <c r="O27" s="268">
        <f t="shared" si="64"/>
        <v>0</v>
      </c>
      <c r="P27" s="268">
        <f t="shared" si="64"/>
        <v>0</v>
      </c>
      <c r="Q27" s="268">
        <f t="shared" si="64"/>
        <v>0</v>
      </c>
      <c r="R27" s="268">
        <f t="shared" si="64"/>
        <v>0</v>
      </c>
      <c r="S27" s="268">
        <f t="shared" si="64"/>
        <v>0</v>
      </c>
      <c r="T27" s="268">
        <f t="shared" si="64"/>
        <v>0</v>
      </c>
      <c r="U27" s="268">
        <f t="shared" si="64"/>
        <v>0</v>
      </c>
      <c r="V27" s="268">
        <f t="shared" si="64"/>
        <v>0</v>
      </c>
      <c r="W27" s="268">
        <f t="shared" si="64"/>
        <v>0</v>
      </c>
      <c r="X27" s="268">
        <f t="shared" si="64"/>
        <v>0</v>
      </c>
      <c r="Y27" s="268">
        <f t="shared" si="64"/>
        <v>0</v>
      </c>
      <c r="Z27" s="268">
        <f t="shared" si="64"/>
        <v>0</v>
      </c>
      <c r="AA27" s="268">
        <f t="shared" si="64"/>
        <v>0</v>
      </c>
      <c r="AB27" s="268">
        <f t="shared" si="64"/>
        <v>0</v>
      </c>
      <c r="AC27" s="268">
        <f t="shared" si="64"/>
        <v>0</v>
      </c>
      <c r="AD27" s="268">
        <f t="shared" si="64"/>
        <v>0</v>
      </c>
      <c r="AE27" s="268">
        <f t="shared" si="64"/>
        <v>0</v>
      </c>
      <c r="AF27" s="268">
        <f t="shared" si="64"/>
        <v>0</v>
      </c>
      <c r="AG27" s="268">
        <f t="shared" si="64"/>
        <v>0</v>
      </c>
      <c r="AH27" s="268">
        <f t="shared" si="64"/>
        <v>0</v>
      </c>
      <c r="AI27" s="269">
        <f>SUM(E27:AH27)</f>
        <v>0</v>
      </c>
    </row>
    <row r="29" spans="1:35" x14ac:dyDescent="0.2">
      <c r="A29" s="255"/>
      <c r="B29" s="256"/>
      <c r="C29" s="256"/>
      <c r="D29" s="256"/>
      <c r="E29" s="257"/>
      <c r="F29" s="257"/>
      <c r="G29" s="257"/>
      <c r="H29" s="257"/>
      <c r="I29" s="257"/>
      <c r="J29" s="257"/>
      <c r="K29" s="257"/>
      <c r="L29" s="257"/>
      <c r="M29" s="257"/>
      <c r="N29" s="257"/>
      <c r="O29" s="257"/>
      <c r="P29" s="257"/>
      <c r="Q29" s="257"/>
      <c r="R29" s="257"/>
      <c r="S29" s="257"/>
      <c r="T29" s="257"/>
      <c r="U29" s="257"/>
      <c r="V29" s="257"/>
      <c r="W29" s="257"/>
      <c r="X29" s="257"/>
      <c r="Y29" s="257"/>
      <c r="Z29" s="257"/>
      <c r="AA29" s="257"/>
      <c r="AB29" s="257"/>
      <c r="AC29" s="257"/>
      <c r="AD29" s="257"/>
      <c r="AE29" s="257"/>
      <c r="AF29" s="257"/>
      <c r="AG29" s="257"/>
      <c r="AH29" s="257"/>
      <c r="AI29" s="258"/>
    </row>
    <row r="31" spans="1:35" x14ac:dyDescent="0.2">
      <c r="C31" s="247" t="s">
        <v>206</v>
      </c>
    </row>
    <row r="32" spans="1:35" x14ac:dyDescent="0.2">
      <c r="B32" s="270"/>
    </row>
    <row r="33" spans="2:2" x14ac:dyDescent="0.2">
      <c r="B33" s="271"/>
    </row>
    <row r="66" ht="25.5" customHeight="1" x14ac:dyDescent="0.2"/>
  </sheetData>
  <sheetProtection algorithmName="SHA-512" hashValue="E2q3CW2rsS5NZwDICcuDTGgKH37XnlGqJY7DVicfzv+LrD6FoElP6WG1GSiMmX9pTCCGdN61qmpBuRrbVYgrdA==" saltValue="0ErEdXdGb8hB+nGg4IC6CQ==" spinCount="100000" sheet="1" formatCells="0" formatColumns="0" formatRows="0" insertColumns="0" insertRows="0" insertHyperlinks="0" deleteColumns="0" deleteRows="0" sort="0" autoFilter="0" pivotTables="0"/>
  <mergeCells count="1">
    <mergeCell ref="A1:C1"/>
  </mergeCells>
  <conditionalFormatting sqref="E20:AH22 E24:AH26">
    <cfRule type="cellIs" dxfId="119" priority="1" operator="greaterThan">
      <formula>0</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56"/>
  <sheetViews>
    <sheetView zoomScale="80" zoomScaleNormal="80" workbookViewId="0">
      <pane xSplit="5" ySplit="8" topLeftCell="Z18" activePane="bottomRight" state="frozen"/>
      <selection pane="topRight" activeCell="F1" sqref="F1"/>
      <selection pane="bottomLeft" activeCell="A9" sqref="A9"/>
      <selection pane="bottomRight" activeCell="AM33" sqref="AM33"/>
    </sheetView>
  </sheetViews>
  <sheetFormatPr defaultColWidth="9.140625" defaultRowHeight="12.75" x14ac:dyDescent="0.2"/>
  <cols>
    <col min="1" max="1" width="1.42578125" style="183" customWidth="1"/>
    <col min="2" max="2" width="6.5703125" style="183" customWidth="1"/>
    <col min="3" max="3" width="45.28515625" style="183" customWidth="1"/>
    <col min="4" max="4" width="9.140625" style="183" customWidth="1"/>
    <col min="5" max="5" width="5.42578125" style="183" customWidth="1"/>
    <col min="6" max="36" width="13.85546875" style="183" customWidth="1"/>
    <col min="37" max="37" width="11.28515625" style="183" bestFit="1" customWidth="1"/>
    <col min="38" max="38" width="10" style="183" bestFit="1" customWidth="1"/>
    <col min="39" max="16384" width="9.140625" style="183"/>
  </cols>
  <sheetData>
    <row r="1" spans="1:66" s="1" customFormat="1" ht="27" customHeight="1" x14ac:dyDescent="0.25">
      <c r="A1" s="571" t="s">
        <v>207</v>
      </c>
      <c r="B1" s="571"/>
      <c r="C1" s="571"/>
      <c r="D1" s="571"/>
      <c r="E1" s="177"/>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x14ac:dyDescent="0.25">
      <c r="A2" s="572" t="s">
        <v>208</v>
      </c>
      <c r="B2" s="572"/>
      <c r="C2" s="572"/>
      <c r="D2" s="572"/>
      <c r="E2" s="572"/>
      <c r="F2" s="572"/>
      <c r="G2" s="572"/>
      <c r="H2" s="572"/>
      <c r="I2" s="572"/>
      <c r="J2" s="572"/>
      <c r="K2" s="572"/>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row>
    <row r="3" spans="1:66" x14ac:dyDescent="0.2">
      <c r="A3" s="179"/>
      <c r="B3" s="180"/>
      <c r="C3" s="180"/>
      <c r="D3" s="180"/>
      <c r="E3" s="181"/>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2"/>
    </row>
    <row r="4" spans="1:66" x14ac:dyDescent="0.2">
      <c r="A4" s="184"/>
      <c r="B4" s="185"/>
      <c r="C4" s="186"/>
      <c r="D4" s="186"/>
      <c r="E4" s="187"/>
      <c r="F4" s="188">
        <f>'2. DL invest.n.pl.BEZ pr.'!E4</f>
        <v>1</v>
      </c>
      <c r="G4" s="188">
        <f>'2. DL invest.n.pl.BEZ pr.'!F4</f>
        <v>2</v>
      </c>
      <c r="H4" s="188">
        <f>'2. DL invest.n.pl.BEZ pr.'!G4</f>
        <v>3</v>
      </c>
      <c r="I4" s="188">
        <f>'2. DL invest.n.pl.BEZ pr.'!H4</f>
        <v>4</v>
      </c>
      <c r="J4" s="188">
        <f>'2. DL invest.n.pl.BEZ pr.'!I4</f>
        <v>5</v>
      </c>
      <c r="K4" s="188">
        <f>'2. DL invest.n.pl.BEZ pr.'!J4</f>
        <v>6</v>
      </c>
      <c r="L4" s="188">
        <f>'2. DL invest.n.pl.BEZ pr.'!K4</f>
        <v>7</v>
      </c>
      <c r="M4" s="188">
        <f>'2. DL invest.n.pl.BEZ pr.'!L4</f>
        <v>8</v>
      </c>
      <c r="N4" s="188">
        <f>'2. DL invest.n.pl.BEZ pr.'!M4</f>
        <v>9</v>
      </c>
      <c r="O4" s="188">
        <f>'2. DL invest.n.pl.BEZ pr.'!N4</f>
        <v>10</v>
      </c>
      <c r="P4" s="188">
        <f>'2. DL invest.n.pl.BEZ pr.'!O4</f>
        <v>11</v>
      </c>
      <c r="Q4" s="188">
        <f>'2. DL invest.n.pl.BEZ pr.'!P4</f>
        <v>12</v>
      </c>
      <c r="R4" s="188">
        <f>'2. DL invest.n.pl.BEZ pr.'!Q4</f>
        <v>13</v>
      </c>
      <c r="S4" s="188">
        <f>'2. DL invest.n.pl.BEZ pr.'!R4</f>
        <v>14</v>
      </c>
      <c r="T4" s="188">
        <f>'2. DL invest.n.pl.BEZ pr.'!S4</f>
        <v>15</v>
      </c>
      <c r="U4" s="188">
        <f>'2. DL invest.n.pl.BEZ pr.'!T4</f>
        <v>16</v>
      </c>
      <c r="V4" s="188">
        <f>'2. DL invest.n.pl.BEZ pr.'!U4</f>
        <v>17</v>
      </c>
      <c r="W4" s="188">
        <f>'2. DL invest.n.pl.BEZ pr.'!V4</f>
        <v>18</v>
      </c>
      <c r="X4" s="188">
        <f>'2. DL invest.n.pl.BEZ pr.'!W4</f>
        <v>19</v>
      </c>
      <c r="Y4" s="188">
        <f>'2. DL invest.n.pl.BEZ pr.'!X4</f>
        <v>20</v>
      </c>
      <c r="Z4" s="188">
        <f>'2. DL invest.n.pl.BEZ pr.'!Y4</f>
        <v>21</v>
      </c>
      <c r="AA4" s="188">
        <f>'2. DL invest.n.pl.BEZ pr.'!Z4</f>
        <v>22</v>
      </c>
      <c r="AB4" s="188">
        <f>'2. DL invest.n.pl.BEZ pr.'!AA4</f>
        <v>23</v>
      </c>
      <c r="AC4" s="188">
        <f>'2. DL invest.n.pl.BEZ pr.'!AB4</f>
        <v>24</v>
      </c>
      <c r="AD4" s="188">
        <f>'2. DL invest.n.pl.BEZ pr.'!AC4</f>
        <v>25</v>
      </c>
      <c r="AE4" s="188">
        <f>'2. DL invest.n.pl.BEZ pr.'!AD4</f>
        <v>26</v>
      </c>
      <c r="AF4" s="188">
        <f>'2. DL invest.n.pl.BEZ pr.'!AE4</f>
        <v>27</v>
      </c>
      <c r="AG4" s="188">
        <f>'2. DL invest.n.pl.BEZ pr.'!AF4</f>
        <v>28</v>
      </c>
      <c r="AH4" s="188">
        <f>'2. DL invest.n.pl.BEZ pr.'!AG4</f>
        <v>29</v>
      </c>
      <c r="AI4" s="188">
        <f>'2. DL invest.n.pl.BEZ pr.'!AH4</f>
        <v>30</v>
      </c>
      <c r="AJ4" s="189"/>
    </row>
    <row r="5" spans="1:66" x14ac:dyDescent="0.2">
      <c r="A5" s="190"/>
      <c r="B5" s="191"/>
      <c r="C5" s="191"/>
      <c r="D5" s="191"/>
      <c r="E5" s="192" t="s">
        <v>190</v>
      </c>
      <c r="F5" s="193">
        <f>'2. DL invest.n.pl.BEZ pr.'!E5</f>
        <v>2026</v>
      </c>
      <c r="G5" s="193">
        <f>'2. DL invest.n.pl.BEZ pr.'!F5</f>
        <v>2027</v>
      </c>
      <c r="H5" s="193">
        <f>'2. DL invest.n.pl.BEZ pr.'!G5</f>
        <v>2028</v>
      </c>
      <c r="I5" s="193">
        <f>'2. DL invest.n.pl.BEZ pr.'!H5</f>
        <v>2029</v>
      </c>
      <c r="J5" s="193">
        <f>'2. DL invest.n.pl.BEZ pr.'!I5</f>
        <v>2030</v>
      </c>
      <c r="K5" s="193">
        <f>'2. DL invest.n.pl.BEZ pr.'!J5</f>
        <v>2031</v>
      </c>
      <c r="L5" s="193">
        <f>'2. DL invest.n.pl.BEZ pr.'!K5</f>
        <v>2032</v>
      </c>
      <c r="M5" s="193">
        <f>'2. DL invest.n.pl.BEZ pr.'!L5</f>
        <v>2033</v>
      </c>
      <c r="N5" s="193">
        <f>'2. DL invest.n.pl.BEZ pr.'!M5</f>
        <v>2034</v>
      </c>
      <c r="O5" s="193">
        <f>'2. DL invest.n.pl.BEZ pr.'!N5</f>
        <v>2035</v>
      </c>
      <c r="P5" s="193">
        <f>'2. DL invest.n.pl.BEZ pr.'!O5</f>
        <v>2036</v>
      </c>
      <c r="Q5" s="193">
        <f>'2. DL invest.n.pl.BEZ pr.'!P5</f>
        <v>2037</v>
      </c>
      <c r="R5" s="193">
        <f>'2. DL invest.n.pl.BEZ pr.'!Q5</f>
        <v>2038</v>
      </c>
      <c r="S5" s="193">
        <f>'2. DL invest.n.pl.BEZ pr.'!R5</f>
        <v>2039</v>
      </c>
      <c r="T5" s="193">
        <f>'2. DL invest.n.pl.BEZ pr.'!S5</f>
        <v>2040</v>
      </c>
      <c r="U5" s="193">
        <f>'2. DL invest.n.pl.BEZ pr.'!T5</f>
        <v>2041</v>
      </c>
      <c r="V5" s="193">
        <f>'2. DL invest.n.pl.BEZ pr.'!U5</f>
        <v>2042</v>
      </c>
      <c r="W5" s="193">
        <f>'2. DL invest.n.pl.BEZ pr.'!V5</f>
        <v>2043</v>
      </c>
      <c r="X5" s="193">
        <f>'2. DL invest.n.pl.BEZ pr.'!W5</f>
        <v>2044</v>
      </c>
      <c r="Y5" s="193">
        <f>'2. DL invest.n.pl.BEZ pr.'!X5</f>
        <v>2045</v>
      </c>
      <c r="Z5" s="193">
        <f>'2. DL invest.n.pl.BEZ pr.'!Y5</f>
        <v>2046</v>
      </c>
      <c r="AA5" s="193">
        <f>'2. DL invest.n.pl.BEZ pr.'!Z5</f>
        <v>2047</v>
      </c>
      <c r="AB5" s="193">
        <f>'2. DL invest.n.pl.BEZ pr.'!AA5</f>
        <v>2048</v>
      </c>
      <c r="AC5" s="193">
        <f>'2. DL invest.n.pl.BEZ pr.'!AB5</f>
        <v>2049</v>
      </c>
      <c r="AD5" s="193">
        <f>'2. DL invest.n.pl.BEZ pr.'!AC5</f>
        <v>2050</v>
      </c>
      <c r="AE5" s="193">
        <f>'2. DL invest.n.pl.BEZ pr.'!AD5</f>
        <v>2051</v>
      </c>
      <c r="AF5" s="193">
        <f>'2. DL invest.n.pl.BEZ pr.'!AE5</f>
        <v>2052</v>
      </c>
      <c r="AG5" s="193">
        <f>'2. DL invest.n.pl.BEZ pr.'!AF5</f>
        <v>2053</v>
      </c>
      <c r="AH5" s="193">
        <f>'2. DL invest.n.pl.BEZ pr.'!AG5</f>
        <v>2054</v>
      </c>
      <c r="AI5" s="193">
        <f>'2. DL invest.n.pl.BEZ pr.'!AH5</f>
        <v>2055</v>
      </c>
      <c r="AJ5" s="194" t="s">
        <v>191</v>
      </c>
    </row>
    <row r="6" spans="1:66" x14ac:dyDescent="0.2">
      <c r="A6" s="195"/>
      <c r="B6" s="195"/>
      <c r="C6" s="195"/>
      <c r="D6" s="195"/>
      <c r="E6" s="196"/>
      <c r="F6" s="197"/>
      <c r="G6" s="197"/>
      <c r="H6" s="197"/>
      <c r="I6" s="197"/>
      <c r="J6" s="197"/>
      <c r="K6" s="197"/>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197"/>
    </row>
    <row r="7" spans="1:66" x14ac:dyDescent="0.2">
      <c r="A7" s="198"/>
      <c r="B7" s="199" t="s">
        <v>192</v>
      </c>
      <c r="C7" s="199"/>
      <c r="D7" s="199"/>
      <c r="E7" s="199"/>
      <c r="F7" s="200"/>
      <c r="G7" s="200"/>
      <c r="H7" s="200"/>
      <c r="I7" s="200"/>
      <c r="J7" s="200"/>
      <c r="K7" s="200"/>
      <c r="L7" s="200"/>
      <c r="M7" s="200"/>
      <c r="N7" s="200"/>
      <c r="O7" s="200"/>
      <c r="P7" s="200"/>
      <c r="Q7" s="200"/>
      <c r="R7" s="200"/>
      <c r="S7" s="200"/>
      <c r="T7" s="200"/>
      <c r="U7" s="200"/>
      <c r="V7" s="200"/>
      <c r="W7" s="200"/>
      <c r="X7" s="200"/>
      <c r="Y7" s="200"/>
      <c r="Z7" s="200"/>
      <c r="AA7" s="200"/>
      <c r="AB7" s="200"/>
      <c r="AC7" s="200"/>
      <c r="AD7" s="200"/>
      <c r="AE7" s="200"/>
      <c r="AF7" s="200"/>
      <c r="AG7" s="200"/>
      <c r="AH7" s="200"/>
      <c r="AI7" s="200"/>
      <c r="AJ7" s="201"/>
    </row>
    <row r="8" spans="1:66" ht="13.5" thickBot="1" x14ac:dyDescent="0.25">
      <c r="A8" s="195"/>
      <c r="B8" s="195"/>
      <c r="C8" s="195"/>
      <c r="D8" s="195"/>
      <c r="E8" s="196"/>
      <c r="F8" s="197"/>
      <c r="G8" s="197"/>
      <c r="H8" s="197"/>
      <c r="I8" s="197"/>
      <c r="J8" s="197"/>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202"/>
    </row>
    <row r="9" spans="1:66" ht="13.5" customHeight="1" x14ac:dyDescent="0.2">
      <c r="A9" s="203"/>
      <c r="B9" s="204">
        <v>1</v>
      </c>
      <c r="C9" s="205" t="s">
        <v>209</v>
      </c>
      <c r="D9" s="205"/>
      <c r="E9" s="206" t="s">
        <v>130</v>
      </c>
      <c r="F9" s="261">
        <f>F10+F14</f>
        <v>0</v>
      </c>
      <c r="G9" s="261">
        <f t="shared" ref="G9:AJ9" si="0">G10+G14</f>
        <v>0</v>
      </c>
      <c r="H9" s="261">
        <f t="shared" si="0"/>
        <v>0</v>
      </c>
      <c r="I9" s="261">
        <f t="shared" si="0"/>
        <v>0</v>
      </c>
      <c r="J9" s="261">
        <f t="shared" si="0"/>
        <v>0</v>
      </c>
      <c r="K9" s="261">
        <f t="shared" si="0"/>
        <v>0</v>
      </c>
      <c r="L9" s="261">
        <f t="shared" si="0"/>
        <v>0</v>
      </c>
      <c r="M9" s="261">
        <f t="shared" si="0"/>
        <v>0</v>
      </c>
      <c r="N9" s="261">
        <f t="shared" si="0"/>
        <v>0</v>
      </c>
      <c r="O9" s="261">
        <f t="shared" si="0"/>
        <v>0</v>
      </c>
      <c r="P9" s="261">
        <f t="shared" si="0"/>
        <v>0</v>
      </c>
      <c r="Q9" s="261">
        <f t="shared" si="0"/>
        <v>0</v>
      </c>
      <c r="R9" s="261">
        <f t="shared" si="0"/>
        <v>0</v>
      </c>
      <c r="S9" s="261">
        <f t="shared" si="0"/>
        <v>0</v>
      </c>
      <c r="T9" s="261">
        <f t="shared" si="0"/>
        <v>0</v>
      </c>
      <c r="U9" s="261">
        <f t="shared" si="0"/>
        <v>0</v>
      </c>
      <c r="V9" s="261">
        <f t="shared" si="0"/>
        <v>0</v>
      </c>
      <c r="W9" s="261">
        <f t="shared" si="0"/>
        <v>0</v>
      </c>
      <c r="X9" s="261">
        <f t="shared" si="0"/>
        <v>0</v>
      </c>
      <c r="Y9" s="261">
        <f t="shared" si="0"/>
        <v>0</v>
      </c>
      <c r="Z9" s="261">
        <f t="shared" si="0"/>
        <v>0</v>
      </c>
      <c r="AA9" s="261">
        <f t="shared" si="0"/>
        <v>0</v>
      </c>
      <c r="AB9" s="261">
        <f t="shared" si="0"/>
        <v>0</v>
      </c>
      <c r="AC9" s="261">
        <f t="shared" si="0"/>
        <v>0</v>
      </c>
      <c r="AD9" s="261">
        <f t="shared" si="0"/>
        <v>0</v>
      </c>
      <c r="AE9" s="261">
        <f t="shared" si="0"/>
        <v>0</v>
      </c>
      <c r="AF9" s="261">
        <f t="shared" si="0"/>
        <v>0</v>
      </c>
      <c r="AG9" s="261">
        <f t="shared" si="0"/>
        <v>0</v>
      </c>
      <c r="AH9" s="261">
        <f t="shared" si="0"/>
        <v>0</v>
      </c>
      <c r="AI9" s="261">
        <f t="shared" si="0"/>
        <v>0</v>
      </c>
      <c r="AJ9" s="539">
        <f t="shared" si="0"/>
        <v>0</v>
      </c>
      <c r="AK9" s="202" t="b">
        <v>0</v>
      </c>
    </row>
    <row r="10" spans="1:66" ht="13.5" customHeight="1" x14ac:dyDescent="0.2">
      <c r="A10" s="537"/>
      <c r="B10" s="213"/>
      <c r="C10" s="209" t="s">
        <v>194</v>
      </c>
      <c r="D10" s="209"/>
      <c r="E10" s="215"/>
      <c r="F10" s="536">
        <f>SUM(F11:F13)</f>
        <v>0</v>
      </c>
      <c r="G10" s="536">
        <f t="shared" ref="G10:AJ10" si="1">SUM(G11:G13)</f>
        <v>0</v>
      </c>
      <c r="H10" s="536">
        <f t="shared" si="1"/>
        <v>0</v>
      </c>
      <c r="I10" s="536">
        <f t="shared" si="1"/>
        <v>0</v>
      </c>
      <c r="J10" s="536">
        <f t="shared" si="1"/>
        <v>0</v>
      </c>
      <c r="K10" s="536">
        <f t="shared" si="1"/>
        <v>0</v>
      </c>
      <c r="L10" s="536">
        <f t="shared" si="1"/>
        <v>0</v>
      </c>
      <c r="M10" s="536">
        <f t="shared" si="1"/>
        <v>0</v>
      </c>
      <c r="N10" s="536">
        <f t="shared" si="1"/>
        <v>0</v>
      </c>
      <c r="O10" s="536">
        <f t="shared" si="1"/>
        <v>0</v>
      </c>
      <c r="P10" s="536">
        <f t="shared" si="1"/>
        <v>0</v>
      </c>
      <c r="Q10" s="536">
        <f t="shared" si="1"/>
        <v>0</v>
      </c>
      <c r="R10" s="536">
        <f t="shared" si="1"/>
        <v>0</v>
      </c>
      <c r="S10" s="536">
        <f t="shared" si="1"/>
        <v>0</v>
      </c>
      <c r="T10" s="536">
        <f t="shared" si="1"/>
        <v>0</v>
      </c>
      <c r="U10" s="536">
        <f t="shared" si="1"/>
        <v>0</v>
      </c>
      <c r="V10" s="536">
        <f t="shared" si="1"/>
        <v>0</v>
      </c>
      <c r="W10" s="536">
        <f t="shared" si="1"/>
        <v>0</v>
      </c>
      <c r="X10" s="536">
        <f t="shared" si="1"/>
        <v>0</v>
      </c>
      <c r="Y10" s="536">
        <f t="shared" si="1"/>
        <v>0</v>
      </c>
      <c r="Z10" s="536">
        <f t="shared" si="1"/>
        <v>0</v>
      </c>
      <c r="AA10" s="536">
        <f t="shared" si="1"/>
        <v>0</v>
      </c>
      <c r="AB10" s="536">
        <f t="shared" si="1"/>
        <v>0</v>
      </c>
      <c r="AC10" s="536">
        <f t="shared" si="1"/>
        <v>0</v>
      </c>
      <c r="AD10" s="536">
        <f t="shared" si="1"/>
        <v>0</v>
      </c>
      <c r="AE10" s="536">
        <f t="shared" si="1"/>
        <v>0</v>
      </c>
      <c r="AF10" s="536">
        <f t="shared" si="1"/>
        <v>0</v>
      </c>
      <c r="AG10" s="536">
        <f t="shared" si="1"/>
        <v>0</v>
      </c>
      <c r="AH10" s="536">
        <f t="shared" si="1"/>
        <v>0</v>
      </c>
      <c r="AI10" s="536">
        <f t="shared" si="1"/>
        <v>0</v>
      </c>
      <c r="AJ10" s="540">
        <f t="shared" si="1"/>
        <v>0</v>
      </c>
      <c r="AK10" s="202"/>
    </row>
    <row r="11" spans="1:66" ht="13.5" customHeight="1" x14ac:dyDescent="0.2">
      <c r="A11" s="207"/>
      <c r="B11" s="208" t="s">
        <v>96</v>
      </c>
      <c r="C11" s="17" t="s">
        <v>210</v>
      </c>
      <c r="D11" s="209"/>
      <c r="E11" s="210" t="s">
        <v>130</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11">
        <f t="shared" ref="AJ11:AJ26" si="2">SUM(F11:AI11)</f>
        <v>0</v>
      </c>
      <c r="AK11" s="202"/>
    </row>
    <row r="12" spans="1:66" ht="13.5" customHeight="1" x14ac:dyDescent="0.2">
      <c r="A12" s="207"/>
      <c r="B12" s="208" t="s">
        <v>98</v>
      </c>
      <c r="C12" s="17" t="s">
        <v>210</v>
      </c>
      <c r="D12" s="212"/>
      <c r="E12" s="210" t="s">
        <v>130</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11">
        <f t="shared" si="2"/>
        <v>0</v>
      </c>
      <c r="AK12" s="202"/>
    </row>
    <row r="13" spans="1:66" ht="13.5" customHeight="1" x14ac:dyDescent="0.2">
      <c r="A13" s="207"/>
      <c r="B13" s="208" t="s">
        <v>100</v>
      </c>
      <c r="C13" s="17" t="s">
        <v>210</v>
      </c>
      <c r="D13" s="209"/>
      <c r="E13" s="210" t="s">
        <v>130</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11">
        <f t="shared" si="2"/>
        <v>0</v>
      </c>
      <c r="AK13" s="202"/>
    </row>
    <row r="14" spans="1:66" ht="13.5" customHeight="1" x14ac:dyDescent="0.2">
      <c r="A14" s="207"/>
      <c r="B14" s="213"/>
      <c r="C14" s="209" t="s">
        <v>195</v>
      </c>
      <c r="D14" s="209"/>
      <c r="E14" s="215"/>
      <c r="F14" s="536">
        <f>SUM(F15:F17)</f>
        <v>0</v>
      </c>
      <c r="G14" s="536">
        <f t="shared" ref="G14:AJ14" si="3">SUM(G15:G17)</f>
        <v>0</v>
      </c>
      <c r="H14" s="536">
        <f t="shared" si="3"/>
        <v>0</v>
      </c>
      <c r="I14" s="536">
        <f t="shared" si="3"/>
        <v>0</v>
      </c>
      <c r="J14" s="536">
        <f t="shared" si="3"/>
        <v>0</v>
      </c>
      <c r="K14" s="536">
        <f t="shared" si="3"/>
        <v>0</v>
      </c>
      <c r="L14" s="536">
        <f t="shared" si="3"/>
        <v>0</v>
      </c>
      <c r="M14" s="536">
        <f t="shared" si="3"/>
        <v>0</v>
      </c>
      <c r="N14" s="536">
        <f t="shared" si="3"/>
        <v>0</v>
      </c>
      <c r="O14" s="536">
        <f t="shared" si="3"/>
        <v>0</v>
      </c>
      <c r="P14" s="536">
        <f t="shared" si="3"/>
        <v>0</v>
      </c>
      <c r="Q14" s="536">
        <f t="shared" si="3"/>
        <v>0</v>
      </c>
      <c r="R14" s="536">
        <f t="shared" si="3"/>
        <v>0</v>
      </c>
      <c r="S14" s="536">
        <f t="shared" si="3"/>
        <v>0</v>
      </c>
      <c r="T14" s="536">
        <f t="shared" si="3"/>
        <v>0</v>
      </c>
      <c r="U14" s="536">
        <f t="shared" si="3"/>
        <v>0</v>
      </c>
      <c r="V14" s="536">
        <f t="shared" si="3"/>
        <v>0</v>
      </c>
      <c r="W14" s="536">
        <f t="shared" si="3"/>
        <v>0</v>
      </c>
      <c r="X14" s="536">
        <f t="shared" si="3"/>
        <v>0</v>
      </c>
      <c r="Y14" s="536">
        <f t="shared" si="3"/>
        <v>0</v>
      </c>
      <c r="Z14" s="536">
        <f t="shared" si="3"/>
        <v>0</v>
      </c>
      <c r="AA14" s="536">
        <f t="shared" si="3"/>
        <v>0</v>
      </c>
      <c r="AB14" s="536">
        <f t="shared" si="3"/>
        <v>0</v>
      </c>
      <c r="AC14" s="536">
        <f t="shared" si="3"/>
        <v>0</v>
      </c>
      <c r="AD14" s="536">
        <f t="shared" si="3"/>
        <v>0</v>
      </c>
      <c r="AE14" s="536">
        <f t="shared" si="3"/>
        <v>0</v>
      </c>
      <c r="AF14" s="536">
        <f t="shared" si="3"/>
        <v>0</v>
      </c>
      <c r="AG14" s="536">
        <f t="shared" si="3"/>
        <v>0</v>
      </c>
      <c r="AH14" s="536">
        <f t="shared" si="3"/>
        <v>0</v>
      </c>
      <c r="AI14" s="536">
        <f t="shared" si="3"/>
        <v>0</v>
      </c>
      <c r="AJ14" s="540">
        <f t="shared" si="3"/>
        <v>0</v>
      </c>
      <c r="AK14" s="202"/>
    </row>
    <row r="15" spans="1:66" ht="13.5" customHeight="1" x14ac:dyDescent="0.2">
      <c r="A15" s="207"/>
      <c r="B15" s="208" t="s">
        <v>102</v>
      </c>
      <c r="C15" s="17" t="s">
        <v>210</v>
      </c>
      <c r="D15" s="209"/>
      <c r="E15" s="210" t="s">
        <v>130</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11">
        <f t="shared" si="2"/>
        <v>0</v>
      </c>
      <c r="AK15" s="202"/>
    </row>
    <row r="16" spans="1:66" ht="13.5" customHeight="1" x14ac:dyDescent="0.2">
      <c r="A16" s="207"/>
      <c r="B16" s="208" t="s">
        <v>105</v>
      </c>
      <c r="C16" s="17" t="s">
        <v>210</v>
      </c>
      <c r="D16" s="209"/>
      <c r="E16" s="210" t="s">
        <v>130</v>
      </c>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11">
        <f t="shared" si="2"/>
        <v>0</v>
      </c>
      <c r="AK16" s="202"/>
    </row>
    <row r="17" spans="1:38" ht="13.5" customHeight="1" x14ac:dyDescent="0.2">
      <c r="A17" s="207"/>
      <c r="B17" s="208" t="s">
        <v>109</v>
      </c>
      <c r="C17" s="17" t="s">
        <v>210</v>
      </c>
      <c r="D17" s="209"/>
      <c r="E17" s="210" t="s">
        <v>130</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11">
        <f t="shared" si="2"/>
        <v>0</v>
      </c>
      <c r="AK17" s="202"/>
    </row>
    <row r="18" spans="1:38" ht="13.5" customHeight="1" x14ac:dyDescent="0.2">
      <c r="A18" s="207"/>
      <c r="B18" s="213">
        <v>2</v>
      </c>
      <c r="C18" s="214" t="s">
        <v>211</v>
      </c>
      <c r="D18" s="209"/>
      <c r="E18" s="215" t="s">
        <v>130</v>
      </c>
      <c r="F18" s="536">
        <f>F19+F23</f>
        <v>0</v>
      </c>
      <c r="G18" s="536">
        <f t="shared" ref="G18:AJ18" si="4">G19+G23</f>
        <v>0</v>
      </c>
      <c r="H18" s="536">
        <f t="shared" si="4"/>
        <v>0</v>
      </c>
      <c r="I18" s="536">
        <f t="shared" si="4"/>
        <v>0</v>
      </c>
      <c r="J18" s="536">
        <f t="shared" si="4"/>
        <v>0</v>
      </c>
      <c r="K18" s="536">
        <f t="shared" si="4"/>
        <v>0</v>
      </c>
      <c r="L18" s="536">
        <f t="shared" si="4"/>
        <v>0</v>
      </c>
      <c r="M18" s="536">
        <f t="shared" si="4"/>
        <v>0</v>
      </c>
      <c r="N18" s="536">
        <f t="shared" si="4"/>
        <v>0</v>
      </c>
      <c r="O18" s="536">
        <f t="shared" si="4"/>
        <v>0</v>
      </c>
      <c r="P18" s="536">
        <f t="shared" si="4"/>
        <v>0</v>
      </c>
      <c r="Q18" s="536">
        <f t="shared" si="4"/>
        <v>0</v>
      </c>
      <c r="R18" s="536">
        <f t="shared" si="4"/>
        <v>0</v>
      </c>
      <c r="S18" s="536">
        <f t="shared" si="4"/>
        <v>0</v>
      </c>
      <c r="T18" s="536">
        <f t="shared" si="4"/>
        <v>0</v>
      </c>
      <c r="U18" s="536">
        <f t="shared" si="4"/>
        <v>0</v>
      </c>
      <c r="V18" s="536">
        <f t="shared" si="4"/>
        <v>0</v>
      </c>
      <c r="W18" s="536">
        <f t="shared" si="4"/>
        <v>0</v>
      </c>
      <c r="X18" s="536">
        <f t="shared" si="4"/>
        <v>0</v>
      </c>
      <c r="Y18" s="536">
        <f t="shared" si="4"/>
        <v>0</v>
      </c>
      <c r="Z18" s="536">
        <f t="shared" si="4"/>
        <v>0</v>
      </c>
      <c r="AA18" s="536">
        <f t="shared" si="4"/>
        <v>0</v>
      </c>
      <c r="AB18" s="536">
        <f t="shared" si="4"/>
        <v>0</v>
      </c>
      <c r="AC18" s="536">
        <f t="shared" si="4"/>
        <v>0</v>
      </c>
      <c r="AD18" s="536">
        <f t="shared" si="4"/>
        <v>0</v>
      </c>
      <c r="AE18" s="536">
        <f t="shared" si="4"/>
        <v>0</v>
      </c>
      <c r="AF18" s="536">
        <f t="shared" si="4"/>
        <v>0</v>
      </c>
      <c r="AG18" s="536">
        <f t="shared" si="4"/>
        <v>0</v>
      </c>
      <c r="AH18" s="536">
        <f t="shared" si="4"/>
        <v>0</v>
      </c>
      <c r="AI18" s="536">
        <f t="shared" si="4"/>
        <v>0</v>
      </c>
      <c r="AJ18" s="540">
        <f t="shared" si="4"/>
        <v>0</v>
      </c>
      <c r="AK18" s="217"/>
    </row>
    <row r="19" spans="1:38" ht="13.5" customHeight="1" x14ac:dyDescent="0.2">
      <c r="A19" s="207"/>
      <c r="B19" s="213"/>
      <c r="C19" s="209" t="s">
        <v>197</v>
      </c>
      <c r="D19" s="209"/>
      <c r="E19" s="215"/>
      <c r="F19" s="536">
        <f>SUM(F20:F22)</f>
        <v>0</v>
      </c>
      <c r="G19" s="536">
        <f t="shared" ref="G19:AJ19" si="5">SUM(G20:G22)</f>
        <v>0</v>
      </c>
      <c r="H19" s="536">
        <f t="shared" si="5"/>
        <v>0</v>
      </c>
      <c r="I19" s="536">
        <f t="shared" si="5"/>
        <v>0</v>
      </c>
      <c r="J19" s="536">
        <f t="shared" si="5"/>
        <v>0</v>
      </c>
      <c r="K19" s="536">
        <f t="shared" si="5"/>
        <v>0</v>
      </c>
      <c r="L19" s="536">
        <f t="shared" si="5"/>
        <v>0</v>
      </c>
      <c r="M19" s="536">
        <f t="shared" si="5"/>
        <v>0</v>
      </c>
      <c r="N19" s="536">
        <f t="shared" si="5"/>
        <v>0</v>
      </c>
      <c r="O19" s="536">
        <f t="shared" si="5"/>
        <v>0</v>
      </c>
      <c r="P19" s="536">
        <f t="shared" si="5"/>
        <v>0</v>
      </c>
      <c r="Q19" s="536">
        <f t="shared" si="5"/>
        <v>0</v>
      </c>
      <c r="R19" s="536">
        <f t="shared" si="5"/>
        <v>0</v>
      </c>
      <c r="S19" s="536">
        <f t="shared" si="5"/>
        <v>0</v>
      </c>
      <c r="T19" s="536">
        <f t="shared" si="5"/>
        <v>0</v>
      </c>
      <c r="U19" s="536">
        <f t="shared" si="5"/>
        <v>0</v>
      </c>
      <c r="V19" s="536">
        <f t="shared" si="5"/>
        <v>0</v>
      </c>
      <c r="W19" s="536">
        <f t="shared" si="5"/>
        <v>0</v>
      </c>
      <c r="X19" s="536">
        <f t="shared" si="5"/>
        <v>0</v>
      </c>
      <c r="Y19" s="536">
        <f t="shared" si="5"/>
        <v>0</v>
      </c>
      <c r="Z19" s="536">
        <f t="shared" si="5"/>
        <v>0</v>
      </c>
      <c r="AA19" s="536">
        <f t="shared" si="5"/>
        <v>0</v>
      </c>
      <c r="AB19" s="536">
        <f t="shared" si="5"/>
        <v>0</v>
      </c>
      <c r="AC19" s="536">
        <f t="shared" si="5"/>
        <v>0</v>
      </c>
      <c r="AD19" s="536">
        <f t="shared" si="5"/>
        <v>0</v>
      </c>
      <c r="AE19" s="536">
        <f t="shared" si="5"/>
        <v>0</v>
      </c>
      <c r="AF19" s="536">
        <f t="shared" si="5"/>
        <v>0</v>
      </c>
      <c r="AG19" s="536">
        <f t="shared" si="5"/>
        <v>0</v>
      </c>
      <c r="AH19" s="536">
        <f t="shared" si="5"/>
        <v>0</v>
      </c>
      <c r="AI19" s="536">
        <f t="shared" si="5"/>
        <v>0</v>
      </c>
      <c r="AJ19" s="540">
        <f t="shared" si="5"/>
        <v>0</v>
      </c>
      <c r="AK19" s="217"/>
    </row>
    <row r="20" spans="1:38" ht="13.5" customHeight="1" x14ac:dyDescent="0.2">
      <c r="A20" s="207"/>
      <c r="B20" s="208" t="s">
        <v>198</v>
      </c>
      <c r="C20" s="17" t="s">
        <v>212</v>
      </c>
      <c r="D20" s="212"/>
      <c r="E20" s="210" t="s">
        <v>130</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11">
        <f t="shared" si="2"/>
        <v>0</v>
      </c>
      <c r="AK20" s="202"/>
    </row>
    <row r="21" spans="1:38" ht="13.5" customHeight="1" x14ac:dyDescent="0.2">
      <c r="A21" s="207"/>
      <c r="B21" s="208" t="s">
        <v>199</v>
      </c>
      <c r="C21" s="17" t="s">
        <v>212</v>
      </c>
      <c r="D21" s="212"/>
      <c r="E21" s="210" t="s">
        <v>130</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11">
        <f t="shared" si="2"/>
        <v>0</v>
      </c>
      <c r="AK21" s="202"/>
    </row>
    <row r="22" spans="1:38" ht="15.75" customHeight="1" x14ac:dyDescent="0.2">
      <c r="A22" s="207"/>
      <c r="B22" s="208" t="s">
        <v>200</v>
      </c>
      <c r="C22" s="17" t="s">
        <v>212</v>
      </c>
      <c r="D22" s="212"/>
      <c r="E22" s="210" t="s">
        <v>130</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11">
        <f t="shared" si="2"/>
        <v>0</v>
      </c>
      <c r="AK22" s="202"/>
    </row>
    <row r="23" spans="1:38" ht="15.75" customHeight="1" x14ac:dyDescent="0.2">
      <c r="A23" s="207"/>
      <c r="B23" s="213"/>
      <c r="C23" s="209" t="s">
        <v>201</v>
      </c>
      <c r="D23" s="209"/>
      <c r="E23" s="215"/>
      <c r="F23" s="536">
        <f>SUM(F24:F26)</f>
        <v>0</v>
      </c>
      <c r="G23" s="536">
        <f t="shared" ref="G23:AJ23" si="6">SUM(G24:G26)</f>
        <v>0</v>
      </c>
      <c r="H23" s="536">
        <f t="shared" si="6"/>
        <v>0</v>
      </c>
      <c r="I23" s="536">
        <f t="shared" si="6"/>
        <v>0</v>
      </c>
      <c r="J23" s="536">
        <f t="shared" si="6"/>
        <v>0</v>
      </c>
      <c r="K23" s="536">
        <f t="shared" si="6"/>
        <v>0</v>
      </c>
      <c r="L23" s="536">
        <f t="shared" si="6"/>
        <v>0</v>
      </c>
      <c r="M23" s="536">
        <f t="shared" si="6"/>
        <v>0</v>
      </c>
      <c r="N23" s="536">
        <f t="shared" si="6"/>
        <v>0</v>
      </c>
      <c r="O23" s="536">
        <f t="shared" si="6"/>
        <v>0</v>
      </c>
      <c r="P23" s="536">
        <f t="shared" si="6"/>
        <v>0</v>
      </c>
      <c r="Q23" s="536">
        <f t="shared" si="6"/>
        <v>0</v>
      </c>
      <c r="R23" s="536">
        <f t="shared" si="6"/>
        <v>0</v>
      </c>
      <c r="S23" s="536">
        <f t="shared" si="6"/>
        <v>0</v>
      </c>
      <c r="T23" s="536">
        <f t="shared" si="6"/>
        <v>0</v>
      </c>
      <c r="U23" s="536">
        <f t="shared" si="6"/>
        <v>0</v>
      </c>
      <c r="V23" s="536">
        <f t="shared" si="6"/>
        <v>0</v>
      </c>
      <c r="W23" s="536">
        <f t="shared" si="6"/>
        <v>0</v>
      </c>
      <c r="X23" s="536">
        <f t="shared" si="6"/>
        <v>0</v>
      </c>
      <c r="Y23" s="536">
        <f t="shared" si="6"/>
        <v>0</v>
      </c>
      <c r="Z23" s="536">
        <f t="shared" si="6"/>
        <v>0</v>
      </c>
      <c r="AA23" s="536">
        <f t="shared" si="6"/>
        <v>0</v>
      </c>
      <c r="AB23" s="536">
        <f t="shared" si="6"/>
        <v>0</v>
      </c>
      <c r="AC23" s="536">
        <f t="shared" si="6"/>
        <v>0</v>
      </c>
      <c r="AD23" s="536">
        <f t="shared" si="6"/>
        <v>0</v>
      </c>
      <c r="AE23" s="536">
        <f t="shared" si="6"/>
        <v>0</v>
      </c>
      <c r="AF23" s="536">
        <f t="shared" si="6"/>
        <v>0</v>
      </c>
      <c r="AG23" s="536">
        <f t="shared" si="6"/>
        <v>0</v>
      </c>
      <c r="AH23" s="536">
        <f t="shared" si="6"/>
        <v>0</v>
      </c>
      <c r="AI23" s="536">
        <f t="shared" si="6"/>
        <v>0</v>
      </c>
      <c r="AJ23" s="540">
        <f t="shared" si="6"/>
        <v>0</v>
      </c>
      <c r="AK23" s="202"/>
    </row>
    <row r="24" spans="1:38" ht="15.75" customHeight="1" x14ac:dyDescent="0.2">
      <c r="A24" s="207"/>
      <c r="B24" s="208" t="s">
        <v>202</v>
      </c>
      <c r="C24" s="17" t="s">
        <v>212</v>
      </c>
      <c r="D24" s="212"/>
      <c r="E24" s="210" t="s">
        <v>130</v>
      </c>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11">
        <f t="shared" si="2"/>
        <v>0</v>
      </c>
      <c r="AK24" s="202"/>
    </row>
    <row r="25" spans="1:38" ht="15.75" customHeight="1" x14ac:dyDescent="0.2">
      <c r="A25" s="207"/>
      <c r="B25" s="208" t="s">
        <v>203</v>
      </c>
      <c r="C25" s="17" t="s">
        <v>212</v>
      </c>
      <c r="D25" s="212"/>
      <c r="E25" s="210" t="s">
        <v>130</v>
      </c>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11">
        <f t="shared" si="2"/>
        <v>0</v>
      </c>
      <c r="AK25" s="202"/>
    </row>
    <row r="26" spans="1:38" s="221" customFormat="1" ht="15.75" customHeight="1" x14ac:dyDescent="0.2">
      <c r="A26" s="218"/>
      <c r="B26" s="208" t="s">
        <v>204</v>
      </c>
      <c r="C26" s="17" t="s">
        <v>212</v>
      </c>
      <c r="D26" s="219"/>
      <c r="E26" s="210" t="s">
        <v>130</v>
      </c>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11">
        <f t="shared" si="2"/>
        <v>0</v>
      </c>
      <c r="AK26" s="220"/>
    </row>
    <row r="27" spans="1:38" ht="13.5" customHeight="1" x14ac:dyDescent="0.2">
      <c r="A27" s="207"/>
      <c r="B27" s="215">
        <v>3</v>
      </c>
      <c r="C27" s="209" t="s">
        <v>213</v>
      </c>
      <c r="D27" s="209"/>
      <c r="E27" s="215" t="s">
        <v>130</v>
      </c>
      <c r="F27" s="216">
        <f>F28+F31</f>
        <v>0</v>
      </c>
      <c r="G27" s="216">
        <f>G28+G31</f>
        <v>0</v>
      </c>
      <c r="H27" s="216">
        <f>H28+H31</f>
        <v>0</v>
      </c>
      <c r="I27" s="216">
        <f>I28+I31</f>
        <v>0</v>
      </c>
      <c r="J27" s="216">
        <f t="shared" ref="J27:M27" si="7">J28+J31</f>
        <v>0</v>
      </c>
      <c r="K27" s="216">
        <f t="shared" si="7"/>
        <v>0</v>
      </c>
      <c r="L27" s="216">
        <f t="shared" si="7"/>
        <v>0</v>
      </c>
      <c r="M27" s="216">
        <f t="shared" si="7"/>
        <v>0</v>
      </c>
      <c r="N27" s="216">
        <f t="shared" ref="N27" si="8">N28+N31</f>
        <v>0</v>
      </c>
      <c r="O27" s="222"/>
      <c r="P27" s="222"/>
      <c r="Q27" s="222"/>
      <c r="R27" s="222"/>
      <c r="S27" s="222"/>
      <c r="T27" s="222"/>
      <c r="U27" s="222"/>
      <c r="V27" s="222"/>
      <c r="W27" s="222"/>
      <c r="X27" s="222"/>
      <c r="Y27" s="222"/>
      <c r="Z27" s="222"/>
      <c r="AA27" s="222"/>
      <c r="AB27" s="222"/>
      <c r="AC27" s="222"/>
      <c r="AD27" s="222"/>
      <c r="AE27" s="222"/>
      <c r="AF27" s="222"/>
      <c r="AG27" s="222"/>
      <c r="AH27" s="222"/>
      <c r="AI27" s="222"/>
      <c r="AJ27" s="211">
        <f t="shared" ref="AJ27:AJ33" si="9">SUM(F27:AI27)</f>
        <v>0</v>
      </c>
      <c r="AK27" s="223"/>
      <c r="AL27" s="224"/>
    </row>
    <row r="28" spans="1:38" s="229" customFormat="1" ht="13.5" customHeight="1" x14ac:dyDescent="0.2">
      <c r="A28" s="225"/>
      <c r="B28" s="226" t="s">
        <v>214</v>
      </c>
      <c r="C28" s="209" t="s">
        <v>215</v>
      </c>
      <c r="D28" s="227"/>
      <c r="E28" s="215" t="s">
        <v>130</v>
      </c>
      <c r="F28" s="216">
        <f>SUM(F29:F29)</f>
        <v>0</v>
      </c>
      <c r="G28" s="216">
        <f>SUM(G29:G29)</f>
        <v>0</v>
      </c>
      <c r="H28" s="216">
        <f>SUM(H29:H29)</f>
        <v>0</v>
      </c>
      <c r="I28" s="216">
        <f t="shared" ref="I28:N28" si="10">SUM(I29:I29)</f>
        <v>0</v>
      </c>
      <c r="J28" s="216">
        <f t="shared" si="10"/>
        <v>0</v>
      </c>
      <c r="K28" s="216">
        <f t="shared" si="10"/>
        <v>0</v>
      </c>
      <c r="L28" s="216">
        <f t="shared" si="10"/>
        <v>0</v>
      </c>
      <c r="M28" s="216">
        <f t="shared" si="10"/>
        <v>0</v>
      </c>
      <c r="N28" s="216">
        <f t="shared" si="10"/>
        <v>0</v>
      </c>
      <c r="O28" s="222"/>
      <c r="P28" s="222"/>
      <c r="Q28" s="222"/>
      <c r="R28" s="222"/>
      <c r="S28" s="222"/>
      <c r="T28" s="222"/>
      <c r="U28" s="222"/>
      <c r="V28" s="222"/>
      <c r="W28" s="222"/>
      <c r="X28" s="222"/>
      <c r="Y28" s="222"/>
      <c r="Z28" s="222"/>
      <c r="AA28" s="222"/>
      <c r="AB28" s="222"/>
      <c r="AC28" s="222"/>
      <c r="AD28" s="222"/>
      <c r="AE28" s="222"/>
      <c r="AF28" s="222"/>
      <c r="AG28" s="222"/>
      <c r="AH28" s="222"/>
      <c r="AI28" s="222"/>
      <c r="AJ28" s="211">
        <f t="shared" si="9"/>
        <v>0</v>
      </c>
      <c r="AK28" s="228"/>
    </row>
    <row r="29" spans="1:38" ht="13.5" customHeight="1" x14ac:dyDescent="0.2">
      <c r="A29" s="207"/>
      <c r="B29" s="208" t="s">
        <v>216</v>
      </c>
      <c r="C29" s="212" t="s">
        <v>217</v>
      </c>
      <c r="D29" s="212"/>
      <c r="E29" s="230" t="s">
        <v>130</v>
      </c>
      <c r="F29" s="231">
        <f>-SUM('1.1.A. Iesniedzējs:1.3.6.R.14.,41.,45.vai dz.c.s.'!H26,'1.1.A. Iesniedzējs:1.3.6.R.14.,41.,45.vai dz.c.s.'!I26)</f>
        <v>0</v>
      </c>
      <c r="G29" s="231">
        <f>-SUM('1.1.A. Iesniedzējs:1.3.6.R.14.,41.,45.vai dz.c.s.'!J26,'1.1.A. Iesniedzējs:1.3.6.R.14.,41.,45.vai dz.c.s.'!K26)</f>
        <v>0</v>
      </c>
      <c r="H29" s="231">
        <f>-SUM('1.1.A. Iesniedzējs:1.3.6.R.14.,41.,45.vai dz.c.s.'!L26,'1.1.A. Iesniedzējs:1.3.6.R.14.,41.,45.vai dz.c.s.'!M26)</f>
        <v>0</v>
      </c>
      <c r="I29" s="231">
        <f>-SUM('1.1.A. Iesniedzējs:1.3.6.R.14.,41.,45.vai dz.c.s.'!N26,'1.1.A. Iesniedzējs:1.3.6.R.14.,41.,45.vai dz.c.s.'!O26)</f>
        <v>0</v>
      </c>
      <c r="J29" s="231">
        <f>-SUM('1.1.A. Iesniedzējs:1.3.6.R.14.,41.,45.vai dz.c.s.'!P26,'1.1.A. Iesniedzējs:1.3.6.R.14.,41.,45.vai dz.c.s.'!Q26)</f>
        <v>0</v>
      </c>
      <c r="K29" s="231">
        <f>-SUM('1.1.A. Iesniedzējs:1.3.6.R.14.,41.,45.vai dz.c.s.'!R26,'1.1.A. Iesniedzējs:1.3.6.R.14.,41.,45.vai dz.c.s.'!S26)</f>
        <v>0</v>
      </c>
      <c r="L29" s="231">
        <f>-SUM('1.1.A. Iesniedzējs:1.3.6.R.14.,41.,45.vai dz.c.s.'!T26,'1.1.A. Iesniedzējs:1.3.6.R.14.,41.,45.vai dz.c.s.'!U26)</f>
        <v>0</v>
      </c>
      <c r="M29" s="231">
        <f>-SUM('1.1.A. Iesniedzējs:1.3.6.R.14.,41.,45.vai dz.c.s.'!V26,'1.1.A. Iesniedzējs:1.3.6.R.14.,41.,45.vai dz.c.s.'!W26)</f>
        <v>0</v>
      </c>
      <c r="N29" s="231">
        <f>-SUM('1.1.A. Iesniedzējs:1.3.6.R.14.,41.,45.vai dz.c.s.'!X26,'1.1.A. Iesniedzējs:1.3.6.R.14.,41.,45.vai dz.c.s.'!Y26)</f>
        <v>0</v>
      </c>
      <c r="O29" s="222"/>
      <c r="P29" s="222"/>
      <c r="Q29" s="222"/>
      <c r="R29" s="222"/>
      <c r="S29" s="222"/>
      <c r="T29" s="222"/>
      <c r="U29" s="222"/>
      <c r="V29" s="222"/>
      <c r="W29" s="222"/>
      <c r="X29" s="222"/>
      <c r="Y29" s="222"/>
      <c r="Z29" s="222"/>
      <c r="AA29" s="222"/>
      <c r="AB29" s="222"/>
      <c r="AC29" s="222"/>
      <c r="AD29" s="222"/>
      <c r="AE29" s="222"/>
      <c r="AF29" s="222"/>
      <c r="AG29" s="222"/>
      <c r="AH29" s="222"/>
      <c r="AI29" s="222"/>
      <c r="AJ29" s="232">
        <f t="shared" si="9"/>
        <v>0</v>
      </c>
      <c r="AK29" s="233"/>
    </row>
    <row r="30" spans="1:38" ht="13.5" customHeight="1" x14ac:dyDescent="0.2">
      <c r="A30" s="207"/>
      <c r="B30" s="208" t="s">
        <v>218</v>
      </c>
      <c r="C30" s="212" t="s">
        <v>219</v>
      </c>
      <c r="D30" s="212"/>
      <c r="E30" s="230" t="s">
        <v>130</v>
      </c>
      <c r="F30" s="231">
        <f>-SUM('1.1.A. Iesniedzējs:1.3.6.R.14.,41.,45.vai dz.c.s.'!H24)+SUM('1.1.A. Iesniedzējs:1.3.6.R.14.,41.,45.vai dz.c.s.'!H23)</f>
        <v>0</v>
      </c>
      <c r="G30" s="231">
        <f>-SUM('1.1.A. Iesniedzējs:1.3.6.R.14.,41.,45.vai dz.c.s.'!J24)+SUM('1.1.A. Iesniedzējs:1.3.6.R.14.,41.,45.vai dz.c.s.'!J23)</f>
        <v>0</v>
      </c>
      <c r="H30" s="231">
        <f>-SUM('1.1.A. Iesniedzējs:1.3.6.R.14.,41.,45.vai dz.c.s.'!L24)+SUM('1.1.A. Iesniedzējs:1.3.6.R.14.,41.,45.vai dz.c.s.'!L23)</f>
        <v>0</v>
      </c>
      <c r="I30" s="231">
        <f>-SUM('1.1.A. Iesniedzējs:1.3.6.R.14.,41.,45.vai dz.c.s.'!N24)+SUM('1.1.A. Iesniedzējs:1.3.6.R.14.,41.,45.vai dz.c.s.'!N23)</f>
        <v>0</v>
      </c>
      <c r="J30" s="231">
        <f>-SUM('1.1.A. Iesniedzējs:1.3.6.R.14.,41.,45.vai dz.c.s.'!P24)+SUM('1.1.A. Iesniedzējs:1.3.6.R.14.,41.,45.vai dz.c.s.'!P23)</f>
        <v>0</v>
      </c>
      <c r="K30" s="231">
        <f>-SUM('1.1.A. Iesniedzējs:1.3.6.R.14.,41.,45.vai dz.c.s.'!R24)+SUM('1.1.A. Iesniedzējs:1.3.6.R.14.,41.,45.vai dz.c.s.'!R23)</f>
        <v>0</v>
      </c>
      <c r="L30" s="231">
        <f>-SUM('1.1.A. Iesniedzējs:1.3.6.R.14.,41.,45.vai dz.c.s.'!T24)+SUM('1.1.A. Iesniedzējs:1.3.6.R.14.,41.,45.vai dz.c.s.'!T23)</f>
        <v>0</v>
      </c>
      <c r="M30" s="231">
        <f>-SUM('1.1.A. Iesniedzējs:1.3.6.R.14.,41.,45.vai dz.c.s.'!V24)+SUM('1.1.A. Iesniedzējs:1.3.6.R.14.,41.,45.vai dz.c.s.'!V23)</f>
        <v>0</v>
      </c>
      <c r="N30" s="231">
        <f>-SUM('1.1.A. Iesniedzējs:1.3.6.R.14.,41.,45.vai dz.c.s.'!X24)+SUM('1.1.A. Iesniedzējs:1.3.6.R.14.,41.,45.vai dz.c.s.'!X23)</f>
        <v>0</v>
      </c>
      <c r="O30" s="222"/>
      <c r="P30" s="222"/>
      <c r="Q30" s="222"/>
      <c r="R30" s="222"/>
      <c r="S30" s="222"/>
      <c r="T30" s="222"/>
      <c r="U30" s="222"/>
      <c r="V30" s="222"/>
      <c r="W30" s="222"/>
      <c r="X30" s="222"/>
      <c r="Y30" s="222"/>
      <c r="Z30" s="222"/>
      <c r="AA30" s="222"/>
      <c r="AB30" s="222"/>
      <c r="AC30" s="222"/>
      <c r="AD30" s="222"/>
      <c r="AE30" s="222"/>
      <c r="AF30" s="222"/>
      <c r="AG30" s="222"/>
      <c r="AH30" s="222"/>
      <c r="AI30" s="222"/>
      <c r="AJ30" s="232">
        <f t="shared" si="9"/>
        <v>0</v>
      </c>
      <c r="AK30" s="233"/>
    </row>
    <row r="31" spans="1:38" s="229" customFormat="1" ht="13.5" customHeight="1" x14ac:dyDescent="0.2">
      <c r="A31" s="225"/>
      <c r="B31" s="226" t="s">
        <v>220</v>
      </c>
      <c r="C31" s="209" t="s">
        <v>221</v>
      </c>
      <c r="D31" s="227"/>
      <c r="E31" s="215" t="s">
        <v>130</v>
      </c>
      <c r="F31" s="216">
        <f>F32</f>
        <v>0</v>
      </c>
      <c r="G31" s="216">
        <f t="shared" ref="G31:N31" si="11">G32</f>
        <v>0</v>
      </c>
      <c r="H31" s="216">
        <f t="shared" si="11"/>
        <v>0</v>
      </c>
      <c r="I31" s="216">
        <f t="shared" si="11"/>
        <v>0</v>
      </c>
      <c r="J31" s="216">
        <f t="shared" si="11"/>
        <v>0</v>
      </c>
      <c r="K31" s="216">
        <f t="shared" si="11"/>
        <v>0</v>
      </c>
      <c r="L31" s="216">
        <f t="shared" si="11"/>
        <v>0</v>
      </c>
      <c r="M31" s="216">
        <f t="shared" si="11"/>
        <v>0</v>
      </c>
      <c r="N31" s="216">
        <f t="shared" si="11"/>
        <v>0</v>
      </c>
      <c r="O31" s="222"/>
      <c r="P31" s="222"/>
      <c r="Q31" s="222"/>
      <c r="R31" s="222"/>
      <c r="S31" s="222"/>
      <c r="T31" s="222"/>
      <c r="U31" s="222"/>
      <c r="V31" s="222"/>
      <c r="W31" s="222"/>
      <c r="X31" s="222"/>
      <c r="Y31" s="222"/>
      <c r="Z31" s="222"/>
      <c r="AA31" s="222"/>
      <c r="AB31" s="222"/>
      <c r="AC31" s="222"/>
      <c r="AD31" s="222"/>
      <c r="AE31" s="222"/>
      <c r="AF31" s="222"/>
      <c r="AG31" s="222"/>
      <c r="AH31" s="222"/>
      <c r="AI31" s="222"/>
      <c r="AJ31" s="211">
        <f t="shared" si="9"/>
        <v>0</v>
      </c>
      <c r="AK31" s="228"/>
    </row>
    <row r="32" spans="1:38" ht="13.5" customHeight="1" x14ac:dyDescent="0.2">
      <c r="A32" s="207"/>
      <c r="B32" s="208" t="s">
        <v>222</v>
      </c>
      <c r="C32" s="212" t="s">
        <v>223</v>
      </c>
      <c r="D32" s="212"/>
      <c r="E32" s="230" t="s">
        <v>130</v>
      </c>
      <c r="F32" s="231">
        <f>-SUM('1.1.A. Iesniedzējs:1.3.6.R.14.,41.,45.vai dz.c.s.'!H23,'1.1.A. Iesniedzējs:1.3.6.R.14.,41.,45.vai dz.c.s.'!I23)</f>
        <v>0</v>
      </c>
      <c r="G32" s="231">
        <f>-SUM('1.1.A. Iesniedzējs:1.3.6.R.14.,41.,45.vai dz.c.s.'!J23,'1.1.A. Iesniedzējs:1.3.6.R.14.,41.,45.vai dz.c.s.'!K23)</f>
        <v>0</v>
      </c>
      <c r="H32" s="231">
        <f>-SUM('1.1.A. Iesniedzējs:1.3.6.R.14.,41.,45.vai dz.c.s.'!L23,'1.1.A. Iesniedzējs:1.3.6.R.14.,41.,45.vai dz.c.s.'!M23)</f>
        <v>0</v>
      </c>
      <c r="I32" s="231">
        <f>-SUM('1.1.A. Iesniedzējs:1.3.6.R.14.,41.,45.vai dz.c.s.'!N23,'1.1.A. Iesniedzējs:1.3.6.R.14.,41.,45.vai dz.c.s.'!O23)</f>
        <v>0</v>
      </c>
      <c r="J32" s="231">
        <f>-SUM('1.1.A. Iesniedzējs:1.3.6.R.14.,41.,45.vai dz.c.s.'!P23,'1.1.A. Iesniedzējs:1.3.6.R.14.,41.,45.vai dz.c.s.'!Q23)</f>
        <v>0</v>
      </c>
      <c r="K32" s="231">
        <f>-SUM('1.1.A. Iesniedzējs:1.3.6.R.14.,41.,45.vai dz.c.s.'!R23,'1.1.A. Iesniedzējs:1.3.6.R.14.,41.,45.vai dz.c.s.'!S23)</f>
        <v>0</v>
      </c>
      <c r="L32" s="231">
        <f>-SUM('1.1.A. Iesniedzējs:1.3.6.R.14.,41.,45.vai dz.c.s.'!T23,'1.1.A. Iesniedzējs:1.3.6.R.14.,41.,45.vai dz.c.s.'!U23)</f>
        <v>0</v>
      </c>
      <c r="M32" s="231">
        <f>-SUM('1.1.A. Iesniedzējs:1.3.6.R.14.,41.,45.vai dz.c.s.'!V23,'1.1.A. Iesniedzējs:1.3.6.R.14.,41.,45.vai dz.c.s.'!W23)</f>
        <v>0</v>
      </c>
      <c r="N32" s="231">
        <f>-SUM('1.1.A. Iesniedzējs:1.3.6.R.14.,41.,45.vai dz.c.s.'!X23,'1.1.A. Iesniedzējs:1.3.6.R.14.,41.,45.vai dz.c.s.'!Y23)</f>
        <v>0</v>
      </c>
      <c r="O32" s="222"/>
      <c r="P32" s="222"/>
      <c r="Q32" s="222"/>
      <c r="R32" s="222"/>
      <c r="S32" s="222"/>
      <c r="T32" s="222"/>
      <c r="U32" s="222"/>
      <c r="V32" s="222"/>
      <c r="W32" s="222"/>
      <c r="X32" s="222"/>
      <c r="Y32" s="222"/>
      <c r="Z32" s="222"/>
      <c r="AA32" s="222"/>
      <c r="AB32" s="222"/>
      <c r="AC32" s="222"/>
      <c r="AD32" s="222"/>
      <c r="AE32" s="222"/>
      <c r="AF32" s="222"/>
      <c r="AG32" s="222"/>
      <c r="AH32" s="222"/>
      <c r="AI32" s="222"/>
      <c r="AJ32" s="232">
        <f t="shared" si="9"/>
        <v>0</v>
      </c>
      <c r="AK32" s="233"/>
    </row>
    <row r="33" spans="1:37" ht="13.5" customHeight="1" x14ac:dyDescent="0.2">
      <c r="A33" s="207"/>
      <c r="B33" s="234">
        <v>4</v>
      </c>
      <c r="C33" s="209" t="s">
        <v>224</v>
      </c>
      <c r="D33" s="209"/>
      <c r="E33" s="215" t="s">
        <v>130</v>
      </c>
      <c r="F33" s="222"/>
      <c r="G33" s="216">
        <f>G34+G35</f>
        <v>0</v>
      </c>
      <c r="H33" s="216">
        <f t="shared" ref="H33:AI33" si="12">H34+H35</f>
        <v>0</v>
      </c>
      <c r="I33" s="216">
        <f t="shared" si="12"/>
        <v>0</v>
      </c>
      <c r="J33" s="216">
        <f t="shared" si="12"/>
        <v>0</v>
      </c>
      <c r="K33" s="216">
        <f t="shared" si="12"/>
        <v>0</v>
      </c>
      <c r="L33" s="216">
        <f t="shared" si="12"/>
        <v>0</v>
      </c>
      <c r="M33" s="216">
        <f t="shared" si="12"/>
        <v>0</v>
      </c>
      <c r="N33" s="216">
        <f t="shared" si="12"/>
        <v>0</v>
      </c>
      <c r="O33" s="216">
        <f t="shared" si="12"/>
        <v>0</v>
      </c>
      <c r="P33" s="216">
        <f t="shared" si="12"/>
        <v>0</v>
      </c>
      <c r="Q33" s="216">
        <f t="shared" si="12"/>
        <v>0</v>
      </c>
      <c r="R33" s="216">
        <f t="shared" si="12"/>
        <v>0</v>
      </c>
      <c r="S33" s="216">
        <f t="shared" si="12"/>
        <v>0</v>
      </c>
      <c r="T33" s="216">
        <f t="shared" si="12"/>
        <v>0</v>
      </c>
      <c r="U33" s="216">
        <f t="shared" si="12"/>
        <v>0</v>
      </c>
      <c r="V33" s="216">
        <f t="shared" si="12"/>
        <v>0</v>
      </c>
      <c r="W33" s="216">
        <f t="shared" si="12"/>
        <v>0</v>
      </c>
      <c r="X33" s="216">
        <f t="shared" si="12"/>
        <v>0</v>
      </c>
      <c r="Y33" s="216">
        <f t="shared" si="12"/>
        <v>0</v>
      </c>
      <c r="Z33" s="216">
        <f t="shared" si="12"/>
        <v>0</v>
      </c>
      <c r="AA33" s="216">
        <f t="shared" si="12"/>
        <v>0</v>
      </c>
      <c r="AB33" s="216">
        <f t="shared" si="12"/>
        <v>0</v>
      </c>
      <c r="AC33" s="216">
        <f t="shared" si="12"/>
        <v>0</v>
      </c>
      <c r="AD33" s="216">
        <f t="shared" si="12"/>
        <v>0</v>
      </c>
      <c r="AE33" s="216">
        <f t="shared" si="12"/>
        <v>0</v>
      </c>
      <c r="AF33" s="216">
        <f t="shared" si="12"/>
        <v>0</v>
      </c>
      <c r="AG33" s="216">
        <f t="shared" si="12"/>
        <v>0</v>
      </c>
      <c r="AH33" s="216">
        <f t="shared" si="12"/>
        <v>0</v>
      </c>
      <c r="AI33" s="216">
        <f t="shared" si="12"/>
        <v>0</v>
      </c>
      <c r="AJ33" s="211">
        <f t="shared" si="9"/>
        <v>0</v>
      </c>
      <c r="AK33" s="233"/>
    </row>
    <row r="34" spans="1:37" ht="25.5" x14ac:dyDescent="0.2">
      <c r="A34" s="207"/>
      <c r="B34" s="235" t="s">
        <v>225</v>
      </c>
      <c r="C34" s="236" t="s">
        <v>226</v>
      </c>
      <c r="D34" s="209"/>
      <c r="E34" s="210" t="s">
        <v>130</v>
      </c>
      <c r="F34" s="222"/>
      <c r="G34" s="24"/>
      <c r="H34" s="24"/>
      <c r="I34" s="24"/>
      <c r="J34" s="24"/>
      <c r="K34" s="24"/>
      <c r="L34" s="24"/>
      <c r="M34" s="24"/>
      <c r="N34" s="24"/>
      <c r="O34" s="24"/>
      <c r="P34" s="24"/>
      <c r="Q34" s="24"/>
      <c r="R34" s="24"/>
      <c r="S34" s="24"/>
      <c r="T34" s="24">
        <f>Pieņēmumi!D31</f>
        <v>0</v>
      </c>
      <c r="U34" s="24"/>
      <c r="V34" s="24"/>
      <c r="W34" s="24"/>
      <c r="X34" s="24"/>
      <c r="Y34" s="24"/>
      <c r="Z34" s="24"/>
      <c r="AA34" s="24"/>
      <c r="AB34" s="24"/>
      <c r="AC34" s="24"/>
      <c r="AD34" s="24"/>
      <c r="AE34" s="24"/>
      <c r="AF34" s="24"/>
      <c r="AG34" s="24"/>
      <c r="AH34" s="24"/>
      <c r="AI34" s="24"/>
      <c r="AJ34" s="211">
        <f>SUM(F34:AI34)</f>
        <v>0</v>
      </c>
      <c r="AK34" s="233"/>
    </row>
    <row r="35" spans="1:37" ht="13.5" customHeight="1" x14ac:dyDescent="0.2">
      <c r="A35" s="207"/>
      <c r="B35" s="235" t="s">
        <v>227</v>
      </c>
      <c r="C35" s="236" t="s">
        <v>228</v>
      </c>
      <c r="D35" s="209"/>
      <c r="E35" s="210" t="s">
        <v>130</v>
      </c>
      <c r="F35" s="222"/>
      <c r="G35" s="24"/>
      <c r="H35" s="24"/>
      <c r="I35" s="24"/>
      <c r="J35" s="24"/>
      <c r="K35" s="24"/>
      <c r="L35" s="24"/>
      <c r="M35" s="24"/>
      <c r="N35" s="24"/>
      <c r="O35" s="24"/>
      <c r="P35" s="24"/>
      <c r="Q35" s="24"/>
      <c r="R35" s="24"/>
      <c r="S35" s="24"/>
      <c r="T35" s="24">
        <f>Pieņēmumi!D32</f>
        <v>0</v>
      </c>
      <c r="U35" s="24"/>
      <c r="V35" s="24"/>
      <c r="W35" s="24"/>
      <c r="X35" s="24"/>
      <c r="Y35" s="24"/>
      <c r="Z35" s="24"/>
      <c r="AA35" s="24"/>
      <c r="AB35" s="24"/>
      <c r="AC35" s="24"/>
      <c r="AD35" s="24"/>
      <c r="AE35" s="24"/>
      <c r="AF35" s="24"/>
      <c r="AG35" s="24"/>
      <c r="AH35" s="24"/>
      <c r="AI35" s="24"/>
      <c r="AJ35" s="211">
        <f>SUM(F35:AI35)</f>
        <v>0</v>
      </c>
      <c r="AK35" s="233"/>
    </row>
    <row r="36" spans="1:37" s="244" customFormat="1" ht="13.5" customHeight="1" thickBot="1" x14ac:dyDescent="0.25">
      <c r="A36" s="237"/>
      <c r="B36" s="238">
        <v>5</v>
      </c>
      <c r="C36" s="239" t="s">
        <v>205</v>
      </c>
      <c r="D36" s="239"/>
      <c r="E36" s="240" t="s">
        <v>130</v>
      </c>
      <c r="F36" s="241">
        <f t="shared" ref="F36:AI36" si="13">SUM(F9,,F18,F27,F33)</f>
        <v>0</v>
      </c>
      <c r="G36" s="241">
        <f>SUM(G9,,G18,G27,G33)</f>
        <v>0</v>
      </c>
      <c r="H36" s="241">
        <f t="shared" si="13"/>
        <v>0</v>
      </c>
      <c r="I36" s="241">
        <f t="shared" si="13"/>
        <v>0</v>
      </c>
      <c r="J36" s="241">
        <f t="shared" si="13"/>
        <v>0</v>
      </c>
      <c r="K36" s="241">
        <f t="shared" si="13"/>
        <v>0</v>
      </c>
      <c r="L36" s="241">
        <f t="shared" si="13"/>
        <v>0</v>
      </c>
      <c r="M36" s="241">
        <f t="shared" si="13"/>
        <v>0</v>
      </c>
      <c r="N36" s="241">
        <f t="shared" si="13"/>
        <v>0</v>
      </c>
      <c r="O36" s="241">
        <f t="shared" si="13"/>
        <v>0</v>
      </c>
      <c r="P36" s="241">
        <f t="shared" si="13"/>
        <v>0</v>
      </c>
      <c r="Q36" s="241">
        <f t="shared" si="13"/>
        <v>0</v>
      </c>
      <c r="R36" s="241">
        <f t="shared" si="13"/>
        <v>0</v>
      </c>
      <c r="S36" s="241">
        <f t="shared" si="13"/>
        <v>0</v>
      </c>
      <c r="T36" s="241">
        <f t="shared" si="13"/>
        <v>0</v>
      </c>
      <c r="U36" s="241">
        <f t="shared" si="13"/>
        <v>0</v>
      </c>
      <c r="V36" s="241">
        <f t="shared" si="13"/>
        <v>0</v>
      </c>
      <c r="W36" s="241">
        <f t="shared" si="13"/>
        <v>0</v>
      </c>
      <c r="X36" s="241">
        <f t="shared" si="13"/>
        <v>0</v>
      </c>
      <c r="Y36" s="241">
        <f t="shared" si="13"/>
        <v>0</v>
      </c>
      <c r="Z36" s="241">
        <f t="shared" si="13"/>
        <v>0</v>
      </c>
      <c r="AA36" s="241">
        <f t="shared" si="13"/>
        <v>0</v>
      </c>
      <c r="AB36" s="241">
        <f t="shared" si="13"/>
        <v>0</v>
      </c>
      <c r="AC36" s="241">
        <f t="shared" si="13"/>
        <v>0</v>
      </c>
      <c r="AD36" s="241">
        <f t="shared" si="13"/>
        <v>0</v>
      </c>
      <c r="AE36" s="241">
        <f t="shared" si="13"/>
        <v>0</v>
      </c>
      <c r="AF36" s="241">
        <f t="shared" si="13"/>
        <v>0</v>
      </c>
      <c r="AG36" s="241">
        <f t="shared" si="13"/>
        <v>0</v>
      </c>
      <c r="AH36" s="241">
        <f t="shared" si="13"/>
        <v>0</v>
      </c>
      <c r="AI36" s="241">
        <f t="shared" si="13"/>
        <v>0</v>
      </c>
      <c r="AJ36" s="242">
        <f>SUM(F36:AI36)</f>
        <v>0</v>
      </c>
      <c r="AK36" s="243"/>
    </row>
    <row r="37" spans="1:37" x14ac:dyDescent="0.2">
      <c r="AK37" s="202"/>
    </row>
    <row r="38" spans="1:37" x14ac:dyDescent="0.2">
      <c r="A38" s="199"/>
      <c r="B38" s="199"/>
      <c r="C38" s="199"/>
      <c r="D38" s="199"/>
      <c r="E38" s="199"/>
      <c r="F38" s="200"/>
      <c r="G38" s="200"/>
      <c r="H38" s="200"/>
      <c r="I38" s="200"/>
      <c r="J38" s="200"/>
      <c r="K38" s="200"/>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0"/>
      <c r="AI38" s="200"/>
      <c r="AJ38" s="201"/>
    </row>
    <row r="39" spans="1:37" x14ac:dyDescent="0.2">
      <c r="A39" s="3"/>
      <c r="B39" s="3"/>
      <c r="C39" s="3"/>
      <c r="D39" s="245"/>
      <c r="E39" s="3"/>
      <c r="F39" s="246"/>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7" x14ac:dyDescent="0.2">
      <c r="A40" s="3"/>
      <c r="B40" s="3"/>
      <c r="C40" s="247" t="s">
        <v>206</v>
      </c>
      <c r="D40" s="245"/>
      <c r="E40" s="3"/>
      <c r="F40" s="246"/>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7" x14ac:dyDescent="0.2">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7" ht="41.25" customHeight="1" x14ac:dyDescent="0.2">
      <c r="A42" s="3"/>
      <c r="B42" s="3"/>
      <c r="C42" s="137"/>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7" ht="15.75" x14ac:dyDescent="0.25">
      <c r="A43" s="3"/>
      <c r="B43" s="3"/>
      <c r="C43" s="3"/>
      <c r="D43" s="3"/>
      <c r="E43" s="3"/>
      <c r="F43" s="3"/>
      <c r="G43" s="248"/>
      <c r="H43" s="3"/>
      <c r="I43" s="3"/>
      <c r="J43" s="3"/>
      <c r="K43" s="3"/>
      <c r="L43" s="3"/>
      <c r="M43" s="3"/>
      <c r="N43" s="3"/>
      <c r="O43" s="3"/>
      <c r="P43" s="3"/>
      <c r="Q43" s="3"/>
      <c r="R43" s="3"/>
      <c r="S43" s="3"/>
      <c r="T43" s="3"/>
      <c r="U43" s="3"/>
      <c r="V43" s="3"/>
      <c r="W43" s="3"/>
      <c r="X43" s="3"/>
      <c r="Y43" s="3"/>
      <c r="Z43" s="3"/>
      <c r="AA43" s="3"/>
      <c r="AB43" s="3"/>
      <c r="AC43" s="3"/>
      <c r="AD43" s="3"/>
      <c r="AE43" s="3"/>
      <c r="AF43" s="3"/>
    </row>
    <row r="44" spans="1:37" ht="34.5" customHeight="1" x14ac:dyDescent="0.2">
      <c r="A44" s="3"/>
      <c r="B44" s="3"/>
      <c r="C44" s="497" t="str">
        <f>IF(AJ18&gt;0,"Uzmanību! Darbības izmaksas jāatspoguļo ar mīnuss zīmi"," ")</f>
        <v xml:space="preserve"> </v>
      </c>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7" x14ac:dyDescent="0.2">
      <c r="A45" s="3"/>
      <c r="B45" s="3"/>
      <c r="C45" s="3"/>
      <c r="D45" s="3"/>
      <c r="E45" s="3"/>
      <c r="F45" s="3"/>
      <c r="G45" s="3"/>
      <c r="H45" s="3"/>
      <c r="I45" s="3"/>
      <c r="J45" s="3"/>
      <c r="K45" s="3"/>
      <c r="L45" s="3"/>
      <c r="M45" s="249"/>
      <c r="N45" s="3"/>
      <c r="O45" s="3"/>
      <c r="P45" s="3"/>
      <c r="Q45" s="3"/>
      <c r="R45" s="3"/>
      <c r="S45" s="3"/>
      <c r="T45" s="3"/>
      <c r="U45" s="3"/>
      <c r="V45" s="3"/>
      <c r="W45" s="3"/>
      <c r="X45" s="3"/>
      <c r="Y45" s="3"/>
      <c r="Z45" s="3"/>
      <c r="AA45" s="3"/>
      <c r="AB45" s="3"/>
      <c r="AC45" s="3"/>
      <c r="AD45" s="3"/>
      <c r="AE45" s="3"/>
      <c r="AF45" s="3"/>
    </row>
    <row r="46" spans="1:37" x14ac:dyDescent="0.2">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row r="47" spans="1:37" x14ac:dyDescent="0.2">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37" x14ac:dyDescent="0.2">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x14ac:dyDescent="0.2">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1:32" x14ac:dyDescent="0.2">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x14ac:dyDescent="0.2">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row r="52" spans="1:32" x14ac:dyDescent="0.2">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row>
    <row r="53" spans="1:32" x14ac:dyDescent="0.2">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row r="54" spans="1:32" x14ac:dyDescent="0.2">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row>
    <row r="55" spans="1:32" x14ac:dyDescent="0.2">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row>
    <row r="56" spans="1:32" x14ac:dyDescent="0.2">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sheetData>
  <sheetProtection algorithmName="SHA-512" hashValue="qG9YcvN5RIPQJFb9nCUQiFI9vWqfp6VyZVDNGZgkkDUqGUsgrswSdtkY6jOb76buTFcOqShDnHPyZ6cNB9qYtw==" saltValue="3iKWmirDThL85AUNvYgm0w==" spinCount="100000" sheet="1" formatCells="0" formatColumns="0" formatRows="0" insertColumns="0" insertRows="0" insertHyperlinks="0" deleteColumns="0" deleteRows="0" sort="0" autoFilter="0" pivotTables="0"/>
  <mergeCells count="2">
    <mergeCell ref="A1:D1"/>
    <mergeCell ref="A2:K2"/>
  </mergeCells>
  <conditionalFormatting sqref="C42">
    <cfRule type="cellIs" dxfId="118" priority="3" operator="equal">
      <formula>"Uzmanību! Neto ienākumi nedrīkst būt. Jāsamazina ieņēmumu apjoms (pakalpojuma maksa nedrīkst būt lielāka par pašizmaksu)"</formula>
    </cfRule>
  </conditionalFormatting>
  <conditionalFormatting sqref="C44">
    <cfRule type="cellIs" dxfId="117" priority="2" operator="equal">
      <formula>"Uzmanību! Darbības izmaksas jāatspoguļo ar mīnuss zīmi"</formula>
    </cfRule>
  </conditionalFormatting>
  <conditionalFormatting sqref="F20:AI22">
    <cfRule type="cellIs" dxfId="116" priority="1" operator="greaterThan">
      <formula>0</formula>
    </cfRule>
  </conditionalFormatting>
  <conditionalFormatting sqref="F24:AI26">
    <cfRule type="cellIs" dxfId="115" priority="4"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2"/>
  <sheetViews>
    <sheetView tabSelected="1" zoomScale="90" zoomScaleNormal="90" workbookViewId="0">
      <selection activeCell="D27" sqref="D27"/>
    </sheetView>
  </sheetViews>
  <sheetFormatPr defaultColWidth="9.140625" defaultRowHeight="15.75" x14ac:dyDescent="0.25"/>
  <cols>
    <col min="1" max="1" width="6" style="486" customWidth="1"/>
    <col min="2" max="2" width="63.42578125" style="486" customWidth="1"/>
    <col min="3" max="5" width="32.7109375" style="486" customWidth="1"/>
    <col min="6" max="7" width="9.140625" style="486" customWidth="1"/>
    <col min="8" max="16384" width="9.140625" style="486"/>
  </cols>
  <sheetData>
    <row r="1" spans="1:6" x14ac:dyDescent="0.25">
      <c r="A1" s="679" t="s">
        <v>486</v>
      </c>
      <c r="B1" s="680"/>
      <c r="C1" s="680"/>
      <c r="D1" s="680"/>
      <c r="E1" s="680"/>
    </row>
    <row r="2" spans="1:6" x14ac:dyDescent="0.25">
      <c r="A2" s="678"/>
      <c r="B2" s="678"/>
      <c r="C2" s="678"/>
      <c r="D2" s="678"/>
      <c r="E2" s="678"/>
    </row>
    <row r="3" spans="1:6" ht="26.25" x14ac:dyDescent="0.25">
      <c r="A3" s="548" t="s">
        <v>94</v>
      </c>
      <c r="B3" s="548"/>
      <c r="C3" s="548"/>
      <c r="D3" s="548"/>
      <c r="E3" s="548"/>
    </row>
    <row r="4" spans="1:6" x14ac:dyDescent="0.25">
      <c r="A4" s="487" t="s">
        <v>95</v>
      </c>
      <c r="B4" s="487"/>
      <c r="C4" s="487"/>
      <c r="D4" s="487"/>
      <c r="E4" s="487"/>
    </row>
    <row r="5" spans="1:6" x14ac:dyDescent="0.25">
      <c r="A5" s="488"/>
      <c r="B5" s="488"/>
      <c r="C5" s="489"/>
      <c r="D5" s="489"/>
      <c r="E5" s="489"/>
    </row>
    <row r="6" spans="1:6" ht="15.75" customHeight="1" x14ac:dyDescent="0.25">
      <c r="A6" s="490" t="s">
        <v>96</v>
      </c>
      <c r="B6" s="490" t="s">
        <v>97</v>
      </c>
      <c r="C6" s="95"/>
      <c r="D6" s="527"/>
      <c r="E6" s="527"/>
    </row>
    <row r="7" spans="1:6" ht="15.75" customHeight="1" x14ac:dyDescent="0.25">
      <c r="A7" s="490" t="s">
        <v>98</v>
      </c>
      <c r="B7" s="490" t="s">
        <v>99</v>
      </c>
      <c r="C7" s="151"/>
      <c r="D7" s="527"/>
      <c r="E7" s="527"/>
    </row>
    <row r="8" spans="1:6" ht="15.75" customHeight="1" x14ac:dyDescent="0.25">
      <c r="A8" s="490" t="s">
        <v>100</v>
      </c>
      <c r="B8" s="490" t="s">
        <v>101</v>
      </c>
      <c r="C8" s="95"/>
      <c r="D8" s="527"/>
      <c r="E8" s="527"/>
    </row>
    <row r="9" spans="1:6" ht="32.25" customHeight="1" x14ac:dyDescent="0.25">
      <c r="A9" s="490" t="s">
        <v>102</v>
      </c>
      <c r="B9" s="490" t="s">
        <v>103</v>
      </c>
      <c r="C9" s="549" t="s">
        <v>104</v>
      </c>
      <c r="D9" s="549"/>
      <c r="E9" s="549"/>
    </row>
    <row r="10" spans="1:6" hidden="1" x14ac:dyDescent="0.25">
      <c r="A10" s="490" t="s">
        <v>105</v>
      </c>
      <c r="B10" s="490" t="s">
        <v>106</v>
      </c>
      <c r="C10" s="112"/>
      <c r="D10" s="21"/>
      <c r="E10" s="21"/>
      <c r="F10" s="469" t="s">
        <v>107</v>
      </c>
    </row>
    <row r="11" spans="1:6" x14ac:dyDescent="0.25">
      <c r="A11" s="543" t="s">
        <v>105</v>
      </c>
      <c r="B11" s="543" t="s">
        <v>108</v>
      </c>
      <c r="C11" s="22"/>
      <c r="D11" s="527"/>
      <c r="E11" s="527"/>
    </row>
    <row r="12" spans="1:6" x14ac:dyDescent="0.25">
      <c r="A12" s="544"/>
      <c r="B12" s="544"/>
      <c r="C12" s="22"/>
      <c r="D12" s="527"/>
      <c r="E12" s="527"/>
    </row>
    <row r="13" spans="1:6" x14ac:dyDescent="0.25">
      <c r="A13" s="544"/>
      <c r="B13" s="544"/>
      <c r="C13" s="22"/>
      <c r="D13" s="527"/>
      <c r="E13" s="527"/>
    </row>
    <row r="14" spans="1:6" x14ac:dyDescent="0.25">
      <c r="A14" s="545"/>
      <c r="B14" s="545"/>
      <c r="C14" s="22"/>
      <c r="D14" s="527"/>
      <c r="E14" s="527"/>
    </row>
    <row r="15" spans="1:6" x14ac:dyDescent="0.25">
      <c r="A15" s="491" t="s">
        <v>109</v>
      </c>
      <c r="B15" s="492" t="s">
        <v>110</v>
      </c>
      <c r="C15" s="138"/>
      <c r="D15" s="138"/>
      <c r="E15" s="138">
        <v>2026</v>
      </c>
    </row>
    <row r="16" spans="1:6" hidden="1" x14ac:dyDescent="0.25">
      <c r="A16" s="490" t="s">
        <v>111</v>
      </c>
      <c r="B16" s="492" t="s">
        <v>112</v>
      </c>
      <c r="C16" s="138"/>
      <c r="D16" s="138"/>
      <c r="E16" s="138">
        <v>2024</v>
      </c>
    </row>
    <row r="17" spans="1:6" hidden="1" x14ac:dyDescent="0.25">
      <c r="A17" s="490" t="s">
        <v>113</v>
      </c>
      <c r="B17" s="492" t="s">
        <v>114</v>
      </c>
      <c r="C17" s="547"/>
      <c r="D17" s="547"/>
      <c r="E17" s="547"/>
    </row>
    <row r="18" spans="1:6" x14ac:dyDescent="0.25">
      <c r="A18" s="490" t="s">
        <v>111</v>
      </c>
      <c r="B18" s="492" t="s">
        <v>115</v>
      </c>
      <c r="C18" s="547">
        <v>15</v>
      </c>
      <c r="D18" s="550"/>
      <c r="E18" s="550"/>
      <c r="F18" s="493" t="s">
        <v>116</v>
      </c>
    </row>
    <row r="19" spans="1:6" x14ac:dyDescent="0.25">
      <c r="A19" s="490" t="s">
        <v>113</v>
      </c>
      <c r="B19" s="490" t="s">
        <v>117</v>
      </c>
      <c r="C19" s="546">
        <v>2029</v>
      </c>
      <c r="D19" s="546">
        <v>2029</v>
      </c>
      <c r="E19" s="546">
        <v>2029</v>
      </c>
    </row>
    <row r="20" spans="1:6" x14ac:dyDescent="0.25">
      <c r="A20" s="494"/>
      <c r="B20" s="488" t="s">
        <v>118</v>
      </c>
      <c r="C20" s="489"/>
      <c r="D20" s="489"/>
      <c r="E20" s="489"/>
    </row>
    <row r="21" spans="1:6" x14ac:dyDescent="0.25">
      <c r="A21" s="494"/>
      <c r="B21" s="495">
        <v>0</v>
      </c>
      <c r="C21" s="488" t="s">
        <v>119</v>
      </c>
      <c r="D21" s="489"/>
      <c r="E21" s="489"/>
    </row>
    <row r="22" spans="1:6" x14ac:dyDescent="0.25">
      <c r="A22" s="494"/>
      <c r="B22" s="496">
        <v>0</v>
      </c>
      <c r="C22" s="488" t="s">
        <v>120</v>
      </c>
      <c r="D22" s="489"/>
      <c r="E22" s="489"/>
    </row>
  </sheetData>
  <sheetProtection algorithmName="SHA-512" hashValue="pYQ4bz5prUOGxqrHYKjNN90fm3MbQpHKLHb+GI5LV2mY2L6Fm2L1HHfvDVy499QEeL1V+2aI9lvoEXwAet3QiA==" saltValue="IjAIiUlp8borptxggA0zjA==" spinCount="100000" sheet="1" formatCells="0" formatColumns="0" formatRows="0" insertColumns="0" insertRows="0" insertHyperlinks="0" deleteColumns="0" deleteRows="0" sort="0" autoFilter="0" pivotTables="0"/>
  <mergeCells count="8">
    <mergeCell ref="A1:E1"/>
    <mergeCell ref="A11:A14"/>
    <mergeCell ref="B11:B14"/>
    <mergeCell ref="C19:E19"/>
    <mergeCell ref="C17:E17"/>
    <mergeCell ref="A3:E3"/>
    <mergeCell ref="C9:E9"/>
    <mergeCell ref="C18:E18"/>
  </mergeCells>
  <dataValidations xWindow="670" yWindow="420" count="7">
    <dataValidation allowBlank="1" showInputMessage="1" showErrorMessage="1" prompt="Norādiet projekta nosaukumu" sqref="C8" xr:uid="{7E0C46C1-9830-43BC-BCEC-DDBC9E33B994}"/>
    <dataValidation allowBlank="1" showInputMessage="1" showErrorMessage="1" prompt="Norādiet projekta iesniedzēja sadarbības partneri Nr.1 (ja attiecināms)" sqref="C11" xr:uid="{A7DCDDDD-AA88-4A71-AE9D-E517E7A0B42A}"/>
    <dataValidation allowBlank="1" showInputMessage="1" showErrorMessage="1" prompt="Norādiet projekta iesniedzēja sadarbības partneri Nr.2 (ja attiecināms)" sqref="C12" xr:uid="{9E2843AF-ABFB-4B5F-ACAA-583FB5160896}"/>
    <dataValidation allowBlank="1" showInputMessage="1" showErrorMessage="1" prompt="Norādiet projekta iesniedzēja sadarbības partneri Nr.3 (ja attiecināms)" sqref="C13" xr:uid="{66F260DC-27DC-4569-8E15-ED36BE5C77A1}"/>
    <dataValidation allowBlank="1" showInputMessage="1" showErrorMessage="1" prompt="Norādiet projekta iesniedzēja sadarbības partneri Nr.4 (ja attiecināms)" sqref="C14" xr:uid="{D5CBEC69-E45D-4B58-AE31-E173264002B2}"/>
    <dataValidation allowBlank="1" showInputMessage="1" showErrorMessage="1" prompt="atbilstoši Eiropas Komisijas izstrādātajām vadlīnijām “Guide to Cost-Benefit Analysis of Investment Projects Economic appraisal tool for Cohesion Policy 2014 – 2020” (42.lpp. 2.1.tabulā))." sqref="C18" xr:uid="{1F6A3F49-59CF-4666-BFDD-426B9AB25673}"/>
    <dataValidation allowBlank="1" showInputMessage="1" showErrorMessage="1" prompt="Norādiet projekta iesniedzēju" sqref="C6" xr:uid="{7C7EA410-8BD0-4D2C-8838-364B39368F9F}"/>
  </dataValidations>
  <hyperlinks>
    <hyperlink ref="F10" r:id="rId1" xr:uid="{1DB92247-0F9D-4BD2-B8DB-7D48227536C9}"/>
    <hyperlink ref="F18" r:id="rId2" xr:uid="{BE886096-E0A4-4248-ACBD-FB32C59E796C}"/>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7">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C10</xm:sqref>
        </x14:dataValidation>
        <x14:dataValidation type="list" allowBlank="1" showInputMessage="1" showErrorMessage="1" prompt="Izvēlies datumu" xr:uid="{872945F7-8B3F-42B0-87B0-FFB20C360FDA}">
          <x14:formula1>
            <xm:f>Dati!$C$3:$C$33</xm:f>
          </x14:formula1>
          <xm:sqref>C15:C16</xm:sqref>
        </x14:dataValidation>
        <x14:dataValidation type="list" allowBlank="1" showInputMessage="1" showErrorMessage="1" prompt="Izvēlies mēnesi" xr:uid="{4C9E6AFD-7182-44BD-96FF-DAD0A38CCE04}">
          <x14:formula1>
            <xm:f>Dati!$D$3:$D$14</xm:f>
          </x14:formula1>
          <xm:sqref>D15:D16</xm:sqref>
        </x14:dataValidation>
        <x14:dataValidation type="list" allowBlank="1" showInputMessage="1" showErrorMessage="1" prompt="Izvēlieties gadu" xr:uid="{560CD197-74DD-4AD9-9916-D60886677CD4}">
          <x14:formula1>
            <xm:f>Dati!$E$6:$E$14</xm:f>
          </x14:formula1>
          <xm:sqref>C19:E19</xm:sqref>
        </x14:dataValidation>
        <x14:dataValidation type="list" allowBlank="1" showInputMessage="1" showErrorMessage="1" prompt="Izvēlies nozari" xr:uid="{8689E91A-9CCC-4FDD-8964-CE01CD543D63}">
          <x14:formula1>
            <xm:f>Dati!$G$2:$G$12</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Dati!$J$3:$J$5</xm:f>
          </x14:formula1>
          <xm:sqref>C7</xm:sqref>
        </x14:dataValidation>
        <x14:dataValidation type="list" allowBlank="1" showInputMessage="1" showErrorMessage="1" prompt="Izvēlies gadu" xr:uid="{098422E8-8228-4E45-A4A3-728E15B25984}">
          <x14:formula1>
            <xm:f>Dati!$E$3:$E$12</xm:f>
          </x14:formula1>
          <xm:sqref>E15:E16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Y7" activePane="bottomRight" state="frozen"/>
      <selection pane="topRight" activeCell="E1" sqref="E1"/>
      <selection pane="bottomLeft" activeCell="A7" sqref="A7"/>
      <selection pane="bottomRight" activeCell="AI24" sqref="AI24"/>
    </sheetView>
  </sheetViews>
  <sheetFormatPr defaultColWidth="9.140625" defaultRowHeight="12.75" x14ac:dyDescent="0.2"/>
  <cols>
    <col min="1" max="1" width="2.28515625" style="183" customWidth="1"/>
    <col min="2" max="2" width="4.140625" style="183" customWidth="1"/>
    <col min="3" max="3" width="50.28515625" style="183" customWidth="1"/>
    <col min="4" max="4" width="4.7109375" style="183" bestFit="1" customWidth="1"/>
    <col min="5" max="35" width="14" style="183" customWidth="1"/>
    <col min="36" max="36" width="9.140625" style="183" customWidth="1"/>
    <col min="37" max="16384" width="9.140625" style="183"/>
  </cols>
  <sheetData>
    <row r="1" spans="1:65" s="1" customFormat="1" ht="26.25" x14ac:dyDescent="0.25">
      <c r="A1" s="571" t="s">
        <v>229</v>
      </c>
      <c r="B1" s="571"/>
      <c r="C1" s="571"/>
      <c r="D1" s="177"/>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12" customFormat="1" ht="21" x14ac:dyDescent="0.35">
      <c r="A2" s="272" t="s">
        <v>230</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row>
    <row r="3" spans="1:65" x14ac:dyDescent="0.2">
      <c r="A3" s="273"/>
      <c r="B3" s="274"/>
      <c r="C3" s="180"/>
      <c r="D3" s="275"/>
      <c r="E3" s="276">
        <f>'3. DL invest.n.pl.AR pr.'!F4</f>
        <v>1</v>
      </c>
      <c r="F3" s="276">
        <f>'3. DL invest.n.pl.AR pr.'!G4</f>
        <v>2</v>
      </c>
      <c r="G3" s="276">
        <f>'3. DL invest.n.pl.AR pr.'!H4</f>
        <v>3</v>
      </c>
      <c r="H3" s="276">
        <f>'3. DL invest.n.pl.AR pr.'!I4</f>
        <v>4</v>
      </c>
      <c r="I3" s="276">
        <f>'3. DL invest.n.pl.AR pr.'!J4</f>
        <v>5</v>
      </c>
      <c r="J3" s="276">
        <f>'3. DL invest.n.pl.AR pr.'!K4</f>
        <v>6</v>
      </c>
      <c r="K3" s="276">
        <f>'3. DL invest.n.pl.AR pr.'!L4</f>
        <v>7</v>
      </c>
      <c r="L3" s="276">
        <f>'3. DL invest.n.pl.AR pr.'!M4</f>
        <v>8</v>
      </c>
      <c r="M3" s="276">
        <f>'3. DL invest.n.pl.AR pr.'!N4</f>
        <v>9</v>
      </c>
      <c r="N3" s="276">
        <f>'3. DL invest.n.pl.AR pr.'!O4</f>
        <v>10</v>
      </c>
      <c r="O3" s="276">
        <f>'3. DL invest.n.pl.AR pr.'!P4</f>
        <v>11</v>
      </c>
      <c r="P3" s="276">
        <f>'3. DL invest.n.pl.AR pr.'!Q4</f>
        <v>12</v>
      </c>
      <c r="Q3" s="276">
        <f>'3. DL invest.n.pl.AR pr.'!R4</f>
        <v>13</v>
      </c>
      <c r="R3" s="276">
        <f>'3. DL invest.n.pl.AR pr.'!S4</f>
        <v>14</v>
      </c>
      <c r="S3" s="276">
        <f>'3. DL invest.n.pl.AR pr.'!T4</f>
        <v>15</v>
      </c>
      <c r="T3" s="276">
        <f>'3. DL invest.n.pl.AR pr.'!U4</f>
        <v>16</v>
      </c>
      <c r="U3" s="276">
        <f>'3. DL invest.n.pl.AR pr.'!V4</f>
        <v>17</v>
      </c>
      <c r="V3" s="276">
        <f>'3. DL invest.n.pl.AR pr.'!W4</f>
        <v>18</v>
      </c>
      <c r="W3" s="276">
        <f>'3. DL invest.n.pl.AR pr.'!X4</f>
        <v>19</v>
      </c>
      <c r="X3" s="276">
        <f>'3. DL invest.n.pl.AR pr.'!Y4</f>
        <v>20</v>
      </c>
      <c r="Y3" s="276">
        <f>'3. DL invest.n.pl.AR pr.'!Z4</f>
        <v>21</v>
      </c>
      <c r="Z3" s="276">
        <f>'3. DL invest.n.pl.AR pr.'!AA4</f>
        <v>22</v>
      </c>
      <c r="AA3" s="276">
        <f>'3. DL invest.n.pl.AR pr.'!AB4</f>
        <v>23</v>
      </c>
      <c r="AB3" s="276">
        <f>'3. DL invest.n.pl.AR pr.'!AC4</f>
        <v>24</v>
      </c>
      <c r="AC3" s="276">
        <f>'3. DL invest.n.pl.AR pr.'!AD4</f>
        <v>25</v>
      </c>
      <c r="AD3" s="276">
        <f>'3. DL invest.n.pl.AR pr.'!AE4</f>
        <v>26</v>
      </c>
      <c r="AE3" s="276">
        <f>'3. DL invest.n.pl.AR pr.'!AF4</f>
        <v>27</v>
      </c>
      <c r="AF3" s="276">
        <f>'3. DL invest.n.pl.AR pr.'!AG4</f>
        <v>28</v>
      </c>
      <c r="AG3" s="276">
        <f>'3. DL invest.n.pl.AR pr.'!AH4</f>
        <v>29</v>
      </c>
      <c r="AH3" s="276">
        <f>'3. DL invest.n.pl.AR pr.'!AI4</f>
        <v>30</v>
      </c>
      <c r="AI3" s="182"/>
    </row>
    <row r="4" spans="1:65" x14ac:dyDescent="0.2">
      <c r="A4" s="252"/>
      <c r="B4" s="191"/>
      <c r="C4" s="191"/>
      <c r="D4" s="192" t="s">
        <v>190</v>
      </c>
      <c r="E4" s="277">
        <f>'3. DL invest.n.pl.AR pr.'!F5</f>
        <v>2026</v>
      </c>
      <c r="F4" s="277">
        <f>'3. DL invest.n.pl.AR pr.'!G5</f>
        <v>2027</v>
      </c>
      <c r="G4" s="277">
        <f>'3. DL invest.n.pl.AR pr.'!H5</f>
        <v>2028</v>
      </c>
      <c r="H4" s="277">
        <f>'3. DL invest.n.pl.AR pr.'!I5</f>
        <v>2029</v>
      </c>
      <c r="I4" s="277">
        <f>'3. DL invest.n.pl.AR pr.'!J5</f>
        <v>2030</v>
      </c>
      <c r="J4" s="277">
        <f>'3. DL invest.n.pl.AR pr.'!K5</f>
        <v>2031</v>
      </c>
      <c r="K4" s="277">
        <f>'3. DL invest.n.pl.AR pr.'!L5</f>
        <v>2032</v>
      </c>
      <c r="L4" s="277">
        <f>'3. DL invest.n.pl.AR pr.'!M5</f>
        <v>2033</v>
      </c>
      <c r="M4" s="277">
        <f>'3. DL invest.n.pl.AR pr.'!N5</f>
        <v>2034</v>
      </c>
      <c r="N4" s="277">
        <f>'3. DL invest.n.pl.AR pr.'!O5</f>
        <v>2035</v>
      </c>
      <c r="O4" s="277">
        <f>'3. DL invest.n.pl.AR pr.'!P5</f>
        <v>2036</v>
      </c>
      <c r="P4" s="277">
        <f>'3. DL invest.n.pl.AR pr.'!Q5</f>
        <v>2037</v>
      </c>
      <c r="Q4" s="277">
        <f>'3. DL invest.n.pl.AR pr.'!R5</f>
        <v>2038</v>
      </c>
      <c r="R4" s="277">
        <f>'3. DL invest.n.pl.AR pr.'!S5</f>
        <v>2039</v>
      </c>
      <c r="S4" s="277">
        <f>'3. DL invest.n.pl.AR pr.'!T5</f>
        <v>2040</v>
      </c>
      <c r="T4" s="277">
        <f>'3. DL invest.n.pl.AR pr.'!U5</f>
        <v>2041</v>
      </c>
      <c r="U4" s="277">
        <f>'3. DL invest.n.pl.AR pr.'!V5</f>
        <v>2042</v>
      </c>
      <c r="V4" s="277">
        <f>'3. DL invest.n.pl.AR pr.'!W5</f>
        <v>2043</v>
      </c>
      <c r="W4" s="277">
        <f>'3. DL invest.n.pl.AR pr.'!X5</f>
        <v>2044</v>
      </c>
      <c r="X4" s="277">
        <f>'3. DL invest.n.pl.AR pr.'!Y5</f>
        <v>2045</v>
      </c>
      <c r="Y4" s="277">
        <f>'3. DL invest.n.pl.AR pr.'!Z5</f>
        <v>2046</v>
      </c>
      <c r="Z4" s="277">
        <f>'3. DL invest.n.pl.AR pr.'!AA5</f>
        <v>2047</v>
      </c>
      <c r="AA4" s="277">
        <f>'3. DL invest.n.pl.AR pr.'!AB5</f>
        <v>2048</v>
      </c>
      <c r="AB4" s="277">
        <f>'3. DL invest.n.pl.AR pr.'!AC5</f>
        <v>2049</v>
      </c>
      <c r="AC4" s="277">
        <f>'3. DL invest.n.pl.AR pr.'!AD5</f>
        <v>2050</v>
      </c>
      <c r="AD4" s="277">
        <f>'3. DL invest.n.pl.AR pr.'!AE5</f>
        <v>2051</v>
      </c>
      <c r="AE4" s="277">
        <f>'3. DL invest.n.pl.AR pr.'!AF5</f>
        <v>2052</v>
      </c>
      <c r="AF4" s="277">
        <f>'3. DL invest.n.pl.AR pr.'!AG5</f>
        <v>2053</v>
      </c>
      <c r="AG4" s="277">
        <f>'3. DL invest.n.pl.AR pr.'!AH5</f>
        <v>2054</v>
      </c>
      <c r="AH4" s="277">
        <f>'3. DL invest.n.pl.AR pr.'!AI5</f>
        <v>2055</v>
      </c>
      <c r="AI4" s="194" t="s">
        <v>191</v>
      </c>
    </row>
    <row r="5" spans="1:65" x14ac:dyDescent="0.2">
      <c r="A5" s="212"/>
      <c r="B5" s="212"/>
      <c r="C5" s="212"/>
      <c r="D5" s="253"/>
      <c r="E5" s="254"/>
      <c r="F5" s="254"/>
      <c r="G5" s="254"/>
      <c r="H5" s="254"/>
      <c r="I5" s="254"/>
      <c r="J5" s="254"/>
      <c r="K5" s="254"/>
      <c r="L5" s="254"/>
      <c r="M5" s="254"/>
      <c r="N5" s="254"/>
      <c r="O5" s="254"/>
      <c r="P5" s="254"/>
      <c r="Q5" s="254"/>
      <c r="R5" s="254"/>
      <c r="S5" s="254"/>
      <c r="T5" s="254"/>
      <c r="U5" s="254"/>
      <c r="V5" s="254"/>
      <c r="W5" s="254"/>
      <c r="X5" s="254"/>
      <c r="Y5" s="254"/>
      <c r="Z5" s="254"/>
      <c r="AA5" s="254"/>
      <c r="AB5" s="254"/>
      <c r="AC5" s="254"/>
      <c r="AD5" s="254"/>
      <c r="AE5" s="254"/>
      <c r="AF5" s="254"/>
      <c r="AG5" s="254"/>
      <c r="AH5" s="254"/>
      <c r="AI5" s="254"/>
    </row>
    <row r="6" spans="1:65" x14ac:dyDescent="0.2">
      <c r="A6" s="255"/>
      <c r="B6" s="256" t="s">
        <v>192</v>
      </c>
      <c r="C6" s="256"/>
      <c r="D6" s="256"/>
      <c r="E6" s="257"/>
      <c r="F6" s="257"/>
      <c r="G6" s="257"/>
      <c r="H6" s="257"/>
      <c r="I6" s="257"/>
      <c r="J6" s="257"/>
      <c r="K6" s="257"/>
      <c r="L6" s="257"/>
      <c r="M6" s="257"/>
      <c r="N6" s="257"/>
      <c r="O6" s="257"/>
      <c r="P6" s="257"/>
      <c r="Q6" s="257"/>
      <c r="R6" s="257"/>
      <c r="S6" s="257"/>
      <c r="T6" s="257"/>
      <c r="U6" s="257"/>
      <c r="V6" s="257"/>
      <c r="W6" s="257"/>
      <c r="X6" s="257"/>
      <c r="Y6" s="257"/>
      <c r="Z6" s="257"/>
      <c r="AA6" s="257"/>
      <c r="AB6" s="257"/>
      <c r="AC6" s="257"/>
      <c r="AD6" s="257"/>
      <c r="AE6" s="257"/>
      <c r="AF6" s="257"/>
      <c r="AG6" s="257"/>
      <c r="AH6" s="257"/>
      <c r="AI6" s="258"/>
    </row>
    <row r="7" spans="1:65" x14ac:dyDescent="0.2">
      <c r="A7" s="185" t="s">
        <v>231</v>
      </c>
      <c r="B7" s="185"/>
      <c r="C7" s="185"/>
      <c r="D7" s="278"/>
      <c r="E7" s="279">
        <f t="shared" ref="E7:AH7" si="0">SUM(E8:E17)</f>
        <v>0</v>
      </c>
      <c r="F7" s="280">
        <f t="shared" si="0"/>
        <v>0</v>
      </c>
      <c r="G7" s="280">
        <f t="shared" si="0"/>
        <v>0</v>
      </c>
      <c r="H7" s="280">
        <f t="shared" si="0"/>
        <v>0</v>
      </c>
      <c r="I7" s="280">
        <f t="shared" si="0"/>
        <v>0</v>
      </c>
      <c r="J7" s="280">
        <f t="shared" si="0"/>
        <v>0</v>
      </c>
      <c r="K7" s="280">
        <f t="shared" si="0"/>
        <v>0</v>
      </c>
      <c r="L7" s="280">
        <f t="shared" si="0"/>
        <v>0</v>
      </c>
      <c r="M7" s="280">
        <f t="shared" si="0"/>
        <v>0</v>
      </c>
      <c r="N7" s="280">
        <f t="shared" si="0"/>
        <v>0</v>
      </c>
      <c r="O7" s="280">
        <f t="shared" si="0"/>
        <v>0</v>
      </c>
      <c r="P7" s="280">
        <f t="shared" si="0"/>
        <v>0</v>
      </c>
      <c r="Q7" s="280">
        <f t="shared" si="0"/>
        <v>0</v>
      </c>
      <c r="R7" s="280">
        <f t="shared" si="0"/>
        <v>0</v>
      </c>
      <c r="S7" s="280">
        <f t="shared" si="0"/>
        <v>0</v>
      </c>
      <c r="T7" s="280">
        <f t="shared" si="0"/>
        <v>0</v>
      </c>
      <c r="U7" s="280">
        <f t="shared" si="0"/>
        <v>0</v>
      </c>
      <c r="V7" s="280">
        <f t="shared" si="0"/>
        <v>0</v>
      </c>
      <c r="W7" s="280">
        <f t="shared" si="0"/>
        <v>0</v>
      </c>
      <c r="X7" s="280">
        <f t="shared" si="0"/>
        <v>0</v>
      </c>
      <c r="Y7" s="280">
        <f t="shared" si="0"/>
        <v>0</v>
      </c>
      <c r="Z7" s="280">
        <f t="shared" si="0"/>
        <v>0</v>
      </c>
      <c r="AA7" s="280">
        <f t="shared" si="0"/>
        <v>0</v>
      </c>
      <c r="AB7" s="280">
        <f t="shared" si="0"/>
        <v>0</v>
      </c>
      <c r="AC7" s="280">
        <f t="shared" si="0"/>
        <v>0</v>
      </c>
      <c r="AD7" s="280">
        <f t="shared" si="0"/>
        <v>0</v>
      </c>
      <c r="AE7" s="280">
        <f t="shared" si="0"/>
        <v>0</v>
      </c>
      <c r="AF7" s="280">
        <f t="shared" si="0"/>
        <v>0</v>
      </c>
      <c r="AG7" s="280">
        <f t="shared" si="0"/>
        <v>0</v>
      </c>
      <c r="AH7" s="281">
        <f t="shared" si="0"/>
        <v>0</v>
      </c>
      <c r="AI7" s="282">
        <f t="shared" ref="AI7:AI22" si="1">SUM(E7:AH7)</f>
        <v>0</v>
      </c>
      <c r="AL7" s="283"/>
    </row>
    <row r="8" spans="1:65" x14ac:dyDescent="0.2">
      <c r="A8" s="212"/>
      <c r="B8" s="284" t="s">
        <v>96</v>
      </c>
      <c r="C8" s="212" t="s">
        <v>232</v>
      </c>
      <c r="D8" s="285" t="s">
        <v>130</v>
      </c>
      <c r="E8" s="286">
        <f>'3. DL invest.n.pl.AR pr.'!F9</f>
        <v>0</v>
      </c>
      <c r="F8" s="287">
        <f>'3. DL invest.n.pl.AR pr.'!G9</f>
        <v>0</v>
      </c>
      <c r="G8" s="287">
        <f>'3. DL invest.n.pl.AR pr.'!H9</f>
        <v>0</v>
      </c>
      <c r="H8" s="287">
        <f>'3. DL invest.n.pl.AR pr.'!I9</f>
        <v>0</v>
      </c>
      <c r="I8" s="287">
        <f>'3. DL invest.n.pl.AR pr.'!J9</f>
        <v>0</v>
      </c>
      <c r="J8" s="287">
        <f>'3. DL invest.n.pl.AR pr.'!K9</f>
        <v>0</v>
      </c>
      <c r="K8" s="287">
        <f>'3. DL invest.n.pl.AR pr.'!L9</f>
        <v>0</v>
      </c>
      <c r="L8" s="287">
        <f>'3. DL invest.n.pl.AR pr.'!M9</f>
        <v>0</v>
      </c>
      <c r="M8" s="287">
        <f>'3. DL invest.n.pl.AR pr.'!N9</f>
        <v>0</v>
      </c>
      <c r="N8" s="287">
        <f>'3. DL invest.n.pl.AR pr.'!O9</f>
        <v>0</v>
      </c>
      <c r="O8" s="287">
        <f>'3. DL invest.n.pl.AR pr.'!P9</f>
        <v>0</v>
      </c>
      <c r="P8" s="287">
        <f>'3. DL invest.n.pl.AR pr.'!Q9</f>
        <v>0</v>
      </c>
      <c r="Q8" s="287">
        <f>'3. DL invest.n.pl.AR pr.'!R9</f>
        <v>0</v>
      </c>
      <c r="R8" s="287">
        <f>'3. DL invest.n.pl.AR pr.'!S9</f>
        <v>0</v>
      </c>
      <c r="S8" s="287">
        <f>'3. DL invest.n.pl.AR pr.'!T9</f>
        <v>0</v>
      </c>
      <c r="T8" s="287">
        <f>'3. DL invest.n.pl.AR pr.'!U9</f>
        <v>0</v>
      </c>
      <c r="U8" s="287">
        <f>'3. DL invest.n.pl.AR pr.'!V9</f>
        <v>0</v>
      </c>
      <c r="V8" s="287">
        <f>'3. DL invest.n.pl.AR pr.'!W9</f>
        <v>0</v>
      </c>
      <c r="W8" s="287">
        <f>'3. DL invest.n.pl.AR pr.'!X9</f>
        <v>0</v>
      </c>
      <c r="X8" s="287">
        <f>'3. DL invest.n.pl.AR pr.'!Y9</f>
        <v>0</v>
      </c>
      <c r="Y8" s="287">
        <f>'3. DL invest.n.pl.AR pr.'!Z9</f>
        <v>0</v>
      </c>
      <c r="Z8" s="287">
        <f>'3. DL invest.n.pl.AR pr.'!AA9</f>
        <v>0</v>
      </c>
      <c r="AA8" s="287">
        <f>'3. DL invest.n.pl.AR pr.'!AB9</f>
        <v>0</v>
      </c>
      <c r="AB8" s="287">
        <f>'3. DL invest.n.pl.AR pr.'!AC9</f>
        <v>0</v>
      </c>
      <c r="AC8" s="287">
        <f>'3. DL invest.n.pl.AR pr.'!AD9</f>
        <v>0</v>
      </c>
      <c r="AD8" s="287">
        <f>'3. DL invest.n.pl.AR pr.'!AE9</f>
        <v>0</v>
      </c>
      <c r="AE8" s="287">
        <f>'3. DL invest.n.pl.AR pr.'!AF9</f>
        <v>0</v>
      </c>
      <c r="AF8" s="287">
        <f>'3. DL invest.n.pl.AR pr.'!AG9</f>
        <v>0</v>
      </c>
      <c r="AG8" s="287">
        <f>'3. DL invest.n.pl.AR pr.'!AH9</f>
        <v>0</v>
      </c>
      <c r="AH8" s="287">
        <f>'3. DL invest.n.pl.AR pr.'!AI9</f>
        <v>0</v>
      </c>
      <c r="AI8" s="288">
        <f t="shared" si="1"/>
        <v>0</v>
      </c>
      <c r="AL8" s="224"/>
      <c r="AM8" s="224"/>
    </row>
    <row r="9" spans="1:65" x14ac:dyDescent="0.2">
      <c r="A9" s="212"/>
      <c r="B9" s="289" t="s">
        <v>98</v>
      </c>
      <c r="C9" s="212" t="s">
        <v>233</v>
      </c>
      <c r="D9" s="285" t="s">
        <v>130</v>
      </c>
      <c r="E9" s="31"/>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88">
        <f>SUM(E9:AH9)</f>
        <v>0</v>
      </c>
      <c r="AL9" s="224"/>
      <c r="AM9" s="224"/>
    </row>
    <row r="10" spans="1:65" x14ac:dyDescent="0.2">
      <c r="A10" s="212"/>
      <c r="B10" s="284" t="s">
        <v>100</v>
      </c>
      <c r="C10" s="212" t="s">
        <v>234</v>
      </c>
      <c r="D10" s="285" t="s">
        <v>130</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88">
        <f>SUM(E10:AH10)</f>
        <v>0</v>
      </c>
      <c r="AL10" s="224"/>
      <c r="AM10" s="224"/>
    </row>
    <row r="11" spans="1:65" x14ac:dyDescent="0.2">
      <c r="A11" s="212"/>
      <c r="B11" s="284" t="s">
        <v>102</v>
      </c>
      <c r="C11" s="212" t="s">
        <v>235</v>
      </c>
      <c r="D11" s="285" t="s">
        <v>130</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88">
        <f>SUM(E11:AH11)</f>
        <v>0</v>
      </c>
      <c r="AM11" s="224"/>
    </row>
    <row r="12" spans="1:65" x14ac:dyDescent="0.2">
      <c r="A12" s="212"/>
      <c r="B12" s="284" t="s">
        <v>105</v>
      </c>
      <c r="C12" s="212" t="s">
        <v>236</v>
      </c>
      <c r="D12" s="285" t="s">
        <v>130</v>
      </c>
      <c r="E12" s="286">
        <f>'9. DL PI Fin.plans'!B5</f>
        <v>0</v>
      </c>
      <c r="F12" s="287">
        <f>'9. DL PI Fin.plans'!D5</f>
        <v>0</v>
      </c>
      <c r="G12" s="287">
        <f>'9. DL PI Fin.plans'!F5</f>
        <v>0</v>
      </c>
      <c r="H12" s="287">
        <f>'9. DL PI Fin.plans'!H5</f>
        <v>0</v>
      </c>
      <c r="I12" s="287">
        <f>'9. DL PI Fin.plans'!J5</f>
        <v>0</v>
      </c>
      <c r="J12" s="287">
        <f>'9. DL PI Fin.plans'!L5</f>
        <v>0</v>
      </c>
      <c r="K12" s="287">
        <f>'9. DL PI Fin.plans'!N5</f>
        <v>0</v>
      </c>
      <c r="L12" s="287">
        <f>'9. DL PI Fin.plans'!P5</f>
        <v>0</v>
      </c>
      <c r="M12" s="287">
        <f>'9. DL PI Fin.plans'!R5</f>
        <v>0</v>
      </c>
      <c r="N12" s="290"/>
      <c r="O12" s="290"/>
      <c r="P12" s="290"/>
      <c r="Q12" s="290"/>
      <c r="R12" s="290"/>
      <c r="S12" s="290"/>
      <c r="T12" s="290"/>
      <c r="U12" s="290"/>
      <c r="V12" s="290"/>
      <c r="W12" s="290"/>
      <c r="X12" s="290"/>
      <c r="Y12" s="290"/>
      <c r="Z12" s="290"/>
      <c r="AA12" s="290"/>
      <c r="AB12" s="290"/>
      <c r="AC12" s="290"/>
      <c r="AD12" s="290"/>
      <c r="AE12" s="290"/>
      <c r="AF12" s="290"/>
      <c r="AG12" s="290"/>
      <c r="AH12" s="291"/>
      <c r="AI12" s="288">
        <f t="shared" si="1"/>
        <v>0</v>
      </c>
      <c r="AM12" s="224"/>
    </row>
    <row r="13" spans="1:65" hidden="1" x14ac:dyDescent="0.2">
      <c r="A13" s="212"/>
      <c r="B13" s="284" t="s">
        <v>109</v>
      </c>
      <c r="C13" s="212" t="s">
        <v>237</v>
      </c>
      <c r="D13" s="285" t="s">
        <v>130</v>
      </c>
      <c r="E13" s="286">
        <f>'9. DL PI Fin.plans'!B6</f>
        <v>0</v>
      </c>
      <c r="F13" s="287">
        <f>'9. DL PI Fin.plans'!D6</f>
        <v>0</v>
      </c>
      <c r="G13" s="287">
        <f>'9. DL PI Fin.plans'!F6</f>
        <v>0</v>
      </c>
      <c r="H13" s="287">
        <f>'9. DL PI Fin.plans'!H6</f>
        <v>0</v>
      </c>
      <c r="I13" s="287">
        <f>'9. DL PI Fin.plans'!J6</f>
        <v>0</v>
      </c>
      <c r="J13" s="287">
        <f>'9. DL PI Fin.plans'!L6</f>
        <v>0</v>
      </c>
      <c r="K13" s="287">
        <f>'9. DL PI Fin.plans'!N6</f>
        <v>0</v>
      </c>
      <c r="L13" s="287">
        <f>'9. DL PI Fin.plans'!P6</f>
        <v>0</v>
      </c>
      <c r="M13" s="287">
        <f>'9. DL PI Fin.plans'!R6</f>
        <v>0</v>
      </c>
      <c r="N13" s="287"/>
      <c r="O13" s="287"/>
      <c r="P13" s="287"/>
      <c r="Q13" s="287"/>
      <c r="R13" s="287"/>
      <c r="S13" s="287"/>
      <c r="T13" s="287"/>
      <c r="U13" s="287"/>
      <c r="V13" s="287"/>
      <c r="W13" s="287"/>
      <c r="X13" s="287"/>
      <c r="Y13" s="287"/>
      <c r="Z13" s="287"/>
      <c r="AA13" s="287"/>
      <c r="AB13" s="287"/>
      <c r="AC13" s="287"/>
      <c r="AD13" s="287"/>
      <c r="AE13" s="287"/>
      <c r="AF13" s="287"/>
      <c r="AG13" s="287"/>
      <c r="AH13" s="287"/>
      <c r="AI13" s="288"/>
      <c r="AM13" s="224"/>
    </row>
    <row r="14" spans="1:65" hidden="1" x14ac:dyDescent="0.2">
      <c r="A14" s="212"/>
      <c r="B14" s="284" t="s">
        <v>111</v>
      </c>
      <c r="C14" s="212" t="s">
        <v>238</v>
      </c>
      <c r="D14" s="285" t="s">
        <v>130</v>
      </c>
      <c r="E14" s="286">
        <f>'9. DL PI Fin.plans'!B7</f>
        <v>0</v>
      </c>
      <c r="F14" s="287">
        <f>'9. DL PI Fin.plans'!D7</f>
        <v>0</v>
      </c>
      <c r="G14" s="287">
        <f>'9. DL PI Fin.plans'!F7</f>
        <v>0</v>
      </c>
      <c r="H14" s="287">
        <f>'9. DL PI Fin.plans'!H7</f>
        <v>0</v>
      </c>
      <c r="I14" s="287">
        <f>'9. DL PI Fin.plans'!J7</f>
        <v>0</v>
      </c>
      <c r="J14" s="287">
        <f>'9. DL PI Fin.plans'!L7</f>
        <v>0</v>
      </c>
      <c r="K14" s="287">
        <f>'9. DL PI Fin.plans'!N7</f>
        <v>0</v>
      </c>
      <c r="L14" s="287">
        <f>'9. DL PI Fin.plans'!P7</f>
        <v>0</v>
      </c>
      <c r="M14" s="287">
        <f>'9. DL PI Fin.plans'!R7</f>
        <v>0</v>
      </c>
      <c r="N14" s="287"/>
      <c r="O14" s="287"/>
      <c r="P14" s="287"/>
      <c r="Q14" s="287"/>
      <c r="R14" s="287"/>
      <c r="S14" s="287"/>
      <c r="T14" s="287"/>
      <c r="U14" s="287"/>
      <c r="V14" s="287"/>
      <c r="W14" s="287"/>
      <c r="X14" s="287"/>
      <c r="Y14" s="287"/>
      <c r="Z14" s="287"/>
      <c r="AA14" s="287"/>
      <c r="AB14" s="287"/>
      <c r="AC14" s="287"/>
      <c r="AD14" s="287"/>
      <c r="AE14" s="287"/>
      <c r="AF14" s="287"/>
      <c r="AG14" s="287"/>
      <c r="AH14" s="287"/>
      <c r="AI14" s="288"/>
      <c r="AM14" s="224"/>
    </row>
    <row r="15" spans="1:65" x14ac:dyDescent="0.2">
      <c r="A15" s="212"/>
      <c r="B15" s="284" t="s">
        <v>109</v>
      </c>
      <c r="C15" s="212" t="s">
        <v>239</v>
      </c>
      <c r="D15" s="285" t="s">
        <v>130</v>
      </c>
      <c r="E15" s="470">
        <f>'9. DL PI Fin.plans'!B8</f>
        <v>0</v>
      </c>
      <c r="F15" s="471">
        <f>'9. DL PI Fin.plans'!D8</f>
        <v>0</v>
      </c>
      <c r="G15" s="471">
        <f>'9. DL PI Fin.plans'!F8</f>
        <v>0</v>
      </c>
      <c r="H15" s="471">
        <f>'9. DL PI Fin.plans'!H8</f>
        <v>0</v>
      </c>
      <c r="I15" s="471">
        <f>'9. DL PI Fin.plans'!J8</f>
        <v>0</v>
      </c>
      <c r="J15" s="471">
        <f>'9. DL PI Fin.plans'!L8</f>
        <v>0</v>
      </c>
      <c r="K15" s="471">
        <f>'9. DL PI Fin.plans'!N8</f>
        <v>0</v>
      </c>
      <c r="L15" s="471">
        <f>'9. DL PI Fin.plans'!P8</f>
        <v>0</v>
      </c>
      <c r="M15" s="471">
        <f>'9. DL PI Fin.plans'!R8</f>
        <v>0</v>
      </c>
      <c r="N15" s="287"/>
      <c r="O15" s="287"/>
      <c r="P15" s="287"/>
      <c r="Q15" s="287"/>
      <c r="R15" s="287"/>
      <c r="S15" s="287"/>
      <c r="T15" s="287"/>
      <c r="U15" s="287"/>
      <c r="V15" s="287"/>
      <c r="W15" s="287"/>
      <c r="X15" s="287"/>
      <c r="Y15" s="287"/>
      <c r="Z15" s="287"/>
      <c r="AA15" s="287"/>
      <c r="AB15" s="287"/>
      <c r="AC15" s="287"/>
      <c r="AD15" s="287"/>
      <c r="AE15" s="287"/>
      <c r="AF15" s="287"/>
      <c r="AG15" s="287"/>
      <c r="AH15" s="287"/>
      <c r="AI15" s="288"/>
      <c r="AM15" s="224"/>
    </row>
    <row r="16" spans="1:65" hidden="1" x14ac:dyDescent="0.2">
      <c r="A16" s="212"/>
      <c r="B16" s="284" t="s">
        <v>111</v>
      </c>
      <c r="C16" s="212" t="s">
        <v>240</v>
      </c>
      <c r="D16" s="285" t="s">
        <v>130</v>
      </c>
      <c r="E16" s="470">
        <f>'9. DL PI Fin.plans'!B9</f>
        <v>0</v>
      </c>
      <c r="F16" s="471">
        <f>'9. DL PI Fin.plans'!D9</f>
        <v>0</v>
      </c>
      <c r="G16" s="471">
        <f>'9. DL PI Fin.plans'!F9</f>
        <v>0</v>
      </c>
      <c r="H16" s="471">
        <f>'9. DL PI Fin.plans'!H9</f>
        <v>0</v>
      </c>
      <c r="I16" s="471">
        <f>'9. DL PI Fin.plans'!J9</f>
        <v>0</v>
      </c>
      <c r="J16" s="471">
        <f>'9. DL PI Fin.plans'!L9</f>
        <v>0</v>
      </c>
      <c r="K16" s="471">
        <f>'9. DL PI Fin.plans'!N9</f>
        <v>0</v>
      </c>
      <c r="L16" s="471">
        <f>'9. DL PI Fin.plans'!P9</f>
        <v>0</v>
      </c>
      <c r="M16" s="471">
        <f>'9. DL PI Fin.plans'!R9</f>
        <v>0</v>
      </c>
      <c r="N16" s="287"/>
      <c r="O16" s="287"/>
      <c r="P16" s="287"/>
      <c r="Q16" s="287"/>
      <c r="R16" s="287"/>
      <c r="S16" s="287"/>
      <c r="T16" s="287"/>
      <c r="U16" s="287"/>
      <c r="V16" s="287"/>
      <c r="W16" s="287"/>
      <c r="X16" s="287"/>
      <c r="Y16" s="287"/>
      <c r="Z16" s="287"/>
      <c r="AA16" s="287"/>
      <c r="AB16" s="287"/>
      <c r="AC16" s="287"/>
      <c r="AD16" s="287"/>
      <c r="AE16" s="287"/>
      <c r="AF16" s="287"/>
      <c r="AG16" s="287"/>
      <c r="AH16" s="287"/>
      <c r="AI16" s="288"/>
      <c r="AM16" s="224"/>
    </row>
    <row r="17" spans="1:39" x14ac:dyDescent="0.2">
      <c r="A17" s="212"/>
      <c r="B17" s="284" t="s">
        <v>111</v>
      </c>
      <c r="C17" s="292" t="s">
        <v>241</v>
      </c>
      <c r="D17" s="285" t="s">
        <v>130</v>
      </c>
      <c r="E17" s="286">
        <f>'3. DL invest.n.pl.AR pr.'!F34</f>
        <v>0</v>
      </c>
      <c r="F17" s="287">
        <f>'3. DL invest.n.pl.AR pr.'!G34</f>
        <v>0</v>
      </c>
      <c r="G17" s="287">
        <f>'3. DL invest.n.pl.AR pr.'!H34</f>
        <v>0</v>
      </c>
      <c r="H17" s="287">
        <f>'3. DL invest.n.pl.AR pr.'!I34</f>
        <v>0</v>
      </c>
      <c r="I17" s="287">
        <f>'3. DL invest.n.pl.AR pr.'!J34</f>
        <v>0</v>
      </c>
      <c r="J17" s="287">
        <f>'3. DL invest.n.pl.AR pr.'!K34</f>
        <v>0</v>
      </c>
      <c r="K17" s="287">
        <f>'3. DL invest.n.pl.AR pr.'!L34</f>
        <v>0</v>
      </c>
      <c r="L17" s="287">
        <f>'3. DL invest.n.pl.AR pr.'!M34</f>
        <v>0</v>
      </c>
      <c r="M17" s="287">
        <f>'3. DL invest.n.pl.AR pr.'!N34</f>
        <v>0</v>
      </c>
      <c r="N17" s="287">
        <f>'3. DL invest.n.pl.AR pr.'!O34</f>
        <v>0</v>
      </c>
      <c r="O17" s="287">
        <f>'3. DL invest.n.pl.AR pr.'!P34</f>
        <v>0</v>
      </c>
      <c r="P17" s="287">
        <f>'3. DL invest.n.pl.AR pr.'!Q34</f>
        <v>0</v>
      </c>
      <c r="Q17" s="287">
        <f>'3. DL invest.n.pl.AR pr.'!R34</f>
        <v>0</v>
      </c>
      <c r="R17" s="287">
        <f>'3. DL invest.n.pl.AR pr.'!S34</f>
        <v>0</v>
      </c>
      <c r="S17" s="287">
        <f>'3. DL invest.n.pl.AR pr.'!T34</f>
        <v>0</v>
      </c>
      <c r="T17" s="287">
        <f>'3. DL invest.n.pl.AR pr.'!U34</f>
        <v>0</v>
      </c>
      <c r="U17" s="287">
        <f>'3. DL invest.n.pl.AR pr.'!V34</f>
        <v>0</v>
      </c>
      <c r="V17" s="287">
        <f>'3. DL invest.n.pl.AR pr.'!W34</f>
        <v>0</v>
      </c>
      <c r="W17" s="287">
        <f>'3. DL invest.n.pl.AR pr.'!X34</f>
        <v>0</v>
      </c>
      <c r="X17" s="287">
        <f>'3. DL invest.n.pl.AR pr.'!Y34</f>
        <v>0</v>
      </c>
      <c r="Y17" s="287">
        <f>'3. DL invest.n.pl.AR pr.'!Z34</f>
        <v>0</v>
      </c>
      <c r="Z17" s="287">
        <f>'3. DL invest.n.pl.AR pr.'!AA34</f>
        <v>0</v>
      </c>
      <c r="AA17" s="287">
        <f>'3. DL invest.n.pl.AR pr.'!AB34</f>
        <v>0</v>
      </c>
      <c r="AB17" s="287">
        <f>'3. DL invest.n.pl.AR pr.'!AC34</f>
        <v>0</v>
      </c>
      <c r="AC17" s="287">
        <f>'3. DL invest.n.pl.AR pr.'!AD34</f>
        <v>0</v>
      </c>
      <c r="AD17" s="287">
        <f>'3. DL invest.n.pl.AR pr.'!AE34</f>
        <v>0</v>
      </c>
      <c r="AE17" s="287">
        <f>'3. DL invest.n.pl.AR pr.'!AF34</f>
        <v>0</v>
      </c>
      <c r="AF17" s="287">
        <f>'3. DL invest.n.pl.AR pr.'!AG34</f>
        <v>0</v>
      </c>
      <c r="AG17" s="287">
        <f>'3. DL invest.n.pl.AR pr.'!AH34</f>
        <v>0</v>
      </c>
      <c r="AH17" s="287">
        <f>'3. DL invest.n.pl.AR pr.'!AI34</f>
        <v>0</v>
      </c>
      <c r="AI17" s="288">
        <f t="shared" si="1"/>
        <v>0</v>
      </c>
      <c r="AM17" s="293"/>
    </row>
    <row r="18" spans="1:39" x14ac:dyDescent="0.2">
      <c r="A18" s="185" t="s">
        <v>242</v>
      </c>
      <c r="B18" s="185"/>
      <c r="C18" s="185"/>
      <c r="D18" s="278"/>
      <c r="E18" s="279">
        <f>SUM(E19:E23)</f>
        <v>0</v>
      </c>
      <c r="F18" s="280">
        <f t="shared" ref="F18:AH18" si="2">SUM(F19:F23)</f>
        <v>0</v>
      </c>
      <c r="G18" s="280">
        <f t="shared" si="2"/>
        <v>0</v>
      </c>
      <c r="H18" s="280">
        <f t="shared" si="2"/>
        <v>0</v>
      </c>
      <c r="I18" s="280">
        <f t="shared" si="2"/>
        <v>0</v>
      </c>
      <c r="J18" s="280">
        <f t="shared" si="2"/>
        <v>0</v>
      </c>
      <c r="K18" s="280">
        <f t="shared" si="2"/>
        <v>0</v>
      </c>
      <c r="L18" s="280">
        <f t="shared" si="2"/>
        <v>0</v>
      </c>
      <c r="M18" s="280">
        <f t="shared" si="2"/>
        <v>0</v>
      </c>
      <c r="N18" s="280">
        <f t="shared" si="2"/>
        <v>0</v>
      </c>
      <c r="O18" s="280">
        <f t="shared" si="2"/>
        <v>0</v>
      </c>
      <c r="P18" s="280">
        <f t="shared" si="2"/>
        <v>0</v>
      </c>
      <c r="Q18" s="280">
        <f t="shared" si="2"/>
        <v>0</v>
      </c>
      <c r="R18" s="280">
        <f t="shared" si="2"/>
        <v>0</v>
      </c>
      <c r="S18" s="280">
        <f t="shared" si="2"/>
        <v>0</v>
      </c>
      <c r="T18" s="280">
        <f t="shared" si="2"/>
        <v>0</v>
      </c>
      <c r="U18" s="280">
        <f t="shared" si="2"/>
        <v>0</v>
      </c>
      <c r="V18" s="280">
        <f t="shared" si="2"/>
        <v>0</v>
      </c>
      <c r="W18" s="280">
        <f t="shared" si="2"/>
        <v>0</v>
      </c>
      <c r="X18" s="280">
        <f t="shared" si="2"/>
        <v>0</v>
      </c>
      <c r="Y18" s="280">
        <f t="shared" si="2"/>
        <v>0</v>
      </c>
      <c r="Z18" s="280">
        <f t="shared" si="2"/>
        <v>0</v>
      </c>
      <c r="AA18" s="280">
        <f t="shared" si="2"/>
        <v>0</v>
      </c>
      <c r="AB18" s="280">
        <f t="shared" si="2"/>
        <v>0</v>
      </c>
      <c r="AC18" s="280">
        <f t="shared" si="2"/>
        <v>0</v>
      </c>
      <c r="AD18" s="280">
        <f t="shared" si="2"/>
        <v>0</v>
      </c>
      <c r="AE18" s="280">
        <f t="shared" si="2"/>
        <v>0</v>
      </c>
      <c r="AF18" s="280">
        <f t="shared" si="2"/>
        <v>0</v>
      </c>
      <c r="AG18" s="280">
        <f t="shared" si="2"/>
        <v>0</v>
      </c>
      <c r="AH18" s="281">
        <f t="shared" si="2"/>
        <v>0</v>
      </c>
      <c r="AI18" s="282">
        <f t="shared" si="1"/>
        <v>0</v>
      </c>
    </row>
    <row r="19" spans="1:39" x14ac:dyDescent="0.2">
      <c r="A19" s="212"/>
      <c r="B19" s="284" t="s">
        <v>198</v>
      </c>
      <c r="C19" s="212" t="s">
        <v>243</v>
      </c>
      <c r="D19" s="285" t="s">
        <v>130</v>
      </c>
      <c r="E19" s="286">
        <f>'3. DL invest.n.pl.AR pr.'!F18</f>
        <v>0</v>
      </c>
      <c r="F19" s="287">
        <f>'3. DL invest.n.pl.AR pr.'!G18</f>
        <v>0</v>
      </c>
      <c r="G19" s="287">
        <f>'3. DL invest.n.pl.AR pr.'!H18</f>
        <v>0</v>
      </c>
      <c r="H19" s="287">
        <f>'3. DL invest.n.pl.AR pr.'!I18</f>
        <v>0</v>
      </c>
      <c r="I19" s="287">
        <f>'3. DL invest.n.pl.AR pr.'!J18</f>
        <v>0</v>
      </c>
      <c r="J19" s="287">
        <f>'3. DL invest.n.pl.AR pr.'!K18</f>
        <v>0</v>
      </c>
      <c r="K19" s="287">
        <f>'3. DL invest.n.pl.AR pr.'!L18</f>
        <v>0</v>
      </c>
      <c r="L19" s="287">
        <f>'3. DL invest.n.pl.AR pr.'!M18</f>
        <v>0</v>
      </c>
      <c r="M19" s="287">
        <f>'3. DL invest.n.pl.AR pr.'!N18</f>
        <v>0</v>
      </c>
      <c r="N19" s="287">
        <f>'3. DL invest.n.pl.AR pr.'!O18</f>
        <v>0</v>
      </c>
      <c r="O19" s="287">
        <f>'3. DL invest.n.pl.AR pr.'!P18</f>
        <v>0</v>
      </c>
      <c r="P19" s="287">
        <f>'3. DL invest.n.pl.AR pr.'!Q18</f>
        <v>0</v>
      </c>
      <c r="Q19" s="287">
        <f>'3. DL invest.n.pl.AR pr.'!R18</f>
        <v>0</v>
      </c>
      <c r="R19" s="287">
        <f>'3. DL invest.n.pl.AR pr.'!S18</f>
        <v>0</v>
      </c>
      <c r="S19" s="287">
        <f>'3. DL invest.n.pl.AR pr.'!T18</f>
        <v>0</v>
      </c>
      <c r="T19" s="287">
        <f>'3. DL invest.n.pl.AR pr.'!U18</f>
        <v>0</v>
      </c>
      <c r="U19" s="287">
        <f>'3. DL invest.n.pl.AR pr.'!V18</f>
        <v>0</v>
      </c>
      <c r="V19" s="287">
        <f>'3. DL invest.n.pl.AR pr.'!W18</f>
        <v>0</v>
      </c>
      <c r="W19" s="287">
        <f>'3. DL invest.n.pl.AR pr.'!X18</f>
        <v>0</v>
      </c>
      <c r="X19" s="287">
        <f>'3. DL invest.n.pl.AR pr.'!Y18</f>
        <v>0</v>
      </c>
      <c r="Y19" s="287">
        <f>'3. DL invest.n.pl.AR pr.'!Z18</f>
        <v>0</v>
      </c>
      <c r="Z19" s="287">
        <f>'3. DL invest.n.pl.AR pr.'!AA18</f>
        <v>0</v>
      </c>
      <c r="AA19" s="287">
        <f>'3. DL invest.n.pl.AR pr.'!AB18</f>
        <v>0</v>
      </c>
      <c r="AB19" s="287">
        <f>'3. DL invest.n.pl.AR pr.'!AC18</f>
        <v>0</v>
      </c>
      <c r="AC19" s="287">
        <f>'3. DL invest.n.pl.AR pr.'!AD18</f>
        <v>0</v>
      </c>
      <c r="AD19" s="287">
        <f>'3. DL invest.n.pl.AR pr.'!AE18</f>
        <v>0</v>
      </c>
      <c r="AE19" s="287">
        <f>'3. DL invest.n.pl.AR pr.'!AF18</f>
        <v>0</v>
      </c>
      <c r="AF19" s="287">
        <f>'3. DL invest.n.pl.AR pr.'!AG18</f>
        <v>0</v>
      </c>
      <c r="AG19" s="287">
        <f>'3. DL invest.n.pl.AR pr.'!AH18</f>
        <v>0</v>
      </c>
      <c r="AH19" s="287">
        <f>'3. DL invest.n.pl.AR pr.'!AI18</f>
        <v>0</v>
      </c>
      <c r="AI19" s="288">
        <f t="shared" si="1"/>
        <v>0</v>
      </c>
    </row>
    <row r="20" spans="1:39" x14ac:dyDescent="0.2">
      <c r="A20" s="212"/>
      <c r="B20" s="284" t="s">
        <v>199</v>
      </c>
      <c r="C20" s="212" t="s">
        <v>244</v>
      </c>
      <c r="D20" s="285" t="s">
        <v>130</v>
      </c>
      <c r="E20" s="286">
        <f>'3. DL invest.n.pl.AR pr.'!F29+'3. DL invest.n.pl.AR pr.'!F32</f>
        <v>0</v>
      </c>
      <c r="F20" s="287">
        <f>'3. DL invest.n.pl.AR pr.'!G29+'3. DL invest.n.pl.AR pr.'!G32</f>
        <v>0</v>
      </c>
      <c r="G20" s="287">
        <f>'3. DL invest.n.pl.AR pr.'!H29+'3. DL invest.n.pl.AR pr.'!H32</f>
        <v>0</v>
      </c>
      <c r="H20" s="287">
        <f>'3. DL invest.n.pl.AR pr.'!I29+'3. DL invest.n.pl.AR pr.'!I32</f>
        <v>0</v>
      </c>
      <c r="I20" s="287">
        <f>'3. DL invest.n.pl.AR pr.'!J29+'3. DL invest.n.pl.AR pr.'!J32</f>
        <v>0</v>
      </c>
      <c r="J20" s="287">
        <f>'3. DL invest.n.pl.AR pr.'!K29+'3. DL invest.n.pl.AR pr.'!K32</f>
        <v>0</v>
      </c>
      <c r="K20" s="287">
        <f>'3. DL invest.n.pl.AR pr.'!L29+'3. DL invest.n.pl.AR pr.'!L32</f>
        <v>0</v>
      </c>
      <c r="L20" s="287">
        <f>'3. DL invest.n.pl.AR pr.'!M29+'3. DL invest.n.pl.AR pr.'!M32</f>
        <v>0</v>
      </c>
      <c r="M20" s="287">
        <f>'3. DL invest.n.pl.AR pr.'!N29+'3. DL invest.n.pl.AR pr.'!N32</f>
        <v>0</v>
      </c>
      <c r="N20" s="287">
        <f>'3. DL invest.n.pl.AR pr.'!O29+'3. DL invest.n.pl.AR pr.'!O32</f>
        <v>0</v>
      </c>
      <c r="O20" s="287">
        <f>'3. DL invest.n.pl.AR pr.'!P29+'3. DL invest.n.pl.AR pr.'!P32</f>
        <v>0</v>
      </c>
      <c r="P20" s="287">
        <f>'3. DL invest.n.pl.AR pr.'!Q29+'3. DL invest.n.pl.AR pr.'!Q32</f>
        <v>0</v>
      </c>
      <c r="Q20" s="287">
        <f>'3. DL invest.n.pl.AR pr.'!R29+'3. DL invest.n.pl.AR pr.'!R32</f>
        <v>0</v>
      </c>
      <c r="R20" s="287">
        <f>'3. DL invest.n.pl.AR pr.'!S29+'3. DL invest.n.pl.AR pr.'!S32</f>
        <v>0</v>
      </c>
      <c r="S20" s="287">
        <f>'3. DL invest.n.pl.AR pr.'!T29+'3. DL invest.n.pl.AR pr.'!T32</f>
        <v>0</v>
      </c>
      <c r="T20" s="287">
        <f>'3. DL invest.n.pl.AR pr.'!U29+'3. DL invest.n.pl.AR pr.'!U32</f>
        <v>0</v>
      </c>
      <c r="U20" s="287">
        <f>'3. DL invest.n.pl.AR pr.'!V29+'3. DL invest.n.pl.AR pr.'!V32</f>
        <v>0</v>
      </c>
      <c r="V20" s="287">
        <f>'3. DL invest.n.pl.AR pr.'!W29+'3. DL invest.n.pl.AR pr.'!W32</f>
        <v>0</v>
      </c>
      <c r="W20" s="287">
        <f>'3. DL invest.n.pl.AR pr.'!X29+'3. DL invest.n.pl.AR pr.'!X32</f>
        <v>0</v>
      </c>
      <c r="X20" s="287">
        <f>'3. DL invest.n.pl.AR pr.'!Y29+'3. DL invest.n.pl.AR pr.'!Y32</f>
        <v>0</v>
      </c>
      <c r="Y20" s="287">
        <f>'3. DL invest.n.pl.AR pr.'!Z29+'3. DL invest.n.pl.AR pr.'!Z32</f>
        <v>0</v>
      </c>
      <c r="Z20" s="287">
        <f>'3. DL invest.n.pl.AR pr.'!AA29+'3. DL invest.n.pl.AR pr.'!AA32</f>
        <v>0</v>
      </c>
      <c r="AA20" s="287">
        <f>'3. DL invest.n.pl.AR pr.'!AB29+'3. DL invest.n.pl.AR pr.'!AB32</f>
        <v>0</v>
      </c>
      <c r="AB20" s="287">
        <f>'3. DL invest.n.pl.AR pr.'!AC29+'3. DL invest.n.pl.AR pr.'!AC32</f>
        <v>0</v>
      </c>
      <c r="AC20" s="287">
        <f>'3. DL invest.n.pl.AR pr.'!AD29+'3. DL invest.n.pl.AR pr.'!AD32</f>
        <v>0</v>
      </c>
      <c r="AD20" s="287">
        <f>'3. DL invest.n.pl.AR pr.'!AE29+'3. DL invest.n.pl.AR pr.'!AE32</f>
        <v>0</v>
      </c>
      <c r="AE20" s="287">
        <f>'3. DL invest.n.pl.AR pr.'!AF29+'3. DL invest.n.pl.AR pr.'!AF32</f>
        <v>0</v>
      </c>
      <c r="AF20" s="287">
        <f>'3. DL invest.n.pl.AR pr.'!AG29+'3. DL invest.n.pl.AR pr.'!AG32</f>
        <v>0</v>
      </c>
      <c r="AG20" s="287">
        <f>'3. DL invest.n.pl.AR pr.'!AH29+'3. DL invest.n.pl.AR pr.'!AH32</f>
        <v>0</v>
      </c>
      <c r="AH20" s="294">
        <f>'3. DL invest.n.pl.AR pr.'!AI29+'3. DL invest.n.pl.AR pr.'!AI32</f>
        <v>0</v>
      </c>
      <c r="AI20" s="288">
        <f t="shared" si="1"/>
        <v>0</v>
      </c>
    </row>
    <row r="21" spans="1:39" x14ac:dyDescent="0.2">
      <c r="A21" s="212"/>
      <c r="B21" s="284" t="s">
        <v>200</v>
      </c>
      <c r="C21" s="212" t="s">
        <v>245</v>
      </c>
      <c r="D21" s="285" t="s">
        <v>130</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88">
        <f t="shared" si="1"/>
        <v>0</v>
      </c>
    </row>
    <row r="22" spans="1:39" x14ac:dyDescent="0.2">
      <c r="A22" s="212"/>
      <c r="B22" s="284" t="s">
        <v>202</v>
      </c>
      <c r="C22" s="212" t="s">
        <v>246</v>
      </c>
      <c r="D22" s="285" t="s">
        <v>130</v>
      </c>
      <c r="E22" s="23"/>
      <c r="F22" s="23">
        <f>-Pieņēmumi!E56</f>
        <v>0</v>
      </c>
      <c r="G22" s="23">
        <f>-Pieņēmumi!F56</f>
        <v>0</v>
      </c>
      <c r="H22" s="23">
        <f>-Pieņēmumi!G56</f>
        <v>0</v>
      </c>
      <c r="I22" s="23">
        <f>-Pieņēmumi!H56</f>
        <v>0</v>
      </c>
      <c r="J22" s="23">
        <f>-Pieņēmumi!I56</f>
        <v>0</v>
      </c>
      <c r="K22" s="23">
        <f>-Pieņēmumi!J56</f>
        <v>0</v>
      </c>
      <c r="L22" s="23">
        <f>-Pieņēmumi!K56</f>
        <v>0</v>
      </c>
      <c r="M22" s="23">
        <f>-Pieņēmumi!L56</f>
        <v>0</v>
      </c>
      <c r="N22" s="23">
        <f>-Pieņēmumi!M56</f>
        <v>0</v>
      </c>
      <c r="O22" s="23">
        <f>-Pieņēmumi!N56</f>
        <v>0</v>
      </c>
      <c r="P22" s="23">
        <f>-Pieņēmumi!O56</f>
        <v>0</v>
      </c>
      <c r="Q22" s="23">
        <f>-Pieņēmumi!P56</f>
        <v>0</v>
      </c>
      <c r="R22" s="23">
        <f>-Pieņēmumi!Q56</f>
        <v>0</v>
      </c>
      <c r="S22" s="23">
        <f>-Pieņēmumi!R56</f>
        <v>0</v>
      </c>
      <c r="T22" s="23">
        <f>-Pieņēmumi!S56</f>
        <v>0</v>
      </c>
      <c r="U22" s="23">
        <f>-Pieņēmumi!T56</f>
        <v>0</v>
      </c>
      <c r="V22" s="23">
        <f>-Pieņēmumi!U56</f>
        <v>0</v>
      </c>
      <c r="W22" s="23">
        <f>-Pieņēmumi!V56</f>
        <v>0</v>
      </c>
      <c r="X22" s="23">
        <f>-Pieņēmumi!W56</f>
        <v>0</v>
      </c>
      <c r="Y22" s="23">
        <f>-Pieņēmumi!X56</f>
        <v>0</v>
      </c>
      <c r="Z22" s="23">
        <f>-Pieņēmumi!Y56</f>
        <v>0</v>
      </c>
      <c r="AA22" s="23">
        <f>-Pieņēmumi!Z56</f>
        <v>0</v>
      </c>
      <c r="AB22" s="23">
        <f>-Pieņēmumi!AA56</f>
        <v>0</v>
      </c>
      <c r="AC22" s="23">
        <f>-Pieņēmumi!AB56</f>
        <v>0</v>
      </c>
      <c r="AD22" s="23">
        <f>-Pieņēmumi!AC56</f>
        <v>0</v>
      </c>
      <c r="AE22" s="23">
        <f>-Pieņēmumi!AD56</f>
        <v>0</v>
      </c>
      <c r="AF22" s="23">
        <f>-Pieņēmumi!AE56</f>
        <v>0</v>
      </c>
      <c r="AG22" s="23">
        <f>-Pieņēmumi!AF56</f>
        <v>0</v>
      </c>
      <c r="AH22" s="23">
        <f>-Pieņēmumi!AG56</f>
        <v>0</v>
      </c>
      <c r="AI22" s="288">
        <f t="shared" si="1"/>
        <v>0</v>
      </c>
    </row>
    <row r="23" spans="1:39" x14ac:dyDescent="0.2">
      <c r="A23" s="212"/>
      <c r="B23" s="284" t="s">
        <v>203</v>
      </c>
      <c r="C23" s="212" t="s">
        <v>247</v>
      </c>
      <c r="D23" s="285" t="s">
        <v>130</v>
      </c>
      <c r="E23" s="23"/>
      <c r="F23" s="23">
        <f>-Pieņēmumi!E57</f>
        <v>0</v>
      </c>
      <c r="G23" s="23">
        <f>-Pieņēmumi!F57</f>
        <v>0</v>
      </c>
      <c r="H23" s="23">
        <f>-Pieņēmumi!G57</f>
        <v>0</v>
      </c>
      <c r="I23" s="23">
        <f>-Pieņēmumi!H57</f>
        <v>0</v>
      </c>
      <c r="J23" s="23">
        <f>-Pieņēmumi!I57</f>
        <v>0</v>
      </c>
      <c r="K23" s="23">
        <f>-Pieņēmumi!J57</f>
        <v>0</v>
      </c>
      <c r="L23" s="23">
        <f>-Pieņēmumi!K57</f>
        <v>0</v>
      </c>
      <c r="M23" s="23">
        <f>-Pieņēmumi!L57</f>
        <v>0</v>
      </c>
      <c r="N23" s="23">
        <f>-Pieņēmumi!M57</f>
        <v>0</v>
      </c>
      <c r="O23" s="23">
        <f>-Pieņēmumi!N57</f>
        <v>0</v>
      </c>
      <c r="P23" s="23">
        <f>-Pieņēmumi!O57</f>
        <v>0</v>
      </c>
      <c r="Q23" s="23">
        <f>-Pieņēmumi!P57</f>
        <v>0</v>
      </c>
      <c r="R23" s="23">
        <f>-Pieņēmumi!Q57</f>
        <v>0</v>
      </c>
      <c r="S23" s="23">
        <f>-Pieņēmumi!R57</f>
        <v>0</v>
      </c>
      <c r="T23" s="23">
        <f>-Pieņēmumi!S57</f>
        <v>0</v>
      </c>
      <c r="U23" s="23">
        <f>-Pieņēmumi!T57</f>
        <v>0</v>
      </c>
      <c r="V23" s="23">
        <f>-Pieņēmumi!U57</f>
        <v>0</v>
      </c>
      <c r="W23" s="23">
        <f>-Pieņēmumi!V57</f>
        <v>0</v>
      </c>
      <c r="X23" s="23">
        <f>-Pieņēmumi!W57</f>
        <v>0</v>
      </c>
      <c r="Y23" s="23">
        <f>-Pieņēmumi!X57</f>
        <v>0</v>
      </c>
      <c r="Z23" s="23">
        <f>-Pieņēmumi!Y57</f>
        <v>0</v>
      </c>
      <c r="AA23" s="23">
        <f>-Pieņēmumi!Z57</f>
        <v>0</v>
      </c>
      <c r="AB23" s="23">
        <f>-Pieņēmumi!AA57</f>
        <v>0</v>
      </c>
      <c r="AC23" s="23">
        <f>-Pieņēmumi!AB57</f>
        <v>0</v>
      </c>
      <c r="AD23" s="23">
        <f>-Pieņēmumi!AC57</f>
        <v>0</v>
      </c>
      <c r="AE23" s="23">
        <f>-Pieņēmumi!AD57</f>
        <v>0</v>
      </c>
      <c r="AF23" s="23">
        <f>-Pieņēmumi!AE57</f>
        <v>0</v>
      </c>
      <c r="AG23" s="23">
        <f>-Pieņēmumi!AF57</f>
        <v>0</v>
      </c>
      <c r="AH23" s="23">
        <f>-Pieņēmumi!AG57</f>
        <v>0</v>
      </c>
      <c r="AI23" s="288">
        <f>SUM(E23:AH23)</f>
        <v>0</v>
      </c>
    </row>
    <row r="24" spans="1:39" x14ac:dyDescent="0.2">
      <c r="A24" s="295">
        <v>3</v>
      </c>
      <c r="B24" s="264"/>
      <c r="C24" s="209" t="s">
        <v>205</v>
      </c>
      <c r="D24" s="296" t="s">
        <v>130</v>
      </c>
      <c r="E24" s="297">
        <f t="shared" ref="E24:AI24" si="3">SUM(E7,E18)</f>
        <v>0</v>
      </c>
      <c r="F24" s="216">
        <f t="shared" si="3"/>
        <v>0</v>
      </c>
      <c r="G24" s="216">
        <f t="shared" si="3"/>
        <v>0</v>
      </c>
      <c r="H24" s="216">
        <f t="shared" si="3"/>
        <v>0</v>
      </c>
      <c r="I24" s="216">
        <f t="shared" si="3"/>
        <v>0</v>
      </c>
      <c r="J24" s="216">
        <f t="shared" si="3"/>
        <v>0</v>
      </c>
      <c r="K24" s="216">
        <f t="shared" si="3"/>
        <v>0</v>
      </c>
      <c r="L24" s="216">
        <f t="shared" si="3"/>
        <v>0</v>
      </c>
      <c r="M24" s="216">
        <f t="shared" si="3"/>
        <v>0</v>
      </c>
      <c r="N24" s="216">
        <f t="shared" si="3"/>
        <v>0</v>
      </c>
      <c r="O24" s="216">
        <f t="shared" si="3"/>
        <v>0</v>
      </c>
      <c r="P24" s="216">
        <f t="shared" si="3"/>
        <v>0</v>
      </c>
      <c r="Q24" s="216">
        <f t="shared" si="3"/>
        <v>0</v>
      </c>
      <c r="R24" s="216">
        <f t="shared" si="3"/>
        <v>0</v>
      </c>
      <c r="S24" s="216">
        <f t="shared" si="3"/>
        <v>0</v>
      </c>
      <c r="T24" s="216">
        <f t="shared" si="3"/>
        <v>0</v>
      </c>
      <c r="U24" s="216">
        <f t="shared" si="3"/>
        <v>0</v>
      </c>
      <c r="V24" s="216">
        <f t="shared" si="3"/>
        <v>0</v>
      </c>
      <c r="W24" s="216">
        <f t="shared" si="3"/>
        <v>0</v>
      </c>
      <c r="X24" s="216">
        <f t="shared" si="3"/>
        <v>0</v>
      </c>
      <c r="Y24" s="216">
        <f t="shared" si="3"/>
        <v>0</v>
      </c>
      <c r="Z24" s="216">
        <f t="shared" si="3"/>
        <v>0</v>
      </c>
      <c r="AA24" s="216">
        <f t="shared" si="3"/>
        <v>0</v>
      </c>
      <c r="AB24" s="216">
        <f t="shared" si="3"/>
        <v>0</v>
      </c>
      <c r="AC24" s="216">
        <f t="shared" si="3"/>
        <v>0</v>
      </c>
      <c r="AD24" s="216">
        <f t="shared" si="3"/>
        <v>0</v>
      </c>
      <c r="AE24" s="216">
        <f t="shared" si="3"/>
        <v>0</v>
      </c>
      <c r="AF24" s="216">
        <f t="shared" si="3"/>
        <v>0</v>
      </c>
      <c r="AG24" s="216">
        <f t="shared" si="3"/>
        <v>0</v>
      </c>
      <c r="AH24" s="298">
        <f t="shared" si="3"/>
        <v>0</v>
      </c>
      <c r="AI24" s="299">
        <f t="shared" si="3"/>
        <v>0</v>
      </c>
    </row>
    <row r="25" spans="1:39" x14ac:dyDescent="0.2">
      <c r="A25" s="295">
        <v>4</v>
      </c>
      <c r="B25" s="264"/>
      <c r="C25" s="209" t="s">
        <v>248</v>
      </c>
      <c r="D25" s="296" t="s">
        <v>130</v>
      </c>
      <c r="E25" s="297">
        <f>E24</f>
        <v>0</v>
      </c>
      <c r="F25" s="216">
        <f>E25+F24</f>
        <v>0</v>
      </c>
      <c r="G25" s="216">
        <f t="shared" ref="G25:AG25" si="4">F25+G24</f>
        <v>0</v>
      </c>
      <c r="H25" s="216">
        <f t="shared" si="4"/>
        <v>0</v>
      </c>
      <c r="I25" s="216">
        <f t="shared" si="4"/>
        <v>0</v>
      </c>
      <c r="J25" s="216">
        <f t="shared" si="4"/>
        <v>0</v>
      </c>
      <c r="K25" s="216">
        <f t="shared" si="4"/>
        <v>0</v>
      </c>
      <c r="L25" s="216">
        <f t="shared" si="4"/>
        <v>0</v>
      </c>
      <c r="M25" s="216">
        <f t="shared" si="4"/>
        <v>0</v>
      </c>
      <c r="N25" s="216">
        <f t="shared" si="4"/>
        <v>0</v>
      </c>
      <c r="O25" s="216">
        <f t="shared" si="4"/>
        <v>0</v>
      </c>
      <c r="P25" s="216">
        <f t="shared" si="4"/>
        <v>0</v>
      </c>
      <c r="Q25" s="216">
        <f t="shared" si="4"/>
        <v>0</v>
      </c>
      <c r="R25" s="216">
        <f t="shared" si="4"/>
        <v>0</v>
      </c>
      <c r="S25" s="216">
        <f t="shared" si="4"/>
        <v>0</v>
      </c>
      <c r="T25" s="216">
        <f t="shared" si="4"/>
        <v>0</v>
      </c>
      <c r="U25" s="216">
        <f t="shared" si="4"/>
        <v>0</v>
      </c>
      <c r="V25" s="216">
        <f t="shared" si="4"/>
        <v>0</v>
      </c>
      <c r="W25" s="216">
        <f t="shared" si="4"/>
        <v>0</v>
      </c>
      <c r="X25" s="216">
        <f t="shared" si="4"/>
        <v>0</v>
      </c>
      <c r="Y25" s="216">
        <f t="shared" si="4"/>
        <v>0</v>
      </c>
      <c r="Z25" s="216">
        <f t="shared" si="4"/>
        <v>0</v>
      </c>
      <c r="AA25" s="216">
        <f t="shared" si="4"/>
        <v>0</v>
      </c>
      <c r="AB25" s="216">
        <f t="shared" si="4"/>
        <v>0</v>
      </c>
      <c r="AC25" s="216">
        <f t="shared" si="4"/>
        <v>0</v>
      </c>
      <c r="AD25" s="216">
        <f t="shared" si="4"/>
        <v>0</v>
      </c>
      <c r="AE25" s="216">
        <f t="shared" si="4"/>
        <v>0</v>
      </c>
      <c r="AF25" s="216">
        <f t="shared" si="4"/>
        <v>0</v>
      </c>
      <c r="AG25" s="216">
        <f t="shared" si="4"/>
        <v>0</v>
      </c>
      <c r="AH25" s="216">
        <f>AG25+AH24</f>
        <v>0</v>
      </c>
      <c r="AI25" s="299">
        <f>AH25+AI24</f>
        <v>0</v>
      </c>
    </row>
    <row r="26" spans="1:39" x14ac:dyDescent="0.2">
      <c r="A26" s="300"/>
      <c r="B26" s="300"/>
      <c r="C26" s="300"/>
      <c r="D26" s="300"/>
      <c r="E26" s="301"/>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2"/>
    </row>
    <row r="27" spans="1:39" x14ac:dyDescent="0.2">
      <c r="D27" s="292"/>
    </row>
    <row r="28" spans="1:39" x14ac:dyDescent="0.2">
      <c r="B28" s="3"/>
      <c r="C28" s="3"/>
      <c r="D28" s="28"/>
      <c r="E28" s="303"/>
      <c r="F28" s="3"/>
      <c r="G28" s="3"/>
      <c r="H28" s="3"/>
      <c r="I28" s="3"/>
      <c r="J28" s="3"/>
    </row>
    <row r="29" spans="1:39" x14ac:dyDescent="0.2">
      <c r="B29" s="3"/>
      <c r="C29" s="5"/>
      <c r="D29" s="28"/>
      <c r="E29" s="3"/>
      <c r="F29" s="3"/>
      <c r="G29" s="3"/>
      <c r="H29" s="3"/>
      <c r="I29" s="3"/>
      <c r="J29" s="3"/>
    </row>
    <row r="30" spans="1:39" x14ac:dyDescent="0.2">
      <c r="B30" s="3"/>
      <c r="C30" s="3"/>
      <c r="D30" s="28"/>
      <c r="E30" s="3"/>
      <c r="F30" s="249"/>
      <c r="G30" s="3"/>
      <c r="H30" s="3"/>
      <c r="I30" s="3"/>
      <c r="J30" s="3"/>
    </row>
    <row r="31" spans="1:39" x14ac:dyDescent="0.2">
      <c r="B31" s="3"/>
      <c r="C31" s="3"/>
      <c r="D31" s="28"/>
      <c r="E31" s="3"/>
      <c r="F31" s="3"/>
      <c r="G31" s="3"/>
      <c r="H31" s="3"/>
      <c r="I31" s="3"/>
      <c r="J31" s="3"/>
    </row>
    <row r="32" spans="1:39" x14ac:dyDescent="0.2">
      <c r="B32" s="3"/>
      <c r="C32" s="3"/>
      <c r="D32" s="28"/>
      <c r="E32" s="3"/>
      <c r="F32" s="3"/>
      <c r="G32" s="3"/>
      <c r="H32" s="3"/>
      <c r="I32" s="3"/>
      <c r="J32" s="3"/>
    </row>
    <row r="33" spans="2:10" x14ac:dyDescent="0.2">
      <c r="B33" s="3"/>
      <c r="C33" s="3"/>
      <c r="D33" s="28"/>
      <c r="E33" s="3"/>
      <c r="F33" s="3"/>
      <c r="G33" s="3"/>
      <c r="H33" s="3"/>
      <c r="I33" s="3"/>
      <c r="J33" s="3"/>
    </row>
    <row r="34" spans="2:10" x14ac:dyDescent="0.2">
      <c r="B34" s="304"/>
      <c r="C34" s="3"/>
      <c r="D34" s="28"/>
      <c r="E34" s="3"/>
      <c r="F34" s="3"/>
      <c r="G34" s="3"/>
      <c r="H34" s="3"/>
      <c r="I34" s="3"/>
      <c r="J34" s="3"/>
    </row>
    <row r="35" spans="2:10" x14ac:dyDescent="0.2">
      <c r="B35" s="305"/>
      <c r="C35" s="3"/>
      <c r="D35" s="28"/>
      <c r="E35" s="3"/>
      <c r="F35" s="3"/>
      <c r="G35" s="3"/>
      <c r="H35" s="3"/>
      <c r="I35" s="3"/>
      <c r="J35" s="3"/>
    </row>
    <row r="36" spans="2:10" x14ac:dyDescent="0.2">
      <c r="B36" s="30"/>
      <c r="C36" s="3"/>
      <c r="D36" s="28"/>
      <c r="E36" s="3"/>
      <c r="F36" s="3"/>
      <c r="G36" s="3"/>
      <c r="H36" s="3"/>
      <c r="I36" s="3"/>
      <c r="J36" s="3"/>
    </row>
    <row r="37" spans="2:10" x14ac:dyDescent="0.2">
      <c r="B37" s="3"/>
      <c r="C37" s="3"/>
      <c r="D37" s="28"/>
      <c r="E37" s="3"/>
      <c r="F37" s="3"/>
      <c r="G37" s="3"/>
      <c r="H37" s="3"/>
      <c r="I37" s="3"/>
      <c r="J37" s="3"/>
    </row>
    <row r="38" spans="2:10" x14ac:dyDescent="0.2">
      <c r="C38" s="3"/>
      <c r="D38" s="28"/>
      <c r="E38" s="3"/>
      <c r="F38" s="3"/>
      <c r="G38" s="3"/>
      <c r="H38" s="3"/>
      <c r="I38" s="3"/>
      <c r="J38" s="3"/>
    </row>
    <row r="39" spans="2:10" x14ac:dyDescent="0.2">
      <c r="C39" s="3"/>
      <c r="D39" s="28"/>
      <c r="E39" s="3"/>
      <c r="F39" s="3"/>
      <c r="G39" s="3"/>
      <c r="H39" s="3"/>
      <c r="I39" s="3"/>
      <c r="J39" s="3"/>
    </row>
    <row r="40" spans="2:10" x14ac:dyDescent="0.2">
      <c r="C40" s="3"/>
      <c r="D40" s="28"/>
      <c r="E40" s="3"/>
      <c r="F40" s="3"/>
      <c r="G40" s="3"/>
      <c r="H40" s="3"/>
      <c r="I40" s="3"/>
      <c r="J40" s="3"/>
    </row>
  </sheetData>
  <sheetProtection algorithmName="SHA-512" hashValue="fqVmID/lG6+enI7hYPp3HlkZ816QGE0Cbmq5DMOCtOgIGo2uzjkWmRSOUse0uEsGRUuhzOURNKM4DmwKhfMTyA==" saltValue="GgcKgS2+JUmBRfMy6lKl+A==" spinCount="100000" sheet="1" formatCells="0" formatColumns="0" formatRows="0" insertColumns="0" insertRows="0" insertHyperlinks="0" deleteColumns="0" deleteRows="0" sort="0" autoFilter="0" pivotTables="0"/>
  <mergeCells count="1">
    <mergeCell ref="A1:C1"/>
  </mergeCells>
  <conditionalFormatting sqref="E25:AH25">
    <cfRule type="cellIs" dxfId="114" priority="1" operator="lessThan">
      <formula>-0.01</formula>
    </cfRule>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3"/>
  <sheetViews>
    <sheetView zoomScale="90" zoomScaleNormal="90" workbookViewId="0">
      <pane xSplit="3" ySplit="7" topLeftCell="D8" activePane="bottomRight" state="frozen"/>
      <selection pane="topRight" activeCell="D1" sqref="D1"/>
      <selection pane="bottomLeft" activeCell="A6" sqref="A6"/>
      <selection pane="bottomRight" activeCell="J13" sqref="J13"/>
    </sheetView>
  </sheetViews>
  <sheetFormatPr defaultColWidth="9.140625" defaultRowHeight="12.75" x14ac:dyDescent="0.2"/>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x14ac:dyDescent="0.25">
      <c r="A1" s="551" t="s">
        <v>249</v>
      </c>
      <c r="B1" s="551"/>
      <c r="C1" s="551"/>
      <c r="D1" s="306"/>
      <c r="E1" s="306"/>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x14ac:dyDescent="0.25">
      <c r="A2" s="573" t="s">
        <v>250</v>
      </c>
      <c r="B2" s="573"/>
      <c r="C2" s="573"/>
      <c r="D2" s="573"/>
      <c r="E2" s="573"/>
      <c r="F2" s="573"/>
      <c r="G2" s="573"/>
      <c r="H2" s="573"/>
      <c r="I2" s="573"/>
      <c r="J2" s="573"/>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x14ac:dyDescent="0.2">
      <c r="B3" s="41" t="s">
        <v>251</v>
      </c>
      <c r="C3" s="341">
        <v>0.05</v>
      </c>
    </row>
    <row r="4" spans="1:80" s="3" customFormat="1" x14ac:dyDescent="0.2"/>
    <row r="5" spans="1:80" s="183" customFormat="1" ht="15.75" x14ac:dyDescent="0.25">
      <c r="A5" s="307"/>
      <c r="B5" s="186"/>
      <c r="C5" s="186"/>
      <c r="D5" s="308" t="s">
        <v>252</v>
      </c>
      <c r="E5" s="309"/>
      <c r="F5" s="188">
        <f>'4.DL Finansiālā ilgtspēja'!E3</f>
        <v>1</v>
      </c>
      <c r="G5" s="188">
        <f>'4.DL Finansiālā ilgtspēja'!F3</f>
        <v>2</v>
      </c>
      <c r="H5" s="188">
        <f>'4.DL Finansiālā ilgtspēja'!G3</f>
        <v>3</v>
      </c>
      <c r="I5" s="188">
        <f>'4.DL Finansiālā ilgtspēja'!H3</f>
        <v>4</v>
      </c>
      <c r="J5" s="188">
        <f>'4.DL Finansiālā ilgtspēja'!I3</f>
        <v>5</v>
      </c>
      <c r="K5" s="188">
        <f>'4.DL Finansiālā ilgtspēja'!J3</f>
        <v>6</v>
      </c>
      <c r="L5" s="188">
        <f>'4.DL Finansiālā ilgtspēja'!K3</f>
        <v>7</v>
      </c>
      <c r="M5" s="188">
        <f>'4.DL Finansiālā ilgtspēja'!L3</f>
        <v>8</v>
      </c>
      <c r="N5" s="188">
        <f>'4.DL Finansiālā ilgtspēja'!M3</f>
        <v>9</v>
      </c>
      <c r="O5" s="188">
        <f>'4.DL Finansiālā ilgtspēja'!N3</f>
        <v>10</v>
      </c>
      <c r="P5" s="188">
        <f>'4.DL Finansiālā ilgtspēja'!O3</f>
        <v>11</v>
      </c>
      <c r="Q5" s="188">
        <f>'4.DL Finansiālā ilgtspēja'!P3</f>
        <v>12</v>
      </c>
      <c r="R5" s="188">
        <f>'4.DL Finansiālā ilgtspēja'!Q3</f>
        <v>13</v>
      </c>
      <c r="S5" s="188">
        <f>'4.DL Finansiālā ilgtspēja'!R3</f>
        <v>14</v>
      </c>
      <c r="T5" s="188">
        <f>'4.DL Finansiālā ilgtspēja'!S3</f>
        <v>15</v>
      </c>
      <c r="U5" s="188">
        <f>'4.DL Finansiālā ilgtspēja'!T3</f>
        <v>16</v>
      </c>
      <c r="V5" s="188">
        <f>'4.DL Finansiālā ilgtspēja'!U3</f>
        <v>17</v>
      </c>
      <c r="W5" s="188">
        <f>'4.DL Finansiālā ilgtspēja'!V3</f>
        <v>18</v>
      </c>
      <c r="X5" s="188">
        <f>'4.DL Finansiālā ilgtspēja'!W3</f>
        <v>19</v>
      </c>
      <c r="Y5" s="188">
        <f>'4.DL Finansiālā ilgtspēja'!X3</f>
        <v>20</v>
      </c>
      <c r="Z5" s="188">
        <f>'4.DL Finansiālā ilgtspēja'!Y3</f>
        <v>21</v>
      </c>
      <c r="AA5" s="188">
        <f>'4.DL Finansiālā ilgtspēja'!Z3</f>
        <v>22</v>
      </c>
      <c r="AB5" s="188">
        <f>'4.DL Finansiālā ilgtspēja'!AA3</f>
        <v>23</v>
      </c>
      <c r="AC5" s="188">
        <f>'4.DL Finansiālā ilgtspēja'!AB3</f>
        <v>24</v>
      </c>
      <c r="AD5" s="188">
        <f>'4.DL Finansiālā ilgtspēja'!AC3</f>
        <v>25</v>
      </c>
      <c r="AE5" s="188">
        <f>'4.DL Finansiālā ilgtspēja'!AD3</f>
        <v>26</v>
      </c>
      <c r="AF5" s="188">
        <f>'4.DL Finansiālā ilgtspēja'!AE3</f>
        <v>27</v>
      </c>
      <c r="AG5" s="188">
        <f>'4.DL Finansiālā ilgtspēja'!AF3</f>
        <v>28</v>
      </c>
      <c r="AH5" s="188">
        <f>'4.DL Finansiālā ilgtspēja'!AG3</f>
        <v>29</v>
      </c>
      <c r="AI5" s="188">
        <f>'4.DL Finansiālā ilgtspēja'!AH3</f>
        <v>30</v>
      </c>
      <c r="AJ5" s="3"/>
      <c r="AK5" s="249">
        <f t="shared" ref="AK5:AK8" si="0">F5</f>
        <v>1</v>
      </c>
      <c r="AL5" s="249">
        <f t="shared" ref="AL5:AL6" si="1">G5</f>
        <v>2</v>
      </c>
      <c r="AM5" s="249">
        <f t="shared" ref="AM5:AM6" si="2">H5</f>
        <v>3</v>
      </c>
      <c r="AN5" s="249">
        <f t="shared" ref="AN5:AN6" si="3">I5</f>
        <v>4</v>
      </c>
      <c r="AO5" s="249">
        <f t="shared" ref="AO5:AO6" si="4">J5</f>
        <v>5</v>
      </c>
      <c r="AP5" s="249">
        <f t="shared" ref="AP5:AP6" si="5">K5</f>
        <v>6</v>
      </c>
      <c r="AQ5" s="249">
        <f t="shared" ref="AQ5:AQ6" si="6">L5</f>
        <v>7</v>
      </c>
      <c r="AR5" s="249">
        <f t="shared" ref="AR5:AR6" si="7">M5</f>
        <v>8</v>
      </c>
      <c r="AS5" s="249">
        <f t="shared" ref="AS5:AS6" si="8">N5</f>
        <v>9</v>
      </c>
      <c r="AT5" s="249">
        <f t="shared" ref="AT5:AT6" si="9">O5</f>
        <v>10</v>
      </c>
      <c r="AU5" s="249">
        <f t="shared" ref="AU5:AU6" si="10">P5</f>
        <v>11</v>
      </c>
      <c r="AV5" s="249">
        <f t="shared" ref="AV5:AV6" si="11">Q5</f>
        <v>12</v>
      </c>
      <c r="AW5" s="249">
        <f t="shared" ref="AW5:AW6" si="12">R5</f>
        <v>13</v>
      </c>
      <c r="AX5" s="249">
        <f t="shared" ref="AX5:AX6" si="13">S5</f>
        <v>14</v>
      </c>
      <c r="AY5" s="249">
        <f t="shared" ref="AY5:AY6" si="14">T5</f>
        <v>15</v>
      </c>
      <c r="AZ5" s="249">
        <f t="shared" ref="AZ5:AZ6" si="15">U5</f>
        <v>16</v>
      </c>
      <c r="BA5" s="249">
        <f t="shared" ref="BA5:BA6" si="16">V5</f>
        <v>17</v>
      </c>
      <c r="BB5" s="249">
        <f t="shared" ref="BB5:BB6" si="17">W5</f>
        <v>18</v>
      </c>
      <c r="BC5" s="249">
        <f t="shared" ref="BC5:BC6" si="18">X5</f>
        <v>19</v>
      </c>
      <c r="BD5" s="249">
        <f t="shared" ref="BD5:BD6" si="19">Y5</f>
        <v>20</v>
      </c>
      <c r="BE5" s="249">
        <f t="shared" ref="BE5:BE6" si="20">Z5</f>
        <v>21</v>
      </c>
      <c r="BF5" s="249">
        <f t="shared" ref="BF5:BF6" si="21">AA5</f>
        <v>22</v>
      </c>
      <c r="BG5" s="249">
        <f t="shared" ref="BG5:BG6" si="22">AB5</f>
        <v>23</v>
      </c>
      <c r="BH5" s="249">
        <f t="shared" ref="BH5:BH6" si="23">AC5</f>
        <v>24</v>
      </c>
      <c r="BI5" s="249">
        <f t="shared" ref="BI5:BI6" si="24">AD5</f>
        <v>25</v>
      </c>
      <c r="BJ5" s="249">
        <f t="shared" ref="BJ5:BJ6" si="25">AE5</f>
        <v>26</v>
      </c>
      <c r="BK5" s="249">
        <f t="shared" ref="BK5:BK6" si="26">AF5</f>
        <v>27</v>
      </c>
      <c r="BL5" s="249">
        <f t="shared" ref="BL5:BL6" si="27">AG5</f>
        <v>28</v>
      </c>
      <c r="BM5" s="249">
        <f t="shared" ref="BM5:BM6" si="28">AH5</f>
        <v>29</v>
      </c>
      <c r="BN5" s="249">
        <f t="shared" ref="BN5:BN6" si="29">AI5</f>
        <v>30</v>
      </c>
      <c r="BO5" s="3"/>
      <c r="BP5" s="3"/>
      <c r="BQ5" s="3"/>
      <c r="BR5" s="3"/>
      <c r="BS5" s="3"/>
      <c r="BT5" s="3"/>
      <c r="BU5" s="3"/>
      <c r="BV5" s="3"/>
      <c r="BW5" s="3"/>
      <c r="BX5" s="3"/>
      <c r="BY5" s="3"/>
      <c r="BZ5" s="3"/>
      <c r="CA5" s="3"/>
      <c r="CB5" s="3"/>
    </row>
    <row r="6" spans="1:80" s="183" customFormat="1" x14ac:dyDescent="0.2">
      <c r="A6" s="251"/>
      <c r="B6" s="185"/>
      <c r="C6" s="185" t="s">
        <v>253</v>
      </c>
      <c r="D6" s="308" t="s">
        <v>191</v>
      </c>
      <c r="E6" s="308" t="s">
        <v>191</v>
      </c>
      <c r="F6" s="188">
        <f>'4.DL Finansiālā ilgtspēja'!E4</f>
        <v>2026</v>
      </c>
      <c r="G6" s="188">
        <f>'4.DL Finansiālā ilgtspēja'!F4</f>
        <v>2027</v>
      </c>
      <c r="H6" s="188">
        <f>'4.DL Finansiālā ilgtspēja'!G4</f>
        <v>2028</v>
      </c>
      <c r="I6" s="188">
        <f>'4.DL Finansiālā ilgtspēja'!H4</f>
        <v>2029</v>
      </c>
      <c r="J6" s="188">
        <f>'4.DL Finansiālā ilgtspēja'!I4</f>
        <v>2030</v>
      </c>
      <c r="K6" s="188">
        <f>'4.DL Finansiālā ilgtspēja'!J4</f>
        <v>2031</v>
      </c>
      <c r="L6" s="188">
        <f>'4.DL Finansiālā ilgtspēja'!K4</f>
        <v>2032</v>
      </c>
      <c r="M6" s="188">
        <f>'4.DL Finansiālā ilgtspēja'!L4</f>
        <v>2033</v>
      </c>
      <c r="N6" s="188">
        <f>'4.DL Finansiālā ilgtspēja'!M4</f>
        <v>2034</v>
      </c>
      <c r="O6" s="188">
        <f>'4.DL Finansiālā ilgtspēja'!N4</f>
        <v>2035</v>
      </c>
      <c r="P6" s="188">
        <f>'4.DL Finansiālā ilgtspēja'!O4</f>
        <v>2036</v>
      </c>
      <c r="Q6" s="188">
        <f>'4.DL Finansiālā ilgtspēja'!P4</f>
        <v>2037</v>
      </c>
      <c r="R6" s="188">
        <f>'4.DL Finansiālā ilgtspēja'!Q4</f>
        <v>2038</v>
      </c>
      <c r="S6" s="188">
        <f>'4.DL Finansiālā ilgtspēja'!R4</f>
        <v>2039</v>
      </c>
      <c r="T6" s="188">
        <f>'4.DL Finansiālā ilgtspēja'!S4</f>
        <v>2040</v>
      </c>
      <c r="U6" s="188">
        <f>'4.DL Finansiālā ilgtspēja'!T4</f>
        <v>2041</v>
      </c>
      <c r="V6" s="188">
        <f>'4.DL Finansiālā ilgtspēja'!U4</f>
        <v>2042</v>
      </c>
      <c r="W6" s="188">
        <f>'4.DL Finansiālā ilgtspēja'!V4</f>
        <v>2043</v>
      </c>
      <c r="X6" s="188">
        <f>'4.DL Finansiālā ilgtspēja'!W4</f>
        <v>2044</v>
      </c>
      <c r="Y6" s="188">
        <f>'4.DL Finansiālā ilgtspēja'!X4</f>
        <v>2045</v>
      </c>
      <c r="Z6" s="188">
        <f>'4.DL Finansiālā ilgtspēja'!Y4</f>
        <v>2046</v>
      </c>
      <c r="AA6" s="188">
        <f>'4.DL Finansiālā ilgtspēja'!Z4</f>
        <v>2047</v>
      </c>
      <c r="AB6" s="188">
        <f>'4.DL Finansiālā ilgtspēja'!AA4</f>
        <v>2048</v>
      </c>
      <c r="AC6" s="188">
        <f>'4.DL Finansiālā ilgtspēja'!AB4</f>
        <v>2049</v>
      </c>
      <c r="AD6" s="188">
        <f>'4.DL Finansiālā ilgtspēja'!AC4</f>
        <v>2050</v>
      </c>
      <c r="AE6" s="188">
        <f>'4.DL Finansiālā ilgtspēja'!AD4</f>
        <v>2051</v>
      </c>
      <c r="AF6" s="188">
        <f>'4.DL Finansiālā ilgtspēja'!AE4</f>
        <v>2052</v>
      </c>
      <c r="AG6" s="188">
        <f>'4.DL Finansiālā ilgtspēja'!AF4</f>
        <v>2053</v>
      </c>
      <c r="AH6" s="188">
        <f>'4.DL Finansiālā ilgtspēja'!AG4</f>
        <v>2054</v>
      </c>
      <c r="AI6" s="188">
        <f>'4.DL Finansiālā ilgtspēja'!AH4</f>
        <v>2055</v>
      </c>
      <c r="AJ6" s="3"/>
      <c r="AK6" s="249">
        <f t="shared" si="0"/>
        <v>2026</v>
      </c>
      <c r="AL6" s="249">
        <f t="shared" si="1"/>
        <v>2027</v>
      </c>
      <c r="AM6" s="249">
        <f t="shared" si="2"/>
        <v>2028</v>
      </c>
      <c r="AN6" s="249">
        <f t="shared" si="3"/>
        <v>2029</v>
      </c>
      <c r="AO6" s="249">
        <f t="shared" si="4"/>
        <v>2030</v>
      </c>
      <c r="AP6" s="249">
        <f t="shared" si="5"/>
        <v>2031</v>
      </c>
      <c r="AQ6" s="249">
        <f t="shared" si="6"/>
        <v>2032</v>
      </c>
      <c r="AR6" s="249">
        <f t="shared" si="7"/>
        <v>2033</v>
      </c>
      <c r="AS6" s="249">
        <f t="shared" si="8"/>
        <v>2034</v>
      </c>
      <c r="AT6" s="249">
        <f t="shared" si="9"/>
        <v>2035</v>
      </c>
      <c r="AU6" s="249">
        <f t="shared" si="10"/>
        <v>2036</v>
      </c>
      <c r="AV6" s="249">
        <f t="shared" si="11"/>
        <v>2037</v>
      </c>
      <c r="AW6" s="249">
        <f t="shared" si="12"/>
        <v>2038</v>
      </c>
      <c r="AX6" s="249">
        <f t="shared" si="13"/>
        <v>2039</v>
      </c>
      <c r="AY6" s="249">
        <f t="shared" si="14"/>
        <v>2040</v>
      </c>
      <c r="AZ6" s="249">
        <f t="shared" si="15"/>
        <v>2041</v>
      </c>
      <c r="BA6" s="249">
        <f t="shared" si="16"/>
        <v>2042</v>
      </c>
      <c r="BB6" s="249">
        <f t="shared" si="17"/>
        <v>2043</v>
      </c>
      <c r="BC6" s="249">
        <f t="shared" si="18"/>
        <v>2044</v>
      </c>
      <c r="BD6" s="249">
        <f t="shared" si="19"/>
        <v>2045</v>
      </c>
      <c r="BE6" s="249">
        <f t="shared" si="20"/>
        <v>2046</v>
      </c>
      <c r="BF6" s="249">
        <f t="shared" si="21"/>
        <v>2047</v>
      </c>
      <c r="BG6" s="249">
        <f t="shared" si="22"/>
        <v>2048</v>
      </c>
      <c r="BH6" s="249">
        <f t="shared" si="23"/>
        <v>2049</v>
      </c>
      <c r="BI6" s="249">
        <f t="shared" si="24"/>
        <v>2050</v>
      </c>
      <c r="BJ6" s="249">
        <f t="shared" si="25"/>
        <v>2051</v>
      </c>
      <c r="BK6" s="249">
        <f t="shared" si="26"/>
        <v>2052</v>
      </c>
      <c r="BL6" s="249">
        <f t="shared" si="27"/>
        <v>2053</v>
      </c>
      <c r="BM6" s="249">
        <f t="shared" si="28"/>
        <v>2054</v>
      </c>
      <c r="BN6" s="249">
        <f t="shared" si="29"/>
        <v>2055</v>
      </c>
      <c r="BO6" s="3"/>
      <c r="BP6" s="3"/>
      <c r="BQ6" s="3"/>
      <c r="BR6" s="3"/>
      <c r="BS6" s="3"/>
      <c r="BT6" s="3"/>
      <c r="BU6" s="3"/>
      <c r="BV6" s="3"/>
      <c r="BW6" s="3"/>
      <c r="BX6" s="3"/>
      <c r="BY6" s="3"/>
      <c r="BZ6" s="3"/>
      <c r="CA6" s="3"/>
      <c r="CB6" s="3"/>
    </row>
    <row r="7" spans="1:80" x14ac:dyDescent="0.2">
      <c r="A7" s="310"/>
      <c r="B7" s="311"/>
      <c r="C7" s="28"/>
      <c r="D7" s="312"/>
      <c r="E7" s="312"/>
      <c r="F7" s="311"/>
      <c r="G7" s="313"/>
      <c r="H7" s="311"/>
      <c r="I7" s="311"/>
      <c r="J7" s="311"/>
      <c r="K7" s="311"/>
      <c r="L7" s="311"/>
      <c r="M7" s="311"/>
      <c r="N7" s="311"/>
      <c r="O7" s="311"/>
      <c r="P7" s="311"/>
      <c r="Q7" s="311"/>
      <c r="R7" s="311"/>
      <c r="S7" s="311"/>
      <c r="T7" s="311"/>
      <c r="U7" s="311"/>
      <c r="V7" s="311"/>
      <c r="W7" s="311"/>
      <c r="X7" s="311"/>
      <c r="Y7" s="311"/>
      <c r="Z7" s="311"/>
      <c r="AA7" s="311"/>
      <c r="AB7" s="311"/>
      <c r="AC7" s="311"/>
      <c r="AD7" s="311"/>
      <c r="AE7" s="311"/>
      <c r="AF7" s="311"/>
      <c r="AG7" s="311"/>
      <c r="AH7" s="311"/>
      <c r="AI7" s="311"/>
      <c r="AK7" s="478"/>
      <c r="AL7" s="478"/>
      <c r="AM7" s="478"/>
      <c r="AN7" s="478"/>
      <c r="AO7" s="478"/>
      <c r="AP7" s="478"/>
      <c r="AQ7" s="478"/>
      <c r="AR7" s="478"/>
      <c r="AS7" s="478"/>
      <c r="AT7" s="478"/>
      <c r="AU7" s="478"/>
      <c r="AV7" s="478"/>
      <c r="AW7" s="478"/>
      <c r="AX7" s="478"/>
      <c r="AY7" s="478"/>
      <c r="AZ7" s="478"/>
      <c r="BA7" s="478"/>
      <c r="BB7" s="478"/>
      <c r="BC7" s="478"/>
      <c r="BD7" s="478"/>
      <c r="BE7" s="478"/>
      <c r="BF7" s="478"/>
      <c r="BG7" s="478"/>
      <c r="BH7" s="478"/>
      <c r="BI7" s="478"/>
      <c r="BJ7" s="478"/>
      <c r="BK7" s="478"/>
      <c r="BL7" s="478"/>
      <c r="BM7" s="478"/>
      <c r="BN7" s="478"/>
    </row>
    <row r="8" spans="1:80" s="320" customFormat="1" x14ac:dyDescent="0.2">
      <c r="A8" s="314">
        <v>1</v>
      </c>
      <c r="B8" s="315" t="s">
        <v>254</v>
      </c>
      <c r="C8" s="316" t="s">
        <v>130</v>
      </c>
      <c r="D8" s="317">
        <f t="shared" ref="D8" si="30">AK8+NPV($C$3,AL8:BN8)</f>
        <v>0</v>
      </c>
      <c r="E8" s="317">
        <f>SUM(F8:AI8)</f>
        <v>0</v>
      </c>
      <c r="F8" s="318">
        <f>SUM(F9:F17)</f>
        <v>0</v>
      </c>
      <c r="G8" s="318">
        <f>SUM(G9:G17)</f>
        <v>0</v>
      </c>
      <c r="H8" s="318">
        <f t="shared" ref="H8:AI8" si="31">SUM(H9:H17)</f>
        <v>0</v>
      </c>
      <c r="I8" s="318">
        <f t="shared" si="31"/>
        <v>0</v>
      </c>
      <c r="J8" s="318">
        <f t="shared" si="31"/>
        <v>0</v>
      </c>
      <c r="K8" s="318">
        <f t="shared" si="31"/>
        <v>0</v>
      </c>
      <c r="L8" s="318">
        <f t="shared" si="31"/>
        <v>0</v>
      </c>
      <c r="M8" s="318">
        <f t="shared" si="31"/>
        <v>0</v>
      </c>
      <c r="N8" s="318">
        <f t="shared" si="31"/>
        <v>0</v>
      </c>
      <c r="O8" s="318">
        <f t="shared" si="31"/>
        <v>0</v>
      </c>
      <c r="P8" s="318">
        <f t="shared" si="31"/>
        <v>0</v>
      </c>
      <c r="Q8" s="318">
        <f t="shared" si="31"/>
        <v>0</v>
      </c>
      <c r="R8" s="318">
        <f t="shared" si="31"/>
        <v>0</v>
      </c>
      <c r="S8" s="318">
        <f t="shared" si="31"/>
        <v>0</v>
      </c>
      <c r="T8" s="318">
        <f t="shared" si="31"/>
        <v>0</v>
      </c>
      <c r="U8" s="318">
        <f t="shared" si="31"/>
        <v>0</v>
      </c>
      <c r="V8" s="318">
        <f t="shared" si="31"/>
        <v>0</v>
      </c>
      <c r="W8" s="318">
        <f t="shared" si="31"/>
        <v>0</v>
      </c>
      <c r="X8" s="318">
        <f t="shared" si="31"/>
        <v>0</v>
      </c>
      <c r="Y8" s="318">
        <f t="shared" si="31"/>
        <v>0</v>
      </c>
      <c r="Z8" s="318">
        <f t="shared" si="31"/>
        <v>0</v>
      </c>
      <c r="AA8" s="318">
        <f t="shared" si="31"/>
        <v>0</v>
      </c>
      <c r="AB8" s="318">
        <f t="shared" si="31"/>
        <v>0</v>
      </c>
      <c r="AC8" s="318">
        <f t="shared" si="31"/>
        <v>0</v>
      </c>
      <c r="AD8" s="318">
        <f t="shared" si="31"/>
        <v>0</v>
      </c>
      <c r="AE8" s="318">
        <f t="shared" si="31"/>
        <v>0</v>
      </c>
      <c r="AF8" s="318">
        <f t="shared" si="31"/>
        <v>0</v>
      </c>
      <c r="AG8" s="318">
        <f t="shared" si="31"/>
        <v>0</v>
      </c>
      <c r="AH8" s="318">
        <f t="shared" si="31"/>
        <v>0</v>
      </c>
      <c r="AI8" s="318">
        <f t="shared" si="31"/>
        <v>0</v>
      </c>
      <c r="AJ8" s="3"/>
      <c r="AK8" s="478">
        <f t="shared" si="0"/>
        <v>0</v>
      </c>
      <c r="AL8" s="478">
        <f t="shared" ref="AL8:AL40" si="32">G8</f>
        <v>0</v>
      </c>
      <c r="AM8" s="478">
        <f t="shared" ref="AM8:AM40" si="33">H8</f>
        <v>0</v>
      </c>
      <c r="AN8" s="478">
        <f t="shared" ref="AN8:AN40" si="34">I8</f>
        <v>0</v>
      </c>
      <c r="AO8" s="478">
        <f t="shared" ref="AO8:AO40" si="35">J8</f>
        <v>0</v>
      </c>
      <c r="AP8" s="478">
        <f t="shared" ref="AP8:AP40" si="36">K8</f>
        <v>0</v>
      </c>
      <c r="AQ8" s="478">
        <f t="shared" ref="AQ8:AQ40" si="37">L8</f>
        <v>0</v>
      </c>
      <c r="AR8" s="478">
        <f t="shared" ref="AR8:AR40" si="38">M8</f>
        <v>0</v>
      </c>
      <c r="AS8" s="478">
        <f t="shared" ref="AS8:AS40" si="39">N8</f>
        <v>0</v>
      </c>
      <c r="AT8" s="478">
        <f t="shared" ref="AT8:AT40" si="40">O8</f>
        <v>0</v>
      </c>
      <c r="AU8" s="478">
        <f t="shared" ref="AU8:AU40" si="41">P8</f>
        <v>0</v>
      </c>
      <c r="AV8" s="478">
        <f t="shared" ref="AV8:AV40" si="42">Q8</f>
        <v>0</v>
      </c>
      <c r="AW8" s="478">
        <f t="shared" ref="AW8:AW40" si="43">R8</f>
        <v>0</v>
      </c>
      <c r="AX8" s="478">
        <f t="shared" ref="AX8:AX40" si="44">S8</f>
        <v>0</v>
      </c>
      <c r="AY8" s="478">
        <f t="shared" ref="AY8:AY40" si="45">T8</f>
        <v>0</v>
      </c>
      <c r="AZ8" s="478">
        <f t="shared" ref="AZ8:AZ40" si="46">U8</f>
        <v>0</v>
      </c>
      <c r="BA8" s="478">
        <f t="shared" ref="BA8:BA40" si="47">V8</f>
        <v>0</v>
      </c>
      <c r="BB8" s="478">
        <f t="shared" ref="BB8:BB40" si="48">W8</f>
        <v>0</v>
      </c>
      <c r="BC8" s="478">
        <f t="shared" ref="BC8:BC40" si="49">X8</f>
        <v>0</v>
      </c>
      <c r="BD8" s="478">
        <f t="shared" ref="BD8:BD40" si="50">Y8</f>
        <v>0</v>
      </c>
      <c r="BE8" s="478">
        <f t="shared" ref="BE8:BE40" si="51">Z8</f>
        <v>0</v>
      </c>
      <c r="BF8" s="478">
        <f t="shared" ref="BF8:BF40" si="52">AA8</f>
        <v>0</v>
      </c>
      <c r="BG8" s="478">
        <f t="shared" ref="BG8:BG40" si="53">AB8</f>
        <v>0</v>
      </c>
      <c r="BH8" s="478">
        <f t="shared" ref="BH8:BH40" si="54">AC8</f>
        <v>0</v>
      </c>
      <c r="BI8" s="478">
        <f t="shared" ref="BI8:BI40" si="55">AD8</f>
        <v>0</v>
      </c>
      <c r="BJ8" s="478">
        <f t="shared" ref="BJ8:BJ40" si="56">AE8</f>
        <v>0</v>
      </c>
      <c r="BK8" s="478">
        <f t="shared" ref="BK8:BK40" si="57">AF8</f>
        <v>0</v>
      </c>
      <c r="BL8" s="478">
        <f t="shared" ref="BL8:BL40" si="58">AG8</f>
        <v>0</v>
      </c>
      <c r="BM8" s="478">
        <f t="shared" ref="BM8:BM40" si="59">AH8</f>
        <v>0</v>
      </c>
      <c r="BN8" s="478">
        <f t="shared" ref="BN8:BN40" si="60">AI8</f>
        <v>0</v>
      </c>
      <c r="BO8" s="319"/>
      <c r="BP8" s="319"/>
      <c r="BQ8" s="319"/>
      <c r="BR8" s="319"/>
      <c r="BS8" s="319"/>
      <c r="BT8" s="319"/>
      <c r="BU8" s="319"/>
      <c r="BV8" s="319"/>
      <c r="BW8" s="319"/>
      <c r="BX8" s="319"/>
      <c r="BY8" s="319"/>
      <c r="BZ8" s="319"/>
      <c r="CA8" s="319"/>
      <c r="CB8" s="319"/>
    </row>
    <row r="9" spans="1:80" x14ac:dyDescent="0.2">
      <c r="A9" s="312" t="s">
        <v>96</v>
      </c>
      <c r="B9" s="33" t="s">
        <v>255</v>
      </c>
      <c r="C9" s="32" t="s">
        <v>130</v>
      </c>
      <c r="D9" s="317">
        <f>AK9+NPV($C$3,AL9:BN9)</f>
        <v>0</v>
      </c>
      <c r="E9" s="317">
        <f>SUM(F9:AI9)</f>
        <v>0</v>
      </c>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K9" s="478">
        <f>F9</f>
        <v>0</v>
      </c>
      <c r="AL9" s="478">
        <f t="shared" si="32"/>
        <v>0</v>
      </c>
      <c r="AM9" s="478">
        <f t="shared" si="33"/>
        <v>0</v>
      </c>
      <c r="AN9" s="478">
        <f t="shared" si="34"/>
        <v>0</v>
      </c>
      <c r="AO9" s="478">
        <f t="shared" si="35"/>
        <v>0</v>
      </c>
      <c r="AP9" s="478">
        <f t="shared" si="36"/>
        <v>0</v>
      </c>
      <c r="AQ9" s="478">
        <f t="shared" si="37"/>
        <v>0</v>
      </c>
      <c r="AR9" s="478">
        <f t="shared" si="38"/>
        <v>0</v>
      </c>
      <c r="AS9" s="478">
        <f t="shared" si="39"/>
        <v>0</v>
      </c>
      <c r="AT9" s="478">
        <f t="shared" si="40"/>
        <v>0</v>
      </c>
      <c r="AU9" s="478">
        <f t="shared" si="41"/>
        <v>0</v>
      </c>
      <c r="AV9" s="478">
        <f t="shared" si="42"/>
        <v>0</v>
      </c>
      <c r="AW9" s="478">
        <f t="shared" si="43"/>
        <v>0</v>
      </c>
      <c r="AX9" s="478">
        <f t="shared" si="44"/>
        <v>0</v>
      </c>
      <c r="AY9" s="478">
        <f t="shared" si="45"/>
        <v>0</v>
      </c>
      <c r="AZ9" s="478">
        <f t="shared" si="46"/>
        <v>0</v>
      </c>
      <c r="BA9" s="478">
        <f t="shared" si="47"/>
        <v>0</v>
      </c>
      <c r="BB9" s="478">
        <f t="shared" si="48"/>
        <v>0</v>
      </c>
      <c r="BC9" s="478">
        <f t="shared" si="49"/>
        <v>0</v>
      </c>
      <c r="BD9" s="478">
        <f t="shared" si="50"/>
        <v>0</v>
      </c>
      <c r="BE9" s="478">
        <f t="shared" si="51"/>
        <v>0</v>
      </c>
      <c r="BF9" s="478">
        <f t="shared" si="52"/>
        <v>0</v>
      </c>
      <c r="BG9" s="478">
        <f t="shared" si="53"/>
        <v>0</v>
      </c>
      <c r="BH9" s="478">
        <f t="shared" si="54"/>
        <v>0</v>
      </c>
      <c r="BI9" s="478">
        <f t="shared" si="55"/>
        <v>0</v>
      </c>
      <c r="BJ9" s="478">
        <f t="shared" si="56"/>
        <v>0</v>
      </c>
      <c r="BK9" s="478">
        <f t="shared" si="57"/>
        <v>0</v>
      </c>
      <c r="BL9" s="478">
        <f t="shared" si="58"/>
        <v>0</v>
      </c>
      <c r="BM9" s="478">
        <f t="shared" si="59"/>
        <v>0</v>
      </c>
      <c r="BN9" s="478">
        <f t="shared" si="60"/>
        <v>0</v>
      </c>
    </row>
    <row r="10" spans="1:80" x14ac:dyDescent="0.2">
      <c r="A10" s="312" t="s">
        <v>98</v>
      </c>
      <c r="B10" s="33" t="s">
        <v>255</v>
      </c>
      <c r="C10" s="32" t="s">
        <v>130</v>
      </c>
      <c r="D10" s="317">
        <f t="shared" ref="D10:D41" si="61">AK10+NPV($C$3,AL10:BN10)</f>
        <v>0</v>
      </c>
      <c r="E10" s="317">
        <f t="shared" ref="E10:E17" si="62">SUM(F10:AI10)</f>
        <v>0</v>
      </c>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K10" s="478">
        <f t="shared" ref="AK10:AK40" si="63">F10</f>
        <v>0</v>
      </c>
      <c r="AL10" s="478">
        <f t="shared" si="32"/>
        <v>0</v>
      </c>
      <c r="AM10" s="478">
        <f t="shared" si="33"/>
        <v>0</v>
      </c>
      <c r="AN10" s="478">
        <f t="shared" si="34"/>
        <v>0</v>
      </c>
      <c r="AO10" s="478">
        <f t="shared" si="35"/>
        <v>0</v>
      </c>
      <c r="AP10" s="478">
        <f t="shared" si="36"/>
        <v>0</v>
      </c>
      <c r="AQ10" s="478">
        <f t="shared" si="37"/>
        <v>0</v>
      </c>
      <c r="AR10" s="478">
        <f t="shared" si="38"/>
        <v>0</v>
      </c>
      <c r="AS10" s="478">
        <f t="shared" si="39"/>
        <v>0</v>
      </c>
      <c r="AT10" s="478">
        <f t="shared" si="40"/>
        <v>0</v>
      </c>
      <c r="AU10" s="478">
        <f t="shared" si="41"/>
        <v>0</v>
      </c>
      <c r="AV10" s="478">
        <f t="shared" si="42"/>
        <v>0</v>
      </c>
      <c r="AW10" s="478">
        <f t="shared" si="43"/>
        <v>0</v>
      </c>
      <c r="AX10" s="478">
        <f t="shared" si="44"/>
        <v>0</v>
      </c>
      <c r="AY10" s="478">
        <f t="shared" si="45"/>
        <v>0</v>
      </c>
      <c r="AZ10" s="478">
        <f t="shared" si="46"/>
        <v>0</v>
      </c>
      <c r="BA10" s="478">
        <f t="shared" si="47"/>
        <v>0</v>
      </c>
      <c r="BB10" s="478">
        <f t="shared" si="48"/>
        <v>0</v>
      </c>
      <c r="BC10" s="478">
        <f t="shared" si="49"/>
        <v>0</v>
      </c>
      <c r="BD10" s="478">
        <f t="shared" si="50"/>
        <v>0</v>
      </c>
      <c r="BE10" s="478">
        <f t="shared" si="51"/>
        <v>0</v>
      </c>
      <c r="BF10" s="478">
        <f t="shared" si="52"/>
        <v>0</v>
      </c>
      <c r="BG10" s="478">
        <f t="shared" si="53"/>
        <v>0</v>
      </c>
      <c r="BH10" s="478">
        <f t="shared" si="54"/>
        <v>0</v>
      </c>
      <c r="BI10" s="478">
        <f t="shared" si="55"/>
        <v>0</v>
      </c>
      <c r="BJ10" s="478">
        <f t="shared" si="56"/>
        <v>0</v>
      </c>
      <c r="BK10" s="478">
        <f t="shared" si="57"/>
        <v>0</v>
      </c>
      <c r="BL10" s="478">
        <f t="shared" si="58"/>
        <v>0</v>
      </c>
      <c r="BM10" s="478">
        <f t="shared" si="59"/>
        <v>0</v>
      </c>
      <c r="BN10" s="478">
        <f t="shared" si="60"/>
        <v>0</v>
      </c>
    </row>
    <row r="11" spans="1:80" x14ac:dyDescent="0.2">
      <c r="A11" s="312" t="s">
        <v>100</v>
      </c>
      <c r="B11" s="33" t="s">
        <v>255</v>
      </c>
      <c r="C11" s="32" t="s">
        <v>130</v>
      </c>
      <c r="D11" s="317">
        <f t="shared" si="61"/>
        <v>0</v>
      </c>
      <c r="E11" s="317">
        <f t="shared" si="62"/>
        <v>0</v>
      </c>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K11" s="478">
        <f t="shared" si="63"/>
        <v>0</v>
      </c>
      <c r="AL11" s="478">
        <f t="shared" si="32"/>
        <v>0</v>
      </c>
      <c r="AM11" s="478">
        <f t="shared" si="33"/>
        <v>0</v>
      </c>
      <c r="AN11" s="478">
        <f t="shared" si="34"/>
        <v>0</v>
      </c>
      <c r="AO11" s="478">
        <f t="shared" si="35"/>
        <v>0</v>
      </c>
      <c r="AP11" s="478">
        <f t="shared" si="36"/>
        <v>0</v>
      </c>
      <c r="AQ11" s="478">
        <f t="shared" si="37"/>
        <v>0</v>
      </c>
      <c r="AR11" s="478">
        <f t="shared" si="38"/>
        <v>0</v>
      </c>
      <c r="AS11" s="478">
        <f t="shared" si="39"/>
        <v>0</v>
      </c>
      <c r="AT11" s="478">
        <f t="shared" si="40"/>
        <v>0</v>
      </c>
      <c r="AU11" s="478">
        <f t="shared" si="41"/>
        <v>0</v>
      </c>
      <c r="AV11" s="478">
        <f t="shared" si="42"/>
        <v>0</v>
      </c>
      <c r="AW11" s="478">
        <f t="shared" si="43"/>
        <v>0</v>
      </c>
      <c r="AX11" s="478">
        <f t="shared" si="44"/>
        <v>0</v>
      </c>
      <c r="AY11" s="478">
        <f t="shared" si="45"/>
        <v>0</v>
      </c>
      <c r="AZ11" s="478">
        <f t="shared" si="46"/>
        <v>0</v>
      </c>
      <c r="BA11" s="478">
        <f t="shared" si="47"/>
        <v>0</v>
      </c>
      <c r="BB11" s="478">
        <f t="shared" si="48"/>
        <v>0</v>
      </c>
      <c r="BC11" s="478">
        <f t="shared" si="49"/>
        <v>0</v>
      </c>
      <c r="BD11" s="478">
        <f t="shared" si="50"/>
        <v>0</v>
      </c>
      <c r="BE11" s="478">
        <f t="shared" si="51"/>
        <v>0</v>
      </c>
      <c r="BF11" s="478">
        <f t="shared" si="52"/>
        <v>0</v>
      </c>
      <c r="BG11" s="478">
        <f t="shared" si="53"/>
        <v>0</v>
      </c>
      <c r="BH11" s="478">
        <f t="shared" si="54"/>
        <v>0</v>
      </c>
      <c r="BI11" s="478">
        <f t="shared" si="55"/>
        <v>0</v>
      </c>
      <c r="BJ11" s="478">
        <f t="shared" si="56"/>
        <v>0</v>
      </c>
      <c r="BK11" s="478">
        <f t="shared" si="57"/>
        <v>0</v>
      </c>
      <c r="BL11" s="478">
        <f t="shared" si="58"/>
        <v>0</v>
      </c>
      <c r="BM11" s="478">
        <f t="shared" si="59"/>
        <v>0</v>
      </c>
      <c r="BN11" s="478">
        <f t="shared" si="60"/>
        <v>0</v>
      </c>
    </row>
    <row r="12" spans="1:80" x14ac:dyDescent="0.2">
      <c r="A12" s="312" t="s">
        <v>102</v>
      </c>
      <c r="B12" s="33" t="s">
        <v>255</v>
      </c>
      <c r="C12" s="32" t="s">
        <v>130</v>
      </c>
      <c r="D12" s="317">
        <f t="shared" si="61"/>
        <v>0</v>
      </c>
      <c r="E12" s="317">
        <f t="shared" si="62"/>
        <v>0</v>
      </c>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K12" s="478">
        <f t="shared" si="63"/>
        <v>0</v>
      </c>
      <c r="AL12" s="478">
        <f t="shared" si="32"/>
        <v>0</v>
      </c>
      <c r="AM12" s="478">
        <f t="shared" si="33"/>
        <v>0</v>
      </c>
      <c r="AN12" s="478">
        <f t="shared" si="34"/>
        <v>0</v>
      </c>
      <c r="AO12" s="478">
        <f t="shared" si="35"/>
        <v>0</v>
      </c>
      <c r="AP12" s="478">
        <f t="shared" si="36"/>
        <v>0</v>
      </c>
      <c r="AQ12" s="478">
        <f t="shared" si="37"/>
        <v>0</v>
      </c>
      <c r="AR12" s="478">
        <f t="shared" si="38"/>
        <v>0</v>
      </c>
      <c r="AS12" s="478">
        <f t="shared" si="39"/>
        <v>0</v>
      </c>
      <c r="AT12" s="478">
        <f t="shared" si="40"/>
        <v>0</v>
      </c>
      <c r="AU12" s="478">
        <f t="shared" si="41"/>
        <v>0</v>
      </c>
      <c r="AV12" s="478">
        <f t="shared" si="42"/>
        <v>0</v>
      </c>
      <c r="AW12" s="478">
        <f t="shared" si="43"/>
        <v>0</v>
      </c>
      <c r="AX12" s="478">
        <f t="shared" si="44"/>
        <v>0</v>
      </c>
      <c r="AY12" s="478">
        <f t="shared" si="45"/>
        <v>0</v>
      </c>
      <c r="AZ12" s="478">
        <f t="shared" si="46"/>
        <v>0</v>
      </c>
      <c r="BA12" s="478">
        <f t="shared" si="47"/>
        <v>0</v>
      </c>
      <c r="BB12" s="478">
        <f t="shared" si="48"/>
        <v>0</v>
      </c>
      <c r="BC12" s="478">
        <f t="shared" si="49"/>
        <v>0</v>
      </c>
      <c r="BD12" s="478">
        <f t="shared" si="50"/>
        <v>0</v>
      </c>
      <c r="BE12" s="478">
        <f t="shared" si="51"/>
        <v>0</v>
      </c>
      <c r="BF12" s="478">
        <f t="shared" si="52"/>
        <v>0</v>
      </c>
      <c r="BG12" s="478">
        <f t="shared" si="53"/>
        <v>0</v>
      </c>
      <c r="BH12" s="478">
        <f t="shared" si="54"/>
        <v>0</v>
      </c>
      <c r="BI12" s="478">
        <f t="shared" si="55"/>
        <v>0</v>
      </c>
      <c r="BJ12" s="478">
        <f t="shared" si="56"/>
        <v>0</v>
      </c>
      <c r="BK12" s="478">
        <f t="shared" si="57"/>
        <v>0</v>
      </c>
      <c r="BL12" s="478">
        <f t="shared" si="58"/>
        <v>0</v>
      </c>
      <c r="BM12" s="478">
        <f t="shared" si="59"/>
        <v>0</v>
      </c>
      <c r="BN12" s="478">
        <f t="shared" si="60"/>
        <v>0</v>
      </c>
    </row>
    <row r="13" spans="1:80" x14ac:dyDescent="0.2">
      <c r="A13" s="312" t="s">
        <v>105</v>
      </c>
      <c r="B13" s="33" t="s">
        <v>255</v>
      </c>
      <c r="C13" s="32" t="s">
        <v>130</v>
      </c>
      <c r="D13" s="317">
        <f t="shared" si="61"/>
        <v>0</v>
      </c>
      <c r="E13" s="317">
        <f t="shared" si="62"/>
        <v>0</v>
      </c>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K13" s="478">
        <f t="shared" si="63"/>
        <v>0</v>
      </c>
      <c r="AL13" s="478">
        <f t="shared" si="32"/>
        <v>0</v>
      </c>
      <c r="AM13" s="478">
        <f t="shared" si="33"/>
        <v>0</v>
      </c>
      <c r="AN13" s="478">
        <f t="shared" si="34"/>
        <v>0</v>
      </c>
      <c r="AO13" s="478">
        <f t="shared" si="35"/>
        <v>0</v>
      </c>
      <c r="AP13" s="478">
        <f t="shared" si="36"/>
        <v>0</v>
      </c>
      <c r="AQ13" s="478">
        <f t="shared" si="37"/>
        <v>0</v>
      </c>
      <c r="AR13" s="478">
        <f t="shared" si="38"/>
        <v>0</v>
      </c>
      <c r="AS13" s="478">
        <f t="shared" si="39"/>
        <v>0</v>
      </c>
      <c r="AT13" s="478">
        <f t="shared" si="40"/>
        <v>0</v>
      </c>
      <c r="AU13" s="478">
        <f t="shared" si="41"/>
        <v>0</v>
      </c>
      <c r="AV13" s="478">
        <f t="shared" si="42"/>
        <v>0</v>
      </c>
      <c r="AW13" s="478">
        <f t="shared" si="43"/>
        <v>0</v>
      </c>
      <c r="AX13" s="478">
        <f t="shared" si="44"/>
        <v>0</v>
      </c>
      <c r="AY13" s="478">
        <f t="shared" si="45"/>
        <v>0</v>
      </c>
      <c r="AZ13" s="478">
        <f t="shared" si="46"/>
        <v>0</v>
      </c>
      <c r="BA13" s="478">
        <f t="shared" si="47"/>
        <v>0</v>
      </c>
      <c r="BB13" s="478">
        <f t="shared" si="48"/>
        <v>0</v>
      </c>
      <c r="BC13" s="478">
        <f t="shared" si="49"/>
        <v>0</v>
      </c>
      <c r="BD13" s="478">
        <f t="shared" si="50"/>
        <v>0</v>
      </c>
      <c r="BE13" s="478">
        <f t="shared" si="51"/>
        <v>0</v>
      </c>
      <c r="BF13" s="478">
        <f t="shared" si="52"/>
        <v>0</v>
      </c>
      <c r="BG13" s="478">
        <f t="shared" si="53"/>
        <v>0</v>
      </c>
      <c r="BH13" s="478">
        <f t="shared" si="54"/>
        <v>0</v>
      </c>
      <c r="BI13" s="478">
        <f t="shared" si="55"/>
        <v>0</v>
      </c>
      <c r="BJ13" s="478">
        <f t="shared" si="56"/>
        <v>0</v>
      </c>
      <c r="BK13" s="478">
        <f t="shared" si="57"/>
        <v>0</v>
      </c>
      <c r="BL13" s="478">
        <f t="shared" si="58"/>
        <v>0</v>
      </c>
      <c r="BM13" s="478">
        <f t="shared" si="59"/>
        <v>0</v>
      </c>
      <c r="BN13" s="478">
        <f t="shared" si="60"/>
        <v>0</v>
      </c>
    </row>
    <row r="14" spans="1:80" x14ac:dyDescent="0.2">
      <c r="A14" s="312" t="s">
        <v>109</v>
      </c>
      <c r="B14" s="33" t="s">
        <v>255</v>
      </c>
      <c r="C14" s="32" t="s">
        <v>130</v>
      </c>
      <c r="D14" s="317">
        <f t="shared" si="61"/>
        <v>0</v>
      </c>
      <c r="E14" s="317">
        <f t="shared" si="62"/>
        <v>0</v>
      </c>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K14" s="478">
        <f t="shared" si="63"/>
        <v>0</v>
      </c>
      <c r="AL14" s="478">
        <f t="shared" si="32"/>
        <v>0</v>
      </c>
      <c r="AM14" s="478">
        <f t="shared" si="33"/>
        <v>0</v>
      </c>
      <c r="AN14" s="478">
        <f t="shared" si="34"/>
        <v>0</v>
      </c>
      <c r="AO14" s="478">
        <f t="shared" si="35"/>
        <v>0</v>
      </c>
      <c r="AP14" s="478">
        <f t="shared" si="36"/>
        <v>0</v>
      </c>
      <c r="AQ14" s="478">
        <f t="shared" si="37"/>
        <v>0</v>
      </c>
      <c r="AR14" s="478">
        <f t="shared" si="38"/>
        <v>0</v>
      </c>
      <c r="AS14" s="478">
        <f t="shared" si="39"/>
        <v>0</v>
      </c>
      <c r="AT14" s="478">
        <f t="shared" si="40"/>
        <v>0</v>
      </c>
      <c r="AU14" s="478">
        <f t="shared" si="41"/>
        <v>0</v>
      </c>
      <c r="AV14" s="478">
        <f t="shared" si="42"/>
        <v>0</v>
      </c>
      <c r="AW14" s="478">
        <f t="shared" si="43"/>
        <v>0</v>
      </c>
      <c r="AX14" s="478">
        <f t="shared" si="44"/>
        <v>0</v>
      </c>
      <c r="AY14" s="478">
        <f t="shared" si="45"/>
        <v>0</v>
      </c>
      <c r="AZ14" s="478">
        <f t="shared" si="46"/>
        <v>0</v>
      </c>
      <c r="BA14" s="478">
        <f t="shared" si="47"/>
        <v>0</v>
      </c>
      <c r="BB14" s="478">
        <f t="shared" si="48"/>
        <v>0</v>
      </c>
      <c r="BC14" s="478">
        <f t="shared" si="49"/>
        <v>0</v>
      </c>
      <c r="BD14" s="478">
        <f t="shared" si="50"/>
        <v>0</v>
      </c>
      <c r="BE14" s="478">
        <f t="shared" si="51"/>
        <v>0</v>
      </c>
      <c r="BF14" s="478">
        <f t="shared" si="52"/>
        <v>0</v>
      </c>
      <c r="BG14" s="478">
        <f t="shared" si="53"/>
        <v>0</v>
      </c>
      <c r="BH14" s="478">
        <f t="shared" si="54"/>
        <v>0</v>
      </c>
      <c r="BI14" s="478">
        <f t="shared" si="55"/>
        <v>0</v>
      </c>
      <c r="BJ14" s="478">
        <f t="shared" si="56"/>
        <v>0</v>
      </c>
      <c r="BK14" s="478">
        <f t="shared" si="57"/>
        <v>0</v>
      </c>
      <c r="BL14" s="478">
        <f t="shared" si="58"/>
        <v>0</v>
      </c>
      <c r="BM14" s="478">
        <f t="shared" si="59"/>
        <v>0</v>
      </c>
      <c r="BN14" s="478">
        <f t="shared" si="60"/>
        <v>0</v>
      </c>
    </row>
    <row r="15" spans="1:80" x14ac:dyDescent="0.2">
      <c r="A15" s="312" t="s">
        <v>111</v>
      </c>
      <c r="B15" s="33" t="s">
        <v>255</v>
      </c>
      <c r="C15" s="32" t="s">
        <v>130</v>
      </c>
      <c r="D15" s="317">
        <f t="shared" si="61"/>
        <v>0</v>
      </c>
      <c r="E15" s="317">
        <f t="shared" si="62"/>
        <v>0</v>
      </c>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K15" s="478">
        <f t="shared" si="63"/>
        <v>0</v>
      </c>
      <c r="AL15" s="478">
        <f t="shared" si="32"/>
        <v>0</v>
      </c>
      <c r="AM15" s="478">
        <f t="shared" si="33"/>
        <v>0</v>
      </c>
      <c r="AN15" s="478">
        <f t="shared" si="34"/>
        <v>0</v>
      </c>
      <c r="AO15" s="478">
        <f t="shared" si="35"/>
        <v>0</v>
      </c>
      <c r="AP15" s="478">
        <f t="shared" si="36"/>
        <v>0</v>
      </c>
      <c r="AQ15" s="478">
        <f t="shared" si="37"/>
        <v>0</v>
      </c>
      <c r="AR15" s="478">
        <f t="shared" si="38"/>
        <v>0</v>
      </c>
      <c r="AS15" s="478">
        <f t="shared" si="39"/>
        <v>0</v>
      </c>
      <c r="AT15" s="478">
        <f t="shared" si="40"/>
        <v>0</v>
      </c>
      <c r="AU15" s="478">
        <f t="shared" si="41"/>
        <v>0</v>
      </c>
      <c r="AV15" s="478">
        <f t="shared" si="42"/>
        <v>0</v>
      </c>
      <c r="AW15" s="478">
        <f t="shared" si="43"/>
        <v>0</v>
      </c>
      <c r="AX15" s="478">
        <f t="shared" si="44"/>
        <v>0</v>
      </c>
      <c r="AY15" s="478">
        <f t="shared" si="45"/>
        <v>0</v>
      </c>
      <c r="AZ15" s="478">
        <f t="shared" si="46"/>
        <v>0</v>
      </c>
      <c r="BA15" s="478">
        <f t="shared" si="47"/>
        <v>0</v>
      </c>
      <c r="BB15" s="478">
        <f t="shared" si="48"/>
        <v>0</v>
      </c>
      <c r="BC15" s="478">
        <f t="shared" si="49"/>
        <v>0</v>
      </c>
      <c r="BD15" s="478">
        <f t="shared" si="50"/>
        <v>0</v>
      </c>
      <c r="BE15" s="478">
        <f t="shared" si="51"/>
        <v>0</v>
      </c>
      <c r="BF15" s="478">
        <f t="shared" si="52"/>
        <v>0</v>
      </c>
      <c r="BG15" s="478">
        <f t="shared" si="53"/>
        <v>0</v>
      </c>
      <c r="BH15" s="478">
        <f t="shared" si="54"/>
        <v>0</v>
      </c>
      <c r="BI15" s="478">
        <f t="shared" si="55"/>
        <v>0</v>
      </c>
      <c r="BJ15" s="478">
        <f t="shared" si="56"/>
        <v>0</v>
      </c>
      <c r="BK15" s="478">
        <f t="shared" si="57"/>
        <v>0</v>
      </c>
      <c r="BL15" s="478">
        <f t="shared" si="58"/>
        <v>0</v>
      </c>
      <c r="BM15" s="478">
        <f t="shared" si="59"/>
        <v>0</v>
      </c>
      <c r="BN15" s="478">
        <f t="shared" si="60"/>
        <v>0</v>
      </c>
    </row>
    <row r="16" spans="1:80" x14ac:dyDescent="0.2">
      <c r="A16" s="312" t="s">
        <v>113</v>
      </c>
      <c r="B16" s="33" t="s">
        <v>255</v>
      </c>
      <c r="C16" s="32" t="s">
        <v>130</v>
      </c>
      <c r="D16" s="317">
        <f t="shared" si="61"/>
        <v>0</v>
      </c>
      <c r="E16" s="317">
        <f t="shared" si="62"/>
        <v>0</v>
      </c>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K16" s="478">
        <f t="shared" si="63"/>
        <v>0</v>
      </c>
      <c r="AL16" s="478">
        <f t="shared" si="32"/>
        <v>0</v>
      </c>
      <c r="AM16" s="478">
        <f t="shared" si="33"/>
        <v>0</v>
      </c>
      <c r="AN16" s="478">
        <f t="shared" si="34"/>
        <v>0</v>
      </c>
      <c r="AO16" s="478">
        <f t="shared" si="35"/>
        <v>0</v>
      </c>
      <c r="AP16" s="478">
        <f t="shared" si="36"/>
        <v>0</v>
      </c>
      <c r="AQ16" s="478">
        <f t="shared" si="37"/>
        <v>0</v>
      </c>
      <c r="AR16" s="478">
        <f t="shared" si="38"/>
        <v>0</v>
      </c>
      <c r="AS16" s="478">
        <f t="shared" si="39"/>
        <v>0</v>
      </c>
      <c r="AT16" s="478">
        <f t="shared" si="40"/>
        <v>0</v>
      </c>
      <c r="AU16" s="478">
        <f t="shared" si="41"/>
        <v>0</v>
      </c>
      <c r="AV16" s="478">
        <f t="shared" si="42"/>
        <v>0</v>
      </c>
      <c r="AW16" s="478">
        <f t="shared" si="43"/>
        <v>0</v>
      </c>
      <c r="AX16" s="478">
        <f t="shared" si="44"/>
        <v>0</v>
      </c>
      <c r="AY16" s="478">
        <f t="shared" si="45"/>
        <v>0</v>
      </c>
      <c r="AZ16" s="478">
        <f t="shared" si="46"/>
        <v>0</v>
      </c>
      <c r="BA16" s="478">
        <f t="shared" si="47"/>
        <v>0</v>
      </c>
      <c r="BB16" s="478">
        <f t="shared" si="48"/>
        <v>0</v>
      </c>
      <c r="BC16" s="478">
        <f t="shared" si="49"/>
        <v>0</v>
      </c>
      <c r="BD16" s="478">
        <f t="shared" si="50"/>
        <v>0</v>
      </c>
      <c r="BE16" s="478">
        <f t="shared" si="51"/>
        <v>0</v>
      </c>
      <c r="BF16" s="478">
        <f t="shared" si="52"/>
        <v>0</v>
      </c>
      <c r="BG16" s="478">
        <f t="shared" si="53"/>
        <v>0</v>
      </c>
      <c r="BH16" s="478">
        <f t="shared" si="54"/>
        <v>0</v>
      </c>
      <c r="BI16" s="478">
        <f t="shared" si="55"/>
        <v>0</v>
      </c>
      <c r="BJ16" s="478">
        <f t="shared" si="56"/>
        <v>0</v>
      </c>
      <c r="BK16" s="478">
        <f t="shared" si="57"/>
        <v>0</v>
      </c>
      <c r="BL16" s="478">
        <f t="shared" si="58"/>
        <v>0</v>
      </c>
      <c r="BM16" s="478">
        <f t="shared" si="59"/>
        <v>0</v>
      </c>
      <c r="BN16" s="478">
        <f t="shared" si="60"/>
        <v>0</v>
      </c>
    </row>
    <row r="17" spans="1:80" x14ac:dyDescent="0.2">
      <c r="A17" s="312" t="s">
        <v>256</v>
      </c>
      <c r="B17" s="33" t="s">
        <v>255</v>
      </c>
      <c r="C17" s="32" t="s">
        <v>130</v>
      </c>
      <c r="D17" s="317">
        <f t="shared" si="61"/>
        <v>0</v>
      </c>
      <c r="E17" s="317">
        <f t="shared" si="62"/>
        <v>0</v>
      </c>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K17" s="478">
        <f t="shared" si="63"/>
        <v>0</v>
      </c>
      <c r="AL17" s="478">
        <f t="shared" si="32"/>
        <v>0</v>
      </c>
      <c r="AM17" s="478">
        <f t="shared" si="33"/>
        <v>0</v>
      </c>
      <c r="AN17" s="478">
        <f t="shared" si="34"/>
        <v>0</v>
      </c>
      <c r="AO17" s="478">
        <f t="shared" si="35"/>
        <v>0</v>
      </c>
      <c r="AP17" s="478">
        <f t="shared" si="36"/>
        <v>0</v>
      </c>
      <c r="AQ17" s="478">
        <f t="shared" si="37"/>
        <v>0</v>
      </c>
      <c r="AR17" s="478">
        <f t="shared" si="38"/>
        <v>0</v>
      </c>
      <c r="AS17" s="478">
        <f t="shared" si="39"/>
        <v>0</v>
      </c>
      <c r="AT17" s="478">
        <f t="shared" si="40"/>
        <v>0</v>
      </c>
      <c r="AU17" s="478">
        <f t="shared" si="41"/>
        <v>0</v>
      </c>
      <c r="AV17" s="478">
        <f t="shared" si="42"/>
        <v>0</v>
      </c>
      <c r="AW17" s="478">
        <f t="shared" si="43"/>
        <v>0</v>
      </c>
      <c r="AX17" s="478">
        <f t="shared" si="44"/>
        <v>0</v>
      </c>
      <c r="AY17" s="478">
        <f t="shared" si="45"/>
        <v>0</v>
      </c>
      <c r="AZ17" s="478">
        <f t="shared" si="46"/>
        <v>0</v>
      </c>
      <c r="BA17" s="478">
        <f t="shared" si="47"/>
        <v>0</v>
      </c>
      <c r="BB17" s="478">
        <f t="shared" si="48"/>
        <v>0</v>
      </c>
      <c r="BC17" s="478">
        <f t="shared" si="49"/>
        <v>0</v>
      </c>
      <c r="BD17" s="478">
        <f t="shared" si="50"/>
        <v>0</v>
      </c>
      <c r="BE17" s="478">
        <f t="shared" si="51"/>
        <v>0</v>
      </c>
      <c r="BF17" s="478">
        <f t="shared" si="52"/>
        <v>0</v>
      </c>
      <c r="BG17" s="478">
        <f t="shared" si="53"/>
        <v>0</v>
      </c>
      <c r="BH17" s="478">
        <f t="shared" si="54"/>
        <v>0</v>
      </c>
      <c r="BI17" s="478">
        <f t="shared" si="55"/>
        <v>0</v>
      </c>
      <c r="BJ17" s="478">
        <f t="shared" si="56"/>
        <v>0</v>
      </c>
      <c r="BK17" s="478">
        <f t="shared" si="57"/>
        <v>0</v>
      </c>
      <c r="BL17" s="478">
        <f t="shared" si="58"/>
        <v>0</v>
      </c>
      <c r="BM17" s="478">
        <f t="shared" si="59"/>
        <v>0</v>
      </c>
      <c r="BN17" s="478">
        <f t="shared" si="60"/>
        <v>0</v>
      </c>
    </row>
    <row r="18" spans="1:80" s="320" customFormat="1" x14ac:dyDescent="0.2">
      <c r="A18" s="314">
        <v>2</v>
      </c>
      <c r="B18" s="315" t="s">
        <v>257</v>
      </c>
      <c r="C18" s="316" t="s">
        <v>130</v>
      </c>
      <c r="D18" s="317">
        <f t="shared" si="61"/>
        <v>0</v>
      </c>
      <c r="E18" s="317">
        <f t="shared" ref="E18:E33" si="64">SUM(F18:AI18)</f>
        <v>0</v>
      </c>
      <c r="F18" s="318">
        <f>SUM(F19:F23)</f>
        <v>0</v>
      </c>
      <c r="G18" s="318">
        <f>SUM(G19:G23)</f>
        <v>0</v>
      </c>
      <c r="H18" s="318">
        <f t="shared" ref="H18:AI18" si="65">SUM(H19:H23)</f>
        <v>0</v>
      </c>
      <c r="I18" s="318">
        <f t="shared" si="65"/>
        <v>0</v>
      </c>
      <c r="J18" s="318">
        <f t="shared" si="65"/>
        <v>0</v>
      </c>
      <c r="K18" s="318">
        <f t="shared" si="65"/>
        <v>0</v>
      </c>
      <c r="L18" s="318">
        <f t="shared" si="65"/>
        <v>0</v>
      </c>
      <c r="M18" s="318">
        <f t="shared" si="65"/>
        <v>0</v>
      </c>
      <c r="N18" s="318">
        <f t="shared" si="65"/>
        <v>0</v>
      </c>
      <c r="O18" s="318">
        <f t="shared" si="65"/>
        <v>0</v>
      </c>
      <c r="P18" s="318">
        <f t="shared" si="65"/>
        <v>0</v>
      </c>
      <c r="Q18" s="318">
        <f t="shared" si="65"/>
        <v>0</v>
      </c>
      <c r="R18" s="318">
        <f t="shared" si="65"/>
        <v>0</v>
      </c>
      <c r="S18" s="318">
        <f t="shared" si="65"/>
        <v>0</v>
      </c>
      <c r="T18" s="318">
        <f t="shared" si="65"/>
        <v>0</v>
      </c>
      <c r="U18" s="318">
        <f t="shared" si="65"/>
        <v>0</v>
      </c>
      <c r="V18" s="318">
        <f t="shared" si="65"/>
        <v>0</v>
      </c>
      <c r="W18" s="318">
        <f t="shared" si="65"/>
        <v>0</v>
      </c>
      <c r="X18" s="318">
        <f t="shared" si="65"/>
        <v>0</v>
      </c>
      <c r="Y18" s="318">
        <f t="shared" si="65"/>
        <v>0</v>
      </c>
      <c r="Z18" s="318">
        <f t="shared" si="65"/>
        <v>0</v>
      </c>
      <c r="AA18" s="318">
        <f t="shared" si="65"/>
        <v>0</v>
      </c>
      <c r="AB18" s="318">
        <f t="shared" si="65"/>
        <v>0</v>
      </c>
      <c r="AC18" s="318">
        <f t="shared" si="65"/>
        <v>0</v>
      </c>
      <c r="AD18" s="318">
        <f t="shared" si="65"/>
        <v>0</v>
      </c>
      <c r="AE18" s="318">
        <f t="shared" si="65"/>
        <v>0</v>
      </c>
      <c r="AF18" s="318">
        <f t="shared" si="65"/>
        <v>0</v>
      </c>
      <c r="AG18" s="318">
        <f t="shared" si="65"/>
        <v>0</v>
      </c>
      <c r="AH18" s="318">
        <f t="shared" si="65"/>
        <v>0</v>
      </c>
      <c r="AI18" s="318">
        <f t="shared" si="65"/>
        <v>0</v>
      </c>
      <c r="AJ18" s="3"/>
      <c r="AK18" s="478">
        <f t="shared" si="63"/>
        <v>0</v>
      </c>
      <c r="AL18" s="478">
        <f t="shared" si="32"/>
        <v>0</v>
      </c>
      <c r="AM18" s="478">
        <f t="shared" si="33"/>
        <v>0</v>
      </c>
      <c r="AN18" s="478">
        <f t="shared" si="34"/>
        <v>0</v>
      </c>
      <c r="AO18" s="478">
        <f t="shared" si="35"/>
        <v>0</v>
      </c>
      <c r="AP18" s="478">
        <f t="shared" si="36"/>
        <v>0</v>
      </c>
      <c r="AQ18" s="478">
        <f t="shared" si="37"/>
        <v>0</v>
      </c>
      <c r="AR18" s="478">
        <f t="shared" si="38"/>
        <v>0</v>
      </c>
      <c r="AS18" s="478">
        <f t="shared" si="39"/>
        <v>0</v>
      </c>
      <c r="AT18" s="478">
        <f t="shared" si="40"/>
        <v>0</v>
      </c>
      <c r="AU18" s="478">
        <f t="shared" si="41"/>
        <v>0</v>
      </c>
      <c r="AV18" s="478">
        <f t="shared" si="42"/>
        <v>0</v>
      </c>
      <c r="AW18" s="478">
        <f t="shared" si="43"/>
        <v>0</v>
      </c>
      <c r="AX18" s="478">
        <f t="shared" si="44"/>
        <v>0</v>
      </c>
      <c r="AY18" s="478">
        <f t="shared" si="45"/>
        <v>0</v>
      </c>
      <c r="AZ18" s="478">
        <f t="shared" si="46"/>
        <v>0</v>
      </c>
      <c r="BA18" s="478">
        <f t="shared" si="47"/>
        <v>0</v>
      </c>
      <c r="BB18" s="478">
        <f t="shared" si="48"/>
        <v>0</v>
      </c>
      <c r="BC18" s="478">
        <f t="shared" si="49"/>
        <v>0</v>
      </c>
      <c r="BD18" s="478">
        <f t="shared" si="50"/>
        <v>0</v>
      </c>
      <c r="BE18" s="478">
        <f t="shared" si="51"/>
        <v>0</v>
      </c>
      <c r="BF18" s="478">
        <f t="shared" si="52"/>
        <v>0</v>
      </c>
      <c r="BG18" s="478">
        <f t="shared" si="53"/>
        <v>0</v>
      </c>
      <c r="BH18" s="478">
        <f t="shared" si="54"/>
        <v>0</v>
      </c>
      <c r="BI18" s="478">
        <f t="shared" si="55"/>
        <v>0</v>
      </c>
      <c r="BJ18" s="478">
        <f t="shared" si="56"/>
        <v>0</v>
      </c>
      <c r="BK18" s="478">
        <f t="shared" si="57"/>
        <v>0</v>
      </c>
      <c r="BL18" s="478">
        <f t="shared" si="58"/>
        <v>0</v>
      </c>
      <c r="BM18" s="478">
        <f t="shared" si="59"/>
        <v>0</v>
      </c>
      <c r="BN18" s="478">
        <f t="shared" si="60"/>
        <v>0</v>
      </c>
      <c r="BO18" s="319"/>
      <c r="BP18" s="319"/>
      <c r="BQ18" s="319"/>
      <c r="BR18" s="319"/>
      <c r="BS18" s="319"/>
      <c r="BT18" s="319"/>
      <c r="BU18" s="319"/>
      <c r="BV18" s="319"/>
      <c r="BW18" s="319"/>
      <c r="BX18" s="319"/>
      <c r="BY18" s="319"/>
      <c r="BZ18" s="319"/>
      <c r="CA18" s="319"/>
      <c r="CB18" s="319"/>
    </row>
    <row r="19" spans="1:80" x14ac:dyDescent="0.2">
      <c r="A19" s="312" t="s">
        <v>198</v>
      </c>
      <c r="B19" s="33" t="s">
        <v>255</v>
      </c>
      <c r="C19" s="32" t="s">
        <v>130</v>
      </c>
      <c r="D19" s="317">
        <f t="shared" si="61"/>
        <v>0</v>
      </c>
      <c r="E19" s="317">
        <f t="shared" si="64"/>
        <v>0</v>
      </c>
      <c r="F19" s="40">
        <f>'3. DL invest.n.pl.AR pr.'!F9-'2. DL invest.n.pl.BEZ pr.'!E9</f>
        <v>0</v>
      </c>
      <c r="G19" s="40">
        <f>'3. DL invest.n.pl.AR pr.'!G9-'2. DL invest.n.pl.BEZ pr.'!F9</f>
        <v>0</v>
      </c>
      <c r="H19" s="40">
        <f>'3. DL invest.n.pl.AR pr.'!H9-'2. DL invest.n.pl.BEZ pr.'!G9</f>
        <v>0</v>
      </c>
      <c r="I19" s="40">
        <f>'3. DL invest.n.pl.AR pr.'!I9-'2. DL invest.n.pl.BEZ pr.'!H9</f>
        <v>0</v>
      </c>
      <c r="J19" s="40">
        <f>'3. DL invest.n.pl.AR pr.'!J9-'2. DL invest.n.pl.BEZ pr.'!I9</f>
        <v>0</v>
      </c>
      <c r="K19" s="40">
        <f>'3. DL invest.n.pl.AR pr.'!K9-'2. DL invest.n.pl.BEZ pr.'!J9</f>
        <v>0</v>
      </c>
      <c r="L19" s="40">
        <f>'3. DL invest.n.pl.AR pr.'!L9-'2. DL invest.n.pl.BEZ pr.'!K9</f>
        <v>0</v>
      </c>
      <c r="M19" s="40">
        <f>'3. DL invest.n.pl.AR pr.'!M9-'2. DL invest.n.pl.BEZ pr.'!L9</f>
        <v>0</v>
      </c>
      <c r="N19" s="40">
        <f>'3. DL invest.n.pl.AR pr.'!N9-'2. DL invest.n.pl.BEZ pr.'!M9</f>
        <v>0</v>
      </c>
      <c r="O19" s="40">
        <f>'3. DL invest.n.pl.AR pr.'!O9-'2. DL invest.n.pl.BEZ pr.'!N9</f>
        <v>0</v>
      </c>
      <c r="P19" s="40">
        <f>'3. DL invest.n.pl.AR pr.'!P9-'2. DL invest.n.pl.BEZ pr.'!O9</f>
        <v>0</v>
      </c>
      <c r="Q19" s="40">
        <f>'3. DL invest.n.pl.AR pr.'!Q9-'2. DL invest.n.pl.BEZ pr.'!P9</f>
        <v>0</v>
      </c>
      <c r="R19" s="40">
        <f>'3. DL invest.n.pl.AR pr.'!R9-'2. DL invest.n.pl.BEZ pr.'!Q9</f>
        <v>0</v>
      </c>
      <c r="S19" s="40">
        <f>'3. DL invest.n.pl.AR pr.'!S9-'2. DL invest.n.pl.BEZ pr.'!R9</f>
        <v>0</v>
      </c>
      <c r="T19" s="40">
        <f>'3. DL invest.n.pl.AR pr.'!T9-'2. DL invest.n.pl.BEZ pr.'!S9</f>
        <v>0</v>
      </c>
      <c r="U19" s="40"/>
      <c r="V19" s="40"/>
      <c r="W19" s="40"/>
      <c r="X19" s="40"/>
      <c r="Y19" s="40"/>
      <c r="Z19" s="40"/>
      <c r="AA19" s="40"/>
      <c r="AB19" s="40"/>
      <c r="AC19" s="40"/>
      <c r="AD19" s="40"/>
      <c r="AE19" s="40"/>
      <c r="AF19" s="40"/>
      <c r="AG19" s="40"/>
      <c r="AH19" s="40"/>
      <c r="AI19" s="40"/>
      <c r="AK19" s="478">
        <f t="shared" si="63"/>
        <v>0</v>
      </c>
      <c r="AL19" s="478">
        <f t="shared" si="32"/>
        <v>0</v>
      </c>
      <c r="AM19" s="478">
        <f t="shared" si="33"/>
        <v>0</v>
      </c>
      <c r="AN19" s="478">
        <f t="shared" si="34"/>
        <v>0</v>
      </c>
      <c r="AO19" s="478">
        <f t="shared" si="35"/>
        <v>0</v>
      </c>
      <c r="AP19" s="478">
        <f t="shared" si="36"/>
        <v>0</v>
      </c>
      <c r="AQ19" s="478">
        <f t="shared" si="37"/>
        <v>0</v>
      </c>
      <c r="AR19" s="478">
        <f t="shared" si="38"/>
        <v>0</v>
      </c>
      <c r="AS19" s="478">
        <f t="shared" si="39"/>
        <v>0</v>
      </c>
      <c r="AT19" s="478">
        <f t="shared" si="40"/>
        <v>0</v>
      </c>
      <c r="AU19" s="478">
        <f t="shared" si="41"/>
        <v>0</v>
      </c>
      <c r="AV19" s="478">
        <f t="shared" si="42"/>
        <v>0</v>
      </c>
      <c r="AW19" s="478">
        <f t="shared" si="43"/>
        <v>0</v>
      </c>
      <c r="AX19" s="478">
        <f t="shared" si="44"/>
        <v>0</v>
      </c>
      <c r="AY19" s="478">
        <f t="shared" si="45"/>
        <v>0</v>
      </c>
      <c r="AZ19" s="478">
        <f t="shared" si="46"/>
        <v>0</v>
      </c>
      <c r="BA19" s="478">
        <f t="shared" si="47"/>
        <v>0</v>
      </c>
      <c r="BB19" s="478">
        <f t="shared" si="48"/>
        <v>0</v>
      </c>
      <c r="BC19" s="478">
        <f t="shared" si="49"/>
        <v>0</v>
      </c>
      <c r="BD19" s="478">
        <f t="shared" si="50"/>
        <v>0</v>
      </c>
      <c r="BE19" s="478">
        <f t="shared" si="51"/>
        <v>0</v>
      </c>
      <c r="BF19" s="478">
        <f t="shared" si="52"/>
        <v>0</v>
      </c>
      <c r="BG19" s="478">
        <f t="shared" si="53"/>
        <v>0</v>
      </c>
      <c r="BH19" s="478">
        <f t="shared" si="54"/>
        <v>0</v>
      </c>
      <c r="BI19" s="478">
        <f t="shared" si="55"/>
        <v>0</v>
      </c>
      <c r="BJ19" s="478">
        <f t="shared" si="56"/>
        <v>0</v>
      </c>
      <c r="BK19" s="478">
        <f t="shared" si="57"/>
        <v>0</v>
      </c>
      <c r="BL19" s="478">
        <f t="shared" si="58"/>
        <v>0</v>
      </c>
      <c r="BM19" s="478">
        <f t="shared" si="59"/>
        <v>0</v>
      </c>
      <c r="BN19" s="478">
        <f t="shared" si="60"/>
        <v>0</v>
      </c>
    </row>
    <row r="20" spans="1:80" x14ac:dyDescent="0.2">
      <c r="A20" s="312" t="s">
        <v>199</v>
      </c>
      <c r="B20" s="33" t="s">
        <v>255</v>
      </c>
      <c r="C20" s="32" t="s">
        <v>130</v>
      </c>
      <c r="D20" s="317">
        <f t="shared" si="61"/>
        <v>0</v>
      </c>
      <c r="E20" s="317">
        <f t="shared" si="64"/>
        <v>0</v>
      </c>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K20" s="478">
        <f t="shared" si="63"/>
        <v>0</v>
      </c>
      <c r="AL20" s="478">
        <f t="shared" si="32"/>
        <v>0</v>
      </c>
      <c r="AM20" s="478">
        <f t="shared" si="33"/>
        <v>0</v>
      </c>
      <c r="AN20" s="478">
        <f t="shared" si="34"/>
        <v>0</v>
      </c>
      <c r="AO20" s="478">
        <f t="shared" si="35"/>
        <v>0</v>
      </c>
      <c r="AP20" s="478">
        <f t="shared" si="36"/>
        <v>0</v>
      </c>
      <c r="AQ20" s="478">
        <f t="shared" si="37"/>
        <v>0</v>
      </c>
      <c r="AR20" s="478">
        <f t="shared" si="38"/>
        <v>0</v>
      </c>
      <c r="AS20" s="478">
        <f t="shared" si="39"/>
        <v>0</v>
      </c>
      <c r="AT20" s="478">
        <f t="shared" si="40"/>
        <v>0</v>
      </c>
      <c r="AU20" s="478">
        <f t="shared" si="41"/>
        <v>0</v>
      </c>
      <c r="AV20" s="478">
        <f t="shared" si="42"/>
        <v>0</v>
      </c>
      <c r="AW20" s="478">
        <f t="shared" si="43"/>
        <v>0</v>
      </c>
      <c r="AX20" s="478">
        <f t="shared" si="44"/>
        <v>0</v>
      </c>
      <c r="AY20" s="478">
        <f t="shared" si="45"/>
        <v>0</v>
      </c>
      <c r="AZ20" s="478">
        <f t="shared" si="46"/>
        <v>0</v>
      </c>
      <c r="BA20" s="478">
        <f t="shared" si="47"/>
        <v>0</v>
      </c>
      <c r="BB20" s="478">
        <f t="shared" si="48"/>
        <v>0</v>
      </c>
      <c r="BC20" s="478">
        <f t="shared" si="49"/>
        <v>0</v>
      </c>
      <c r="BD20" s="478">
        <f t="shared" si="50"/>
        <v>0</v>
      </c>
      <c r="BE20" s="478">
        <f t="shared" si="51"/>
        <v>0</v>
      </c>
      <c r="BF20" s="478">
        <f t="shared" si="52"/>
        <v>0</v>
      </c>
      <c r="BG20" s="478">
        <f t="shared" si="53"/>
        <v>0</v>
      </c>
      <c r="BH20" s="478">
        <f t="shared" si="54"/>
        <v>0</v>
      </c>
      <c r="BI20" s="478">
        <f t="shared" si="55"/>
        <v>0</v>
      </c>
      <c r="BJ20" s="478">
        <f t="shared" si="56"/>
        <v>0</v>
      </c>
      <c r="BK20" s="478">
        <f t="shared" si="57"/>
        <v>0</v>
      </c>
      <c r="BL20" s="478">
        <f t="shared" si="58"/>
        <v>0</v>
      </c>
      <c r="BM20" s="478">
        <f t="shared" si="59"/>
        <v>0</v>
      </c>
      <c r="BN20" s="478">
        <f t="shared" si="60"/>
        <v>0</v>
      </c>
    </row>
    <row r="21" spans="1:80" hidden="1" x14ac:dyDescent="0.2">
      <c r="A21" s="312" t="s">
        <v>200</v>
      </c>
      <c r="B21" s="33" t="s">
        <v>255</v>
      </c>
      <c r="C21" s="32" t="s">
        <v>130</v>
      </c>
      <c r="D21" s="317">
        <f t="shared" si="61"/>
        <v>0</v>
      </c>
      <c r="E21" s="317">
        <f t="shared" si="64"/>
        <v>0</v>
      </c>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K21" s="478">
        <f t="shared" si="63"/>
        <v>0</v>
      </c>
      <c r="AL21" s="478">
        <f t="shared" si="32"/>
        <v>0</v>
      </c>
      <c r="AM21" s="478">
        <f t="shared" si="33"/>
        <v>0</v>
      </c>
      <c r="AN21" s="478">
        <f t="shared" si="34"/>
        <v>0</v>
      </c>
      <c r="AO21" s="478">
        <f t="shared" si="35"/>
        <v>0</v>
      </c>
      <c r="AP21" s="478">
        <f t="shared" si="36"/>
        <v>0</v>
      </c>
      <c r="AQ21" s="478">
        <f t="shared" si="37"/>
        <v>0</v>
      </c>
      <c r="AR21" s="478">
        <f t="shared" si="38"/>
        <v>0</v>
      </c>
      <c r="AS21" s="478">
        <f t="shared" si="39"/>
        <v>0</v>
      </c>
      <c r="AT21" s="478">
        <f t="shared" si="40"/>
        <v>0</v>
      </c>
      <c r="AU21" s="478">
        <f t="shared" si="41"/>
        <v>0</v>
      </c>
      <c r="AV21" s="478">
        <f t="shared" si="42"/>
        <v>0</v>
      </c>
      <c r="AW21" s="478">
        <f t="shared" si="43"/>
        <v>0</v>
      </c>
      <c r="AX21" s="478">
        <f t="shared" si="44"/>
        <v>0</v>
      </c>
      <c r="AY21" s="478">
        <f t="shared" si="45"/>
        <v>0</v>
      </c>
      <c r="AZ21" s="478">
        <f t="shared" si="46"/>
        <v>0</v>
      </c>
      <c r="BA21" s="478">
        <f t="shared" si="47"/>
        <v>0</v>
      </c>
      <c r="BB21" s="478">
        <f t="shared" si="48"/>
        <v>0</v>
      </c>
      <c r="BC21" s="478">
        <f t="shared" si="49"/>
        <v>0</v>
      </c>
      <c r="BD21" s="478">
        <f t="shared" si="50"/>
        <v>0</v>
      </c>
      <c r="BE21" s="478">
        <f t="shared" si="51"/>
        <v>0</v>
      </c>
      <c r="BF21" s="478">
        <f t="shared" si="52"/>
        <v>0</v>
      </c>
      <c r="BG21" s="478">
        <f t="shared" si="53"/>
        <v>0</v>
      </c>
      <c r="BH21" s="478">
        <f t="shared" si="54"/>
        <v>0</v>
      </c>
      <c r="BI21" s="478">
        <f t="shared" si="55"/>
        <v>0</v>
      </c>
      <c r="BJ21" s="478">
        <f t="shared" si="56"/>
        <v>0</v>
      </c>
      <c r="BK21" s="478">
        <f t="shared" si="57"/>
        <v>0</v>
      </c>
      <c r="BL21" s="478">
        <f t="shared" si="58"/>
        <v>0</v>
      </c>
      <c r="BM21" s="478">
        <f t="shared" si="59"/>
        <v>0</v>
      </c>
      <c r="BN21" s="478">
        <f t="shared" si="60"/>
        <v>0</v>
      </c>
    </row>
    <row r="22" spans="1:80" hidden="1" x14ac:dyDescent="0.2">
      <c r="A22" s="312" t="s">
        <v>202</v>
      </c>
      <c r="B22" s="33" t="s">
        <v>255</v>
      </c>
      <c r="C22" s="32" t="s">
        <v>130</v>
      </c>
      <c r="D22" s="317">
        <f t="shared" si="61"/>
        <v>0</v>
      </c>
      <c r="E22" s="317">
        <f t="shared" si="64"/>
        <v>0</v>
      </c>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K22" s="478">
        <f t="shared" si="63"/>
        <v>0</v>
      </c>
      <c r="AL22" s="478">
        <f t="shared" si="32"/>
        <v>0</v>
      </c>
      <c r="AM22" s="478">
        <f t="shared" si="33"/>
        <v>0</v>
      </c>
      <c r="AN22" s="478">
        <f t="shared" si="34"/>
        <v>0</v>
      </c>
      <c r="AO22" s="478">
        <f t="shared" si="35"/>
        <v>0</v>
      </c>
      <c r="AP22" s="478">
        <f t="shared" si="36"/>
        <v>0</v>
      </c>
      <c r="AQ22" s="478">
        <f t="shared" si="37"/>
        <v>0</v>
      </c>
      <c r="AR22" s="478">
        <f t="shared" si="38"/>
        <v>0</v>
      </c>
      <c r="AS22" s="478">
        <f t="shared" si="39"/>
        <v>0</v>
      </c>
      <c r="AT22" s="478">
        <f t="shared" si="40"/>
        <v>0</v>
      </c>
      <c r="AU22" s="478">
        <f t="shared" si="41"/>
        <v>0</v>
      </c>
      <c r="AV22" s="478">
        <f t="shared" si="42"/>
        <v>0</v>
      </c>
      <c r="AW22" s="478">
        <f t="shared" si="43"/>
        <v>0</v>
      </c>
      <c r="AX22" s="478">
        <f t="shared" si="44"/>
        <v>0</v>
      </c>
      <c r="AY22" s="478">
        <f t="shared" si="45"/>
        <v>0</v>
      </c>
      <c r="AZ22" s="478">
        <f t="shared" si="46"/>
        <v>0</v>
      </c>
      <c r="BA22" s="478">
        <f t="shared" si="47"/>
        <v>0</v>
      </c>
      <c r="BB22" s="478">
        <f t="shared" si="48"/>
        <v>0</v>
      </c>
      <c r="BC22" s="478">
        <f t="shared" si="49"/>
        <v>0</v>
      </c>
      <c r="BD22" s="478">
        <f t="shared" si="50"/>
        <v>0</v>
      </c>
      <c r="BE22" s="478">
        <f t="shared" si="51"/>
        <v>0</v>
      </c>
      <c r="BF22" s="478">
        <f t="shared" si="52"/>
        <v>0</v>
      </c>
      <c r="BG22" s="478">
        <f t="shared" si="53"/>
        <v>0</v>
      </c>
      <c r="BH22" s="478">
        <f t="shared" si="54"/>
        <v>0</v>
      </c>
      <c r="BI22" s="478">
        <f t="shared" si="55"/>
        <v>0</v>
      </c>
      <c r="BJ22" s="478">
        <f t="shared" si="56"/>
        <v>0</v>
      </c>
      <c r="BK22" s="478">
        <f t="shared" si="57"/>
        <v>0</v>
      </c>
      <c r="BL22" s="478">
        <f t="shared" si="58"/>
        <v>0</v>
      </c>
      <c r="BM22" s="478">
        <f t="shared" si="59"/>
        <v>0</v>
      </c>
      <c r="BN22" s="478">
        <f t="shared" si="60"/>
        <v>0</v>
      </c>
    </row>
    <row r="23" spans="1:80" hidden="1" x14ac:dyDescent="0.2">
      <c r="A23" s="312" t="s">
        <v>203</v>
      </c>
      <c r="B23" s="33" t="s">
        <v>255</v>
      </c>
      <c r="C23" s="32" t="s">
        <v>130</v>
      </c>
      <c r="D23" s="317">
        <f t="shared" si="61"/>
        <v>0</v>
      </c>
      <c r="E23" s="317">
        <f t="shared" si="64"/>
        <v>0</v>
      </c>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K23" s="478">
        <f t="shared" si="63"/>
        <v>0</v>
      </c>
      <c r="AL23" s="478">
        <f t="shared" si="32"/>
        <v>0</v>
      </c>
      <c r="AM23" s="478">
        <f t="shared" si="33"/>
        <v>0</v>
      </c>
      <c r="AN23" s="478">
        <f t="shared" si="34"/>
        <v>0</v>
      </c>
      <c r="AO23" s="478">
        <f t="shared" si="35"/>
        <v>0</v>
      </c>
      <c r="AP23" s="478">
        <f t="shared" si="36"/>
        <v>0</v>
      </c>
      <c r="AQ23" s="478">
        <f t="shared" si="37"/>
        <v>0</v>
      </c>
      <c r="AR23" s="478">
        <f t="shared" si="38"/>
        <v>0</v>
      </c>
      <c r="AS23" s="478">
        <f t="shared" si="39"/>
        <v>0</v>
      </c>
      <c r="AT23" s="478">
        <f t="shared" si="40"/>
        <v>0</v>
      </c>
      <c r="AU23" s="478">
        <f t="shared" si="41"/>
        <v>0</v>
      </c>
      <c r="AV23" s="478">
        <f t="shared" si="42"/>
        <v>0</v>
      </c>
      <c r="AW23" s="478">
        <f t="shared" si="43"/>
        <v>0</v>
      </c>
      <c r="AX23" s="478">
        <f t="shared" si="44"/>
        <v>0</v>
      </c>
      <c r="AY23" s="478">
        <f t="shared" si="45"/>
        <v>0</v>
      </c>
      <c r="AZ23" s="478">
        <f t="shared" si="46"/>
        <v>0</v>
      </c>
      <c r="BA23" s="478">
        <f t="shared" si="47"/>
        <v>0</v>
      </c>
      <c r="BB23" s="478">
        <f t="shared" si="48"/>
        <v>0</v>
      </c>
      <c r="BC23" s="478">
        <f t="shared" si="49"/>
        <v>0</v>
      </c>
      <c r="BD23" s="478">
        <f t="shared" si="50"/>
        <v>0</v>
      </c>
      <c r="BE23" s="478">
        <f t="shared" si="51"/>
        <v>0</v>
      </c>
      <c r="BF23" s="478">
        <f t="shared" si="52"/>
        <v>0</v>
      </c>
      <c r="BG23" s="478">
        <f t="shared" si="53"/>
        <v>0</v>
      </c>
      <c r="BH23" s="478">
        <f t="shared" si="54"/>
        <v>0</v>
      </c>
      <c r="BI23" s="478">
        <f t="shared" si="55"/>
        <v>0</v>
      </c>
      <c r="BJ23" s="478">
        <f t="shared" si="56"/>
        <v>0</v>
      </c>
      <c r="BK23" s="478">
        <f t="shared" si="57"/>
        <v>0</v>
      </c>
      <c r="BL23" s="478">
        <f t="shared" si="58"/>
        <v>0</v>
      </c>
      <c r="BM23" s="478">
        <f t="shared" si="59"/>
        <v>0</v>
      </c>
      <c r="BN23" s="478">
        <f t="shared" si="60"/>
        <v>0</v>
      </c>
    </row>
    <row r="24" spans="1:80" s="320" customFormat="1" x14ac:dyDescent="0.2">
      <c r="A24" s="314">
        <v>3</v>
      </c>
      <c r="B24" s="315" t="s">
        <v>258</v>
      </c>
      <c r="C24" s="316" t="s">
        <v>130</v>
      </c>
      <c r="D24" s="317">
        <f t="shared" si="61"/>
        <v>0</v>
      </c>
      <c r="E24" s="317">
        <f t="shared" si="64"/>
        <v>0</v>
      </c>
      <c r="F24" s="318">
        <f>SUM(F25:F33)</f>
        <v>0</v>
      </c>
      <c r="G24" s="318">
        <f>SUM(G25:G33)</f>
        <v>0</v>
      </c>
      <c r="H24" s="318">
        <f t="shared" ref="H24:AI24" si="66">SUM(H25:H33)</f>
        <v>0</v>
      </c>
      <c r="I24" s="318">
        <f t="shared" si="66"/>
        <v>0</v>
      </c>
      <c r="J24" s="318">
        <f t="shared" si="66"/>
        <v>0</v>
      </c>
      <c r="K24" s="318">
        <f t="shared" si="66"/>
        <v>0</v>
      </c>
      <c r="L24" s="318">
        <f t="shared" si="66"/>
        <v>0</v>
      </c>
      <c r="M24" s="318">
        <f t="shared" si="66"/>
        <v>0</v>
      </c>
      <c r="N24" s="318">
        <f>SUM(N25:N33)</f>
        <v>0</v>
      </c>
      <c r="O24" s="318">
        <f t="shared" si="66"/>
        <v>0</v>
      </c>
      <c r="P24" s="318">
        <f t="shared" si="66"/>
        <v>0</v>
      </c>
      <c r="Q24" s="318">
        <f t="shared" si="66"/>
        <v>0</v>
      </c>
      <c r="R24" s="318">
        <f t="shared" si="66"/>
        <v>0</v>
      </c>
      <c r="S24" s="318">
        <f t="shared" si="66"/>
        <v>0</v>
      </c>
      <c r="T24" s="318">
        <f t="shared" si="66"/>
        <v>0</v>
      </c>
      <c r="U24" s="318">
        <f t="shared" si="66"/>
        <v>0</v>
      </c>
      <c r="V24" s="318">
        <f t="shared" si="66"/>
        <v>0</v>
      </c>
      <c r="W24" s="318">
        <f t="shared" si="66"/>
        <v>0</v>
      </c>
      <c r="X24" s="318">
        <f t="shared" si="66"/>
        <v>0</v>
      </c>
      <c r="Y24" s="318">
        <f t="shared" si="66"/>
        <v>0</v>
      </c>
      <c r="Z24" s="318">
        <f t="shared" si="66"/>
        <v>0</v>
      </c>
      <c r="AA24" s="318">
        <f t="shared" si="66"/>
        <v>0</v>
      </c>
      <c r="AB24" s="318">
        <f t="shared" si="66"/>
        <v>0</v>
      </c>
      <c r="AC24" s="318">
        <f t="shared" si="66"/>
        <v>0</v>
      </c>
      <c r="AD24" s="318">
        <f t="shared" si="66"/>
        <v>0</v>
      </c>
      <c r="AE24" s="318">
        <f t="shared" si="66"/>
        <v>0</v>
      </c>
      <c r="AF24" s="318">
        <f t="shared" si="66"/>
        <v>0</v>
      </c>
      <c r="AG24" s="318">
        <f t="shared" si="66"/>
        <v>0</v>
      </c>
      <c r="AH24" s="318">
        <f t="shared" si="66"/>
        <v>0</v>
      </c>
      <c r="AI24" s="318">
        <f t="shared" si="66"/>
        <v>0</v>
      </c>
      <c r="AJ24" s="3"/>
      <c r="AK24" s="478">
        <f t="shared" si="63"/>
        <v>0</v>
      </c>
      <c r="AL24" s="478">
        <f t="shared" si="32"/>
        <v>0</v>
      </c>
      <c r="AM24" s="478">
        <f t="shared" si="33"/>
        <v>0</v>
      </c>
      <c r="AN24" s="478">
        <f t="shared" si="34"/>
        <v>0</v>
      </c>
      <c r="AO24" s="478">
        <f t="shared" si="35"/>
        <v>0</v>
      </c>
      <c r="AP24" s="478">
        <f t="shared" si="36"/>
        <v>0</v>
      </c>
      <c r="AQ24" s="478">
        <f t="shared" si="37"/>
        <v>0</v>
      </c>
      <c r="AR24" s="478">
        <f t="shared" si="38"/>
        <v>0</v>
      </c>
      <c r="AS24" s="478">
        <f t="shared" si="39"/>
        <v>0</v>
      </c>
      <c r="AT24" s="478">
        <f t="shared" si="40"/>
        <v>0</v>
      </c>
      <c r="AU24" s="478">
        <f t="shared" si="41"/>
        <v>0</v>
      </c>
      <c r="AV24" s="478">
        <f t="shared" si="42"/>
        <v>0</v>
      </c>
      <c r="AW24" s="478">
        <f t="shared" si="43"/>
        <v>0</v>
      </c>
      <c r="AX24" s="478">
        <f t="shared" si="44"/>
        <v>0</v>
      </c>
      <c r="AY24" s="478">
        <f t="shared" si="45"/>
        <v>0</v>
      </c>
      <c r="AZ24" s="478">
        <f t="shared" si="46"/>
        <v>0</v>
      </c>
      <c r="BA24" s="478">
        <f t="shared" si="47"/>
        <v>0</v>
      </c>
      <c r="BB24" s="478">
        <f t="shared" si="48"/>
        <v>0</v>
      </c>
      <c r="BC24" s="478">
        <f t="shared" si="49"/>
        <v>0</v>
      </c>
      <c r="BD24" s="478">
        <f t="shared" si="50"/>
        <v>0</v>
      </c>
      <c r="BE24" s="478">
        <f t="shared" si="51"/>
        <v>0</v>
      </c>
      <c r="BF24" s="478">
        <f t="shared" si="52"/>
        <v>0</v>
      </c>
      <c r="BG24" s="478">
        <f t="shared" si="53"/>
        <v>0</v>
      </c>
      <c r="BH24" s="478">
        <f t="shared" si="54"/>
        <v>0</v>
      </c>
      <c r="BI24" s="478">
        <f t="shared" si="55"/>
        <v>0</v>
      </c>
      <c r="BJ24" s="478">
        <f t="shared" si="56"/>
        <v>0</v>
      </c>
      <c r="BK24" s="478">
        <f t="shared" si="57"/>
        <v>0</v>
      </c>
      <c r="BL24" s="478">
        <f t="shared" si="58"/>
        <v>0</v>
      </c>
      <c r="BM24" s="478">
        <f t="shared" si="59"/>
        <v>0</v>
      </c>
      <c r="BN24" s="478">
        <f t="shared" si="60"/>
        <v>0</v>
      </c>
      <c r="BO24" s="319"/>
      <c r="BP24" s="319"/>
      <c r="BQ24" s="319"/>
      <c r="BR24" s="319"/>
      <c r="BS24" s="319"/>
      <c r="BT24" s="319"/>
      <c r="BU24" s="319"/>
      <c r="BV24" s="319"/>
      <c r="BW24" s="319"/>
      <c r="BX24" s="319"/>
      <c r="BY24" s="319"/>
      <c r="BZ24" s="319"/>
      <c r="CA24" s="319"/>
      <c r="CB24" s="319"/>
    </row>
    <row r="25" spans="1:80" x14ac:dyDescent="0.2">
      <c r="A25" s="312" t="s">
        <v>214</v>
      </c>
      <c r="B25" s="33" t="s">
        <v>259</v>
      </c>
      <c r="C25" s="32" t="s">
        <v>130</v>
      </c>
      <c r="D25" s="317">
        <f t="shared" si="61"/>
        <v>0</v>
      </c>
      <c r="E25" s="317">
        <f t="shared" si="64"/>
        <v>0</v>
      </c>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K25" s="478">
        <f t="shared" si="63"/>
        <v>0</v>
      </c>
      <c r="AL25" s="478">
        <f t="shared" si="32"/>
        <v>0</v>
      </c>
      <c r="AM25" s="478">
        <f t="shared" si="33"/>
        <v>0</v>
      </c>
      <c r="AN25" s="478">
        <f t="shared" si="34"/>
        <v>0</v>
      </c>
      <c r="AO25" s="478">
        <f t="shared" si="35"/>
        <v>0</v>
      </c>
      <c r="AP25" s="478">
        <f t="shared" si="36"/>
        <v>0</v>
      </c>
      <c r="AQ25" s="478">
        <f t="shared" si="37"/>
        <v>0</v>
      </c>
      <c r="AR25" s="478">
        <f t="shared" si="38"/>
        <v>0</v>
      </c>
      <c r="AS25" s="478">
        <f t="shared" si="39"/>
        <v>0</v>
      </c>
      <c r="AT25" s="478">
        <f t="shared" si="40"/>
        <v>0</v>
      </c>
      <c r="AU25" s="478">
        <f t="shared" si="41"/>
        <v>0</v>
      </c>
      <c r="AV25" s="478">
        <f t="shared" si="42"/>
        <v>0</v>
      </c>
      <c r="AW25" s="478">
        <f t="shared" si="43"/>
        <v>0</v>
      </c>
      <c r="AX25" s="478">
        <f t="shared" si="44"/>
        <v>0</v>
      </c>
      <c r="AY25" s="478">
        <f t="shared" si="45"/>
        <v>0</v>
      </c>
      <c r="AZ25" s="478">
        <f t="shared" si="46"/>
        <v>0</v>
      </c>
      <c r="BA25" s="478">
        <f t="shared" si="47"/>
        <v>0</v>
      </c>
      <c r="BB25" s="478">
        <f t="shared" si="48"/>
        <v>0</v>
      </c>
      <c r="BC25" s="478">
        <f t="shared" si="49"/>
        <v>0</v>
      </c>
      <c r="BD25" s="478">
        <f t="shared" si="50"/>
        <v>0</v>
      </c>
      <c r="BE25" s="478">
        <f t="shared" si="51"/>
        <v>0</v>
      </c>
      <c r="BF25" s="478">
        <f t="shared" si="52"/>
        <v>0</v>
      </c>
      <c r="BG25" s="478">
        <f t="shared" si="53"/>
        <v>0</v>
      </c>
      <c r="BH25" s="478">
        <f t="shared" si="54"/>
        <v>0</v>
      </c>
      <c r="BI25" s="478">
        <f t="shared" si="55"/>
        <v>0</v>
      </c>
      <c r="BJ25" s="478">
        <f t="shared" si="56"/>
        <v>0</v>
      </c>
      <c r="BK25" s="478">
        <f t="shared" si="57"/>
        <v>0</v>
      </c>
      <c r="BL25" s="478">
        <f t="shared" si="58"/>
        <v>0</v>
      </c>
      <c r="BM25" s="478">
        <f t="shared" si="59"/>
        <v>0</v>
      </c>
      <c r="BN25" s="478">
        <f t="shared" si="60"/>
        <v>0</v>
      </c>
    </row>
    <row r="26" spans="1:80" x14ac:dyDescent="0.2">
      <c r="A26" s="312" t="s">
        <v>220</v>
      </c>
      <c r="B26" s="33" t="s">
        <v>259</v>
      </c>
      <c r="C26" s="32" t="s">
        <v>130</v>
      </c>
      <c r="D26" s="317">
        <f t="shared" si="61"/>
        <v>0</v>
      </c>
      <c r="E26" s="317">
        <f t="shared" si="64"/>
        <v>0</v>
      </c>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K26" s="478">
        <f t="shared" si="63"/>
        <v>0</v>
      </c>
      <c r="AL26" s="478">
        <f t="shared" si="32"/>
        <v>0</v>
      </c>
      <c r="AM26" s="478">
        <f t="shared" si="33"/>
        <v>0</v>
      </c>
      <c r="AN26" s="478">
        <f t="shared" si="34"/>
        <v>0</v>
      </c>
      <c r="AO26" s="478">
        <f t="shared" si="35"/>
        <v>0</v>
      </c>
      <c r="AP26" s="478">
        <f t="shared" si="36"/>
        <v>0</v>
      </c>
      <c r="AQ26" s="478">
        <f t="shared" si="37"/>
        <v>0</v>
      </c>
      <c r="AR26" s="478">
        <f t="shared" si="38"/>
        <v>0</v>
      </c>
      <c r="AS26" s="478">
        <f t="shared" si="39"/>
        <v>0</v>
      </c>
      <c r="AT26" s="478">
        <f t="shared" si="40"/>
        <v>0</v>
      </c>
      <c r="AU26" s="478">
        <f t="shared" si="41"/>
        <v>0</v>
      </c>
      <c r="AV26" s="478">
        <f t="shared" si="42"/>
        <v>0</v>
      </c>
      <c r="AW26" s="478">
        <f t="shared" si="43"/>
        <v>0</v>
      </c>
      <c r="AX26" s="478">
        <f t="shared" si="44"/>
        <v>0</v>
      </c>
      <c r="AY26" s="478">
        <f t="shared" si="45"/>
        <v>0</v>
      </c>
      <c r="AZ26" s="478">
        <f t="shared" si="46"/>
        <v>0</v>
      </c>
      <c r="BA26" s="478">
        <f t="shared" si="47"/>
        <v>0</v>
      </c>
      <c r="BB26" s="478">
        <f t="shared" si="48"/>
        <v>0</v>
      </c>
      <c r="BC26" s="478">
        <f t="shared" si="49"/>
        <v>0</v>
      </c>
      <c r="BD26" s="478">
        <f t="shared" si="50"/>
        <v>0</v>
      </c>
      <c r="BE26" s="478">
        <f t="shared" si="51"/>
        <v>0</v>
      </c>
      <c r="BF26" s="478">
        <f t="shared" si="52"/>
        <v>0</v>
      </c>
      <c r="BG26" s="478">
        <f t="shared" si="53"/>
        <v>0</v>
      </c>
      <c r="BH26" s="478">
        <f t="shared" si="54"/>
        <v>0</v>
      </c>
      <c r="BI26" s="478">
        <f t="shared" si="55"/>
        <v>0</v>
      </c>
      <c r="BJ26" s="478">
        <f t="shared" si="56"/>
        <v>0</v>
      </c>
      <c r="BK26" s="478">
        <f t="shared" si="57"/>
        <v>0</v>
      </c>
      <c r="BL26" s="478">
        <f t="shared" si="58"/>
        <v>0</v>
      </c>
      <c r="BM26" s="478">
        <f t="shared" si="59"/>
        <v>0</v>
      </c>
      <c r="BN26" s="478">
        <f t="shared" si="60"/>
        <v>0</v>
      </c>
    </row>
    <row r="27" spans="1:80" hidden="1" x14ac:dyDescent="0.2">
      <c r="A27" s="312" t="s">
        <v>260</v>
      </c>
      <c r="B27" s="33" t="s">
        <v>259</v>
      </c>
      <c r="C27" s="32" t="s">
        <v>130</v>
      </c>
      <c r="D27" s="317">
        <f t="shared" si="61"/>
        <v>0</v>
      </c>
      <c r="E27" s="317">
        <f t="shared" si="64"/>
        <v>0</v>
      </c>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K27" s="478">
        <f t="shared" si="63"/>
        <v>0</v>
      </c>
      <c r="AL27" s="478">
        <f t="shared" si="32"/>
        <v>0</v>
      </c>
      <c r="AM27" s="478">
        <f t="shared" si="33"/>
        <v>0</v>
      </c>
      <c r="AN27" s="478">
        <f t="shared" si="34"/>
        <v>0</v>
      </c>
      <c r="AO27" s="478">
        <f t="shared" si="35"/>
        <v>0</v>
      </c>
      <c r="AP27" s="478">
        <f t="shared" si="36"/>
        <v>0</v>
      </c>
      <c r="AQ27" s="478">
        <f t="shared" si="37"/>
        <v>0</v>
      </c>
      <c r="AR27" s="478">
        <f t="shared" si="38"/>
        <v>0</v>
      </c>
      <c r="AS27" s="478">
        <f t="shared" si="39"/>
        <v>0</v>
      </c>
      <c r="AT27" s="478">
        <f t="shared" si="40"/>
        <v>0</v>
      </c>
      <c r="AU27" s="478">
        <f t="shared" si="41"/>
        <v>0</v>
      </c>
      <c r="AV27" s="478">
        <f t="shared" si="42"/>
        <v>0</v>
      </c>
      <c r="AW27" s="478">
        <f t="shared" si="43"/>
        <v>0</v>
      </c>
      <c r="AX27" s="478">
        <f t="shared" si="44"/>
        <v>0</v>
      </c>
      <c r="AY27" s="478">
        <f t="shared" si="45"/>
        <v>0</v>
      </c>
      <c r="AZ27" s="478">
        <f t="shared" si="46"/>
        <v>0</v>
      </c>
      <c r="BA27" s="478">
        <f t="shared" si="47"/>
        <v>0</v>
      </c>
      <c r="BB27" s="478">
        <f t="shared" si="48"/>
        <v>0</v>
      </c>
      <c r="BC27" s="478">
        <f t="shared" si="49"/>
        <v>0</v>
      </c>
      <c r="BD27" s="478">
        <f t="shared" si="50"/>
        <v>0</v>
      </c>
      <c r="BE27" s="478">
        <f t="shared" si="51"/>
        <v>0</v>
      </c>
      <c r="BF27" s="478">
        <f t="shared" si="52"/>
        <v>0</v>
      </c>
      <c r="BG27" s="478">
        <f t="shared" si="53"/>
        <v>0</v>
      </c>
      <c r="BH27" s="478">
        <f t="shared" si="54"/>
        <v>0</v>
      </c>
      <c r="BI27" s="478">
        <f t="shared" si="55"/>
        <v>0</v>
      </c>
      <c r="BJ27" s="478">
        <f t="shared" si="56"/>
        <v>0</v>
      </c>
      <c r="BK27" s="478">
        <f t="shared" si="57"/>
        <v>0</v>
      </c>
      <c r="BL27" s="478">
        <f t="shared" si="58"/>
        <v>0</v>
      </c>
      <c r="BM27" s="478">
        <f t="shared" si="59"/>
        <v>0</v>
      </c>
      <c r="BN27" s="478">
        <f t="shared" si="60"/>
        <v>0</v>
      </c>
    </row>
    <row r="28" spans="1:80" hidden="1" x14ac:dyDescent="0.2">
      <c r="A28" s="312" t="s">
        <v>261</v>
      </c>
      <c r="B28" s="33" t="s">
        <v>259</v>
      </c>
      <c r="C28" s="32" t="s">
        <v>130</v>
      </c>
      <c r="D28" s="317">
        <f t="shared" si="61"/>
        <v>0</v>
      </c>
      <c r="E28" s="317">
        <f t="shared" si="64"/>
        <v>0</v>
      </c>
      <c r="F28" s="34"/>
      <c r="G28" s="34"/>
      <c r="H28" s="34"/>
      <c r="I28" s="36"/>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K28" s="478">
        <f t="shared" si="63"/>
        <v>0</v>
      </c>
      <c r="AL28" s="478">
        <f t="shared" si="32"/>
        <v>0</v>
      </c>
      <c r="AM28" s="478">
        <f t="shared" si="33"/>
        <v>0</v>
      </c>
      <c r="AN28" s="478">
        <f t="shared" si="34"/>
        <v>0</v>
      </c>
      <c r="AO28" s="478">
        <f t="shared" si="35"/>
        <v>0</v>
      </c>
      <c r="AP28" s="478">
        <f t="shared" si="36"/>
        <v>0</v>
      </c>
      <c r="AQ28" s="478">
        <f t="shared" si="37"/>
        <v>0</v>
      </c>
      <c r="AR28" s="478">
        <f t="shared" si="38"/>
        <v>0</v>
      </c>
      <c r="AS28" s="478">
        <f t="shared" si="39"/>
        <v>0</v>
      </c>
      <c r="AT28" s="478">
        <f t="shared" si="40"/>
        <v>0</v>
      </c>
      <c r="AU28" s="478">
        <f t="shared" si="41"/>
        <v>0</v>
      </c>
      <c r="AV28" s="478">
        <f t="shared" si="42"/>
        <v>0</v>
      </c>
      <c r="AW28" s="478">
        <f t="shared" si="43"/>
        <v>0</v>
      </c>
      <c r="AX28" s="478">
        <f t="shared" si="44"/>
        <v>0</v>
      </c>
      <c r="AY28" s="478">
        <f t="shared" si="45"/>
        <v>0</v>
      </c>
      <c r="AZ28" s="478">
        <f t="shared" si="46"/>
        <v>0</v>
      </c>
      <c r="BA28" s="478">
        <f t="shared" si="47"/>
        <v>0</v>
      </c>
      <c r="BB28" s="478">
        <f t="shared" si="48"/>
        <v>0</v>
      </c>
      <c r="BC28" s="478">
        <f t="shared" si="49"/>
        <v>0</v>
      </c>
      <c r="BD28" s="478">
        <f t="shared" si="50"/>
        <v>0</v>
      </c>
      <c r="BE28" s="478">
        <f t="shared" si="51"/>
        <v>0</v>
      </c>
      <c r="BF28" s="478">
        <f t="shared" si="52"/>
        <v>0</v>
      </c>
      <c r="BG28" s="478">
        <f t="shared" si="53"/>
        <v>0</v>
      </c>
      <c r="BH28" s="478">
        <f t="shared" si="54"/>
        <v>0</v>
      </c>
      <c r="BI28" s="478">
        <f t="shared" si="55"/>
        <v>0</v>
      </c>
      <c r="BJ28" s="478">
        <f t="shared" si="56"/>
        <v>0</v>
      </c>
      <c r="BK28" s="478">
        <f t="shared" si="57"/>
        <v>0</v>
      </c>
      <c r="BL28" s="478">
        <f t="shared" si="58"/>
        <v>0</v>
      </c>
      <c r="BM28" s="478">
        <f t="shared" si="59"/>
        <v>0</v>
      </c>
      <c r="BN28" s="478">
        <f t="shared" si="60"/>
        <v>0</v>
      </c>
    </row>
    <row r="29" spans="1:80" hidden="1" x14ac:dyDescent="0.2">
      <c r="A29" s="312" t="s">
        <v>262</v>
      </c>
      <c r="B29" s="33" t="s">
        <v>259</v>
      </c>
      <c r="C29" s="32" t="s">
        <v>130</v>
      </c>
      <c r="D29" s="317">
        <f t="shared" si="61"/>
        <v>0</v>
      </c>
      <c r="E29" s="317">
        <f t="shared" si="64"/>
        <v>0</v>
      </c>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K29" s="478">
        <f t="shared" si="63"/>
        <v>0</v>
      </c>
      <c r="AL29" s="478">
        <f t="shared" si="32"/>
        <v>0</v>
      </c>
      <c r="AM29" s="478">
        <f t="shared" si="33"/>
        <v>0</v>
      </c>
      <c r="AN29" s="478">
        <f t="shared" si="34"/>
        <v>0</v>
      </c>
      <c r="AO29" s="478">
        <f t="shared" si="35"/>
        <v>0</v>
      </c>
      <c r="AP29" s="478">
        <f t="shared" si="36"/>
        <v>0</v>
      </c>
      <c r="AQ29" s="478">
        <f t="shared" si="37"/>
        <v>0</v>
      </c>
      <c r="AR29" s="478">
        <f t="shared" si="38"/>
        <v>0</v>
      </c>
      <c r="AS29" s="478">
        <f t="shared" si="39"/>
        <v>0</v>
      </c>
      <c r="AT29" s="478">
        <f t="shared" si="40"/>
        <v>0</v>
      </c>
      <c r="AU29" s="478">
        <f t="shared" si="41"/>
        <v>0</v>
      </c>
      <c r="AV29" s="478">
        <f t="shared" si="42"/>
        <v>0</v>
      </c>
      <c r="AW29" s="478">
        <f t="shared" si="43"/>
        <v>0</v>
      </c>
      <c r="AX29" s="478">
        <f t="shared" si="44"/>
        <v>0</v>
      </c>
      <c r="AY29" s="478">
        <f t="shared" si="45"/>
        <v>0</v>
      </c>
      <c r="AZ29" s="478">
        <f t="shared" si="46"/>
        <v>0</v>
      </c>
      <c r="BA29" s="478">
        <f t="shared" si="47"/>
        <v>0</v>
      </c>
      <c r="BB29" s="478">
        <f t="shared" si="48"/>
        <v>0</v>
      </c>
      <c r="BC29" s="478">
        <f t="shared" si="49"/>
        <v>0</v>
      </c>
      <c r="BD29" s="478">
        <f t="shared" si="50"/>
        <v>0</v>
      </c>
      <c r="BE29" s="478">
        <f t="shared" si="51"/>
        <v>0</v>
      </c>
      <c r="BF29" s="478">
        <f t="shared" si="52"/>
        <v>0</v>
      </c>
      <c r="BG29" s="478">
        <f t="shared" si="53"/>
        <v>0</v>
      </c>
      <c r="BH29" s="478">
        <f t="shared" si="54"/>
        <v>0</v>
      </c>
      <c r="BI29" s="478">
        <f t="shared" si="55"/>
        <v>0</v>
      </c>
      <c r="BJ29" s="478">
        <f t="shared" si="56"/>
        <v>0</v>
      </c>
      <c r="BK29" s="478">
        <f t="shared" si="57"/>
        <v>0</v>
      </c>
      <c r="BL29" s="478">
        <f t="shared" si="58"/>
        <v>0</v>
      </c>
      <c r="BM29" s="478">
        <f t="shared" si="59"/>
        <v>0</v>
      </c>
      <c r="BN29" s="478">
        <f t="shared" si="60"/>
        <v>0</v>
      </c>
    </row>
    <row r="30" spans="1:80" hidden="1" x14ac:dyDescent="0.2">
      <c r="A30" s="312" t="s">
        <v>263</v>
      </c>
      <c r="B30" s="33" t="s">
        <v>259</v>
      </c>
      <c r="C30" s="32" t="s">
        <v>130</v>
      </c>
      <c r="D30" s="317">
        <f t="shared" si="61"/>
        <v>0</v>
      </c>
      <c r="E30" s="317">
        <f t="shared" si="64"/>
        <v>0</v>
      </c>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K30" s="478">
        <f t="shared" si="63"/>
        <v>0</v>
      </c>
      <c r="AL30" s="478">
        <f t="shared" si="32"/>
        <v>0</v>
      </c>
      <c r="AM30" s="478">
        <f t="shared" si="33"/>
        <v>0</v>
      </c>
      <c r="AN30" s="478">
        <f t="shared" si="34"/>
        <v>0</v>
      </c>
      <c r="AO30" s="478">
        <f t="shared" si="35"/>
        <v>0</v>
      </c>
      <c r="AP30" s="478">
        <f t="shared" si="36"/>
        <v>0</v>
      </c>
      <c r="AQ30" s="478">
        <f t="shared" si="37"/>
        <v>0</v>
      </c>
      <c r="AR30" s="478">
        <f t="shared" si="38"/>
        <v>0</v>
      </c>
      <c r="AS30" s="478">
        <f t="shared" si="39"/>
        <v>0</v>
      </c>
      <c r="AT30" s="478">
        <f t="shared" si="40"/>
        <v>0</v>
      </c>
      <c r="AU30" s="478">
        <f t="shared" si="41"/>
        <v>0</v>
      </c>
      <c r="AV30" s="478">
        <f t="shared" si="42"/>
        <v>0</v>
      </c>
      <c r="AW30" s="478">
        <f t="shared" si="43"/>
        <v>0</v>
      </c>
      <c r="AX30" s="478">
        <f t="shared" si="44"/>
        <v>0</v>
      </c>
      <c r="AY30" s="478">
        <f t="shared" si="45"/>
        <v>0</v>
      </c>
      <c r="AZ30" s="478">
        <f t="shared" si="46"/>
        <v>0</v>
      </c>
      <c r="BA30" s="478">
        <f t="shared" si="47"/>
        <v>0</v>
      </c>
      <c r="BB30" s="478">
        <f t="shared" si="48"/>
        <v>0</v>
      </c>
      <c r="BC30" s="478">
        <f t="shared" si="49"/>
        <v>0</v>
      </c>
      <c r="BD30" s="478">
        <f t="shared" si="50"/>
        <v>0</v>
      </c>
      <c r="BE30" s="478">
        <f t="shared" si="51"/>
        <v>0</v>
      </c>
      <c r="BF30" s="478">
        <f t="shared" si="52"/>
        <v>0</v>
      </c>
      <c r="BG30" s="478">
        <f t="shared" si="53"/>
        <v>0</v>
      </c>
      <c r="BH30" s="478">
        <f t="shared" si="54"/>
        <v>0</v>
      </c>
      <c r="BI30" s="478">
        <f t="shared" si="55"/>
        <v>0</v>
      </c>
      <c r="BJ30" s="478">
        <f t="shared" si="56"/>
        <v>0</v>
      </c>
      <c r="BK30" s="478">
        <f t="shared" si="57"/>
        <v>0</v>
      </c>
      <c r="BL30" s="478">
        <f t="shared" si="58"/>
        <v>0</v>
      </c>
      <c r="BM30" s="478">
        <f t="shared" si="59"/>
        <v>0</v>
      </c>
      <c r="BN30" s="478">
        <f t="shared" si="60"/>
        <v>0</v>
      </c>
    </row>
    <row r="31" spans="1:80" hidden="1" x14ac:dyDescent="0.2">
      <c r="A31" s="312" t="s">
        <v>264</v>
      </c>
      <c r="B31" s="33" t="s">
        <v>259</v>
      </c>
      <c r="C31" s="32" t="s">
        <v>130</v>
      </c>
      <c r="D31" s="317">
        <f t="shared" si="61"/>
        <v>0</v>
      </c>
      <c r="E31" s="317">
        <f t="shared" si="64"/>
        <v>0</v>
      </c>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K31" s="478">
        <f t="shared" si="63"/>
        <v>0</v>
      </c>
      <c r="AL31" s="478">
        <f t="shared" si="32"/>
        <v>0</v>
      </c>
      <c r="AM31" s="478">
        <f t="shared" si="33"/>
        <v>0</v>
      </c>
      <c r="AN31" s="478">
        <f t="shared" si="34"/>
        <v>0</v>
      </c>
      <c r="AO31" s="478">
        <f t="shared" si="35"/>
        <v>0</v>
      </c>
      <c r="AP31" s="478">
        <f t="shared" si="36"/>
        <v>0</v>
      </c>
      <c r="AQ31" s="478">
        <f t="shared" si="37"/>
        <v>0</v>
      </c>
      <c r="AR31" s="478">
        <f t="shared" si="38"/>
        <v>0</v>
      </c>
      <c r="AS31" s="478">
        <f t="shared" si="39"/>
        <v>0</v>
      </c>
      <c r="AT31" s="478">
        <f t="shared" si="40"/>
        <v>0</v>
      </c>
      <c r="AU31" s="478">
        <f t="shared" si="41"/>
        <v>0</v>
      </c>
      <c r="AV31" s="478">
        <f t="shared" si="42"/>
        <v>0</v>
      </c>
      <c r="AW31" s="478">
        <f t="shared" si="43"/>
        <v>0</v>
      </c>
      <c r="AX31" s="478">
        <f t="shared" si="44"/>
        <v>0</v>
      </c>
      <c r="AY31" s="478">
        <f t="shared" si="45"/>
        <v>0</v>
      </c>
      <c r="AZ31" s="478">
        <f t="shared" si="46"/>
        <v>0</v>
      </c>
      <c r="BA31" s="478">
        <f t="shared" si="47"/>
        <v>0</v>
      </c>
      <c r="BB31" s="478">
        <f t="shared" si="48"/>
        <v>0</v>
      </c>
      <c r="BC31" s="478">
        <f t="shared" si="49"/>
        <v>0</v>
      </c>
      <c r="BD31" s="478">
        <f t="shared" si="50"/>
        <v>0</v>
      </c>
      <c r="BE31" s="478">
        <f t="shared" si="51"/>
        <v>0</v>
      </c>
      <c r="BF31" s="478">
        <f t="shared" si="52"/>
        <v>0</v>
      </c>
      <c r="BG31" s="478">
        <f t="shared" si="53"/>
        <v>0</v>
      </c>
      <c r="BH31" s="478">
        <f t="shared" si="54"/>
        <v>0</v>
      </c>
      <c r="BI31" s="478">
        <f t="shared" si="55"/>
        <v>0</v>
      </c>
      <c r="BJ31" s="478">
        <f t="shared" si="56"/>
        <v>0</v>
      </c>
      <c r="BK31" s="478">
        <f t="shared" si="57"/>
        <v>0</v>
      </c>
      <c r="BL31" s="478">
        <f t="shared" si="58"/>
        <v>0</v>
      </c>
      <c r="BM31" s="478">
        <f t="shared" si="59"/>
        <v>0</v>
      </c>
      <c r="BN31" s="478">
        <f t="shared" si="60"/>
        <v>0</v>
      </c>
    </row>
    <row r="32" spans="1:80" hidden="1" x14ac:dyDescent="0.2">
      <c r="A32" s="312" t="s">
        <v>265</v>
      </c>
      <c r="B32" s="33" t="s">
        <v>259</v>
      </c>
      <c r="C32" s="32" t="s">
        <v>130</v>
      </c>
      <c r="D32" s="317">
        <f t="shared" si="61"/>
        <v>0</v>
      </c>
      <c r="E32" s="317">
        <f t="shared" si="64"/>
        <v>0</v>
      </c>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K32" s="478">
        <f t="shared" si="63"/>
        <v>0</v>
      </c>
      <c r="AL32" s="478">
        <f t="shared" si="32"/>
        <v>0</v>
      </c>
      <c r="AM32" s="478">
        <f t="shared" si="33"/>
        <v>0</v>
      </c>
      <c r="AN32" s="478">
        <f t="shared" si="34"/>
        <v>0</v>
      </c>
      <c r="AO32" s="478">
        <f t="shared" si="35"/>
        <v>0</v>
      </c>
      <c r="AP32" s="478">
        <f t="shared" si="36"/>
        <v>0</v>
      </c>
      <c r="AQ32" s="478">
        <f t="shared" si="37"/>
        <v>0</v>
      </c>
      <c r="AR32" s="478">
        <f t="shared" si="38"/>
        <v>0</v>
      </c>
      <c r="AS32" s="478">
        <f t="shared" si="39"/>
        <v>0</v>
      </c>
      <c r="AT32" s="478">
        <f t="shared" si="40"/>
        <v>0</v>
      </c>
      <c r="AU32" s="478">
        <f t="shared" si="41"/>
        <v>0</v>
      </c>
      <c r="AV32" s="478">
        <f t="shared" si="42"/>
        <v>0</v>
      </c>
      <c r="AW32" s="478">
        <f t="shared" si="43"/>
        <v>0</v>
      </c>
      <c r="AX32" s="478">
        <f t="shared" si="44"/>
        <v>0</v>
      </c>
      <c r="AY32" s="478">
        <f t="shared" si="45"/>
        <v>0</v>
      </c>
      <c r="AZ32" s="478">
        <f t="shared" si="46"/>
        <v>0</v>
      </c>
      <c r="BA32" s="478">
        <f t="shared" si="47"/>
        <v>0</v>
      </c>
      <c r="BB32" s="478">
        <f t="shared" si="48"/>
        <v>0</v>
      </c>
      <c r="BC32" s="478">
        <f t="shared" si="49"/>
        <v>0</v>
      </c>
      <c r="BD32" s="478">
        <f t="shared" si="50"/>
        <v>0</v>
      </c>
      <c r="BE32" s="478">
        <f t="shared" si="51"/>
        <v>0</v>
      </c>
      <c r="BF32" s="478">
        <f t="shared" si="52"/>
        <v>0</v>
      </c>
      <c r="BG32" s="478">
        <f t="shared" si="53"/>
        <v>0</v>
      </c>
      <c r="BH32" s="478">
        <f t="shared" si="54"/>
        <v>0</v>
      </c>
      <c r="BI32" s="478">
        <f t="shared" si="55"/>
        <v>0</v>
      </c>
      <c r="BJ32" s="478">
        <f t="shared" si="56"/>
        <v>0</v>
      </c>
      <c r="BK32" s="478">
        <f t="shared" si="57"/>
        <v>0</v>
      </c>
      <c r="BL32" s="478">
        <f t="shared" si="58"/>
        <v>0</v>
      </c>
      <c r="BM32" s="478">
        <f t="shared" si="59"/>
        <v>0</v>
      </c>
      <c r="BN32" s="478">
        <f t="shared" si="60"/>
        <v>0</v>
      </c>
    </row>
    <row r="33" spans="1:80" hidden="1" x14ac:dyDescent="0.2">
      <c r="A33" s="312" t="s">
        <v>266</v>
      </c>
      <c r="B33" s="33" t="s">
        <v>259</v>
      </c>
      <c r="C33" s="32" t="s">
        <v>130</v>
      </c>
      <c r="D33" s="317">
        <f t="shared" si="61"/>
        <v>0</v>
      </c>
      <c r="E33" s="317">
        <f t="shared" si="64"/>
        <v>0</v>
      </c>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K33" s="478">
        <f t="shared" si="63"/>
        <v>0</v>
      </c>
      <c r="AL33" s="478">
        <f t="shared" si="32"/>
        <v>0</v>
      </c>
      <c r="AM33" s="478">
        <f t="shared" si="33"/>
        <v>0</v>
      </c>
      <c r="AN33" s="478">
        <f t="shared" si="34"/>
        <v>0</v>
      </c>
      <c r="AO33" s="478">
        <f t="shared" si="35"/>
        <v>0</v>
      </c>
      <c r="AP33" s="478">
        <f t="shared" si="36"/>
        <v>0</v>
      </c>
      <c r="AQ33" s="478">
        <f t="shared" si="37"/>
        <v>0</v>
      </c>
      <c r="AR33" s="478">
        <f t="shared" si="38"/>
        <v>0</v>
      </c>
      <c r="AS33" s="478">
        <f t="shared" si="39"/>
        <v>0</v>
      </c>
      <c r="AT33" s="478">
        <f t="shared" si="40"/>
        <v>0</v>
      </c>
      <c r="AU33" s="478">
        <f t="shared" si="41"/>
        <v>0</v>
      </c>
      <c r="AV33" s="478">
        <f t="shared" si="42"/>
        <v>0</v>
      </c>
      <c r="AW33" s="478">
        <f t="shared" si="43"/>
        <v>0</v>
      </c>
      <c r="AX33" s="478">
        <f t="shared" si="44"/>
        <v>0</v>
      </c>
      <c r="AY33" s="478">
        <f t="shared" si="45"/>
        <v>0</v>
      </c>
      <c r="AZ33" s="478">
        <f t="shared" si="46"/>
        <v>0</v>
      </c>
      <c r="BA33" s="478">
        <f t="shared" si="47"/>
        <v>0</v>
      </c>
      <c r="BB33" s="478">
        <f t="shared" si="48"/>
        <v>0</v>
      </c>
      <c r="BC33" s="478">
        <f t="shared" si="49"/>
        <v>0</v>
      </c>
      <c r="BD33" s="478">
        <f t="shared" si="50"/>
        <v>0</v>
      </c>
      <c r="BE33" s="478">
        <f t="shared" si="51"/>
        <v>0</v>
      </c>
      <c r="BF33" s="478">
        <f t="shared" si="52"/>
        <v>0</v>
      </c>
      <c r="BG33" s="478">
        <f t="shared" si="53"/>
        <v>0</v>
      </c>
      <c r="BH33" s="478">
        <f t="shared" si="54"/>
        <v>0</v>
      </c>
      <c r="BI33" s="478">
        <f t="shared" si="55"/>
        <v>0</v>
      </c>
      <c r="BJ33" s="478">
        <f t="shared" si="56"/>
        <v>0</v>
      </c>
      <c r="BK33" s="478">
        <f t="shared" si="57"/>
        <v>0</v>
      </c>
      <c r="BL33" s="478">
        <f t="shared" si="58"/>
        <v>0</v>
      </c>
      <c r="BM33" s="478">
        <f t="shared" si="59"/>
        <v>0</v>
      </c>
      <c r="BN33" s="478">
        <f t="shared" si="60"/>
        <v>0</v>
      </c>
    </row>
    <row r="34" spans="1:80" s="320" customFormat="1" x14ac:dyDescent="0.2">
      <c r="A34" s="314">
        <v>4</v>
      </c>
      <c r="B34" s="315" t="s">
        <v>267</v>
      </c>
      <c r="C34" s="316" t="s">
        <v>130</v>
      </c>
      <c r="D34" s="317">
        <f t="shared" si="61"/>
        <v>0</v>
      </c>
      <c r="E34" s="317">
        <f t="shared" ref="E34:E42" si="67">SUM(F34:AI34)</f>
        <v>0</v>
      </c>
      <c r="F34" s="318">
        <f>SUM(F35:F38)</f>
        <v>0</v>
      </c>
      <c r="G34" s="318">
        <f t="shared" ref="G34:AI34" si="68">SUM(G35:G38)</f>
        <v>0</v>
      </c>
      <c r="H34" s="318">
        <f t="shared" si="68"/>
        <v>0</v>
      </c>
      <c r="I34" s="318">
        <f t="shared" si="68"/>
        <v>0</v>
      </c>
      <c r="J34" s="318">
        <f t="shared" si="68"/>
        <v>0</v>
      </c>
      <c r="K34" s="318">
        <f t="shared" si="68"/>
        <v>0</v>
      </c>
      <c r="L34" s="318">
        <f t="shared" si="68"/>
        <v>0</v>
      </c>
      <c r="M34" s="318">
        <f t="shared" si="68"/>
        <v>0</v>
      </c>
      <c r="N34" s="318">
        <f t="shared" si="68"/>
        <v>0</v>
      </c>
      <c r="O34" s="318">
        <f t="shared" si="68"/>
        <v>0</v>
      </c>
      <c r="P34" s="318">
        <f t="shared" si="68"/>
        <v>0</v>
      </c>
      <c r="Q34" s="318">
        <f t="shared" si="68"/>
        <v>0</v>
      </c>
      <c r="R34" s="318">
        <f t="shared" si="68"/>
        <v>0</v>
      </c>
      <c r="S34" s="318">
        <f t="shared" si="68"/>
        <v>0</v>
      </c>
      <c r="T34" s="318">
        <f t="shared" si="68"/>
        <v>0</v>
      </c>
      <c r="U34" s="318">
        <f t="shared" si="68"/>
        <v>0</v>
      </c>
      <c r="V34" s="318">
        <f t="shared" si="68"/>
        <v>0</v>
      </c>
      <c r="W34" s="318">
        <f t="shared" si="68"/>
        <v>0</v>
      </c>
      <c r="X34" s="318">
        <f t="shared" si="68"/>
        <v>0</v>
      </c>
      <c r="Y34" s="318">
        <f t="shared" si="68"/>
        <v>0</v>
      </c>
      <c r="Z34" s="318">
        <f t="shared" si="68"/>
        <v>0</v>
      </c>
      <c r="AA34" s="318">
        <f t="shared" si="68"/>
        <v>0</v>
      </c>
      <c r="AB34" s="318">
        <f t="shared" si="68"/>
        <v>0</v>
      </c>
      <c r="AC34" s="318">
        <f t="shared" si="68"/>
        <v>0</v>
      </c>
      <c r="AD34" s="318">
        <f t="shared" si="68"/>
        <v>0</v>
      </c>
      <c r="AE34" s="318">
        <f t="shared" si="68"/>
        <v>0</v>
      </c>
      <c r="AF34" s="318">
        <f t="shared" si="68"/>
        <v>0</v>
      </c>
      <c r="AG34" s="318">
        <f t="shared" si="68"/>
        <v>0</v>
      </c>
      <c r="AH34" s="318">
        <f t="shared" si="68"/>
        <v>0</v>
      </c>
      <c r="AI34" s="318">
        <f t="shared" si="68"/>
        <v>0</v>
      </c>
      <c r="AJ34" s="3"/>
      <c r="AK34" s="478">
        <f t="shared" si="63"/>
        <v>0</v>
      </c>
      <c r="AL34" s="478">
        <f t="shared" si="32"/>
        <v>0</v>
      </c>
      <c r="AM34" s="478">
        <f t="shared" si="33"/>
        <v>0</v>
      </c>
      <c r="AN34" s="478">
        <f t="shared" si="34"/>
        <v>0</v>
      </c>
      <c r="AO34" s="478">
        <f t="shared" si="35"/>
        <v>0</v>
      </c>
      <c r="AP34" s="478">
        <f t="shared" si="36"/>
        <v>0</v>
      </c>
      <c r="AQ34" s="478">
        <f t="shared" si="37"/>
        <v>0</v>
      </c>
      <c r="AR34" s="478">
        <f t="shared" si="38"/>
        <v>0</v>
      </c>
      <c r="AS34" s="478">
        <f t="shared" si="39"/>
        <v>0</v>
      </c>
      <c r="AT34" s="478">
        <f t="shared" si="40"/>
        <v>0</v>
      </c>
      <c r="AU34" s="478">
        <f t="shared" si="41"/>
        <v>0</v>
      </c>
      <c r="AV34" s="478">
        <f t="shared" si="42"/>
        <v>0</v>
      </c>
      <c r="AW34" s="478">
        <f t="shared" si="43"/>
        <v>0</v>
      </c>
      <c r="AX34" s="478">
        <f t="shared" si="44"/>
        <v>0</v>
      </c>
      <c r="AY34" s="478">
        <f t="shared" si="45"/>
        <v>0</v>
      </c>
      <c r="AZ34" s="478">
        <f t="shared" si="46"/>
        <v>0</v>
      </c>
      <c r="BA34" s="478">
        <f t="shared" si="47"/>
        <v>0</v>
      </c>
      <c r="BB34" s="478">
        <f t="shared" si="48"/>
        <v>0</v>
      </c>
      <c r="BC34" s="478">
        <f t="shared" si="49"/>
        <v>0</v>
      </c>
      <c r="BD34" s="478">
        <f t="shared" si="50"/>
        <v>0</v>
      </c>
      <c r="BE34" s="478">
        <f t="shared" si="51"/>
        <v>0</v>
      </c>
      <c r="BF34" s="478">
        <f t="shared" si="52"/>
        <v>0</v>
      </c>
      <c r="BG34" s="478">
        <f t="shared" si="53"/>
        <v>0</v>
      </c>
      <c r="BH34" s="478">
        <f t="shared" si="54"/>
        <v>0</v>
      </c>
      <c r="BI34" s="478">
        <f t="shared" si="55"/>
        <v>0</v>
      </c>
      <c r="BJ34" s="478">
        <f t="shared" si="56"/>
        <v>0</v>
      </c>
      <c r="BK34" s="478">
        <f t="shared" si="57"/>
        <v>0</v>
      </c>
      <c r="BL34" s="478">
        <f t="shared" si="58"/>
        <v>0</v>
      </c>
      <c r="BM34" s="478">
        <f t="shared" si="59"/>
        <v>0</v>
      </c>
      <c r="BN34" s="478">
        <f t="shared" si="60"/>
        <v>0</v>
      </c>
      <c r="BO34" s="319"/>
      <c r="BP34" s="319"/>
      <c r="BQ34" s="319"/>
      <c r="BR34" s="319"/>
      <c r="BS34" s="319"/>
      <c r="BT34" s="319"/>
      <c r="BU34" s="319"/>
      <c r="BV34" s="319"/>
      <c r="BW34" s="319"/>
      <c r="BX34" s="319"/>
      <c r="BY34" s="319"/>
      <c r="BZ34" s="319"/>
      <c r="CA34" s="319"/>
      <c r="CB34" s="319"/>
    </row>
    <row r="35" spans="1:80" x14ac:dyDescent="0.2">
      <c r="A35" s="312" t="s">
        <v>225</v>
      </c>
      <c r="B35" s="3" t="s">
        <v>213</v>
      </c>
      <c r="C35" s="32" t="s">
        <v>130</v>
      </c>
      <c r="D35" s="317">
        <f t="shared" si="61"/>
        <v>0</v>
      </c>
      <c r="E35" s="317">
        <f t="shared" si="67"/>
        <v>0</v>
      </c>
      <c r="F35" s="321">
        <f>'3. DL invest.n.pl.AR pr.'!F29+'3. DL invest.n.pl.AR pr.'!F32</f>
        <v>0</v>
      </c>
      <c r="G35" s="321">
        <f>'3. DL invest.n.pl.AR pr.'!G29+'3. DL invest.n.pl.AR pr.'!G32</f>
        <v>0</v>
      </c>
      <c r="H35" s="321">
        <f>'3. DL invest.n.pl.AR pr.'!H29+'3. DL invest.n.pl.AR pr.'!H32</f>
        <v>0</v>
      </c>
      <c r="I35" s="321">
        <f>'3. DL invest.n.pl.AR pr.'!I29+'3. DL invest.n.pl.AR pr.'!I32</f>
        <v>0</v>
      </c>
      <c r="J35" s="321">
        <f>'3. DL invest.n.pl.AR pr.'!J29+'3. DL invest.n.pl.AR pr.'!J32</f>
        <v>0</v>
      </c>
      <c r="K35" s="321">
        <f>'3. DL invest.n.pl.AR pr.'!K29+'3. DL invest.n.pl.AR pr.'!K32</f>
        <v>0</v>
      </c>
      <c r="L35" s="321">
        <f>'3. DL invest.n.pl.AR pr.'!L29+'3. DL invest.n.pl.AR pr.'!L32</f>
        <v>0</v>
      </c>
      <c r="M35" s="321">
        <f>'3. DL invest.n.pl.AR pr.'!M29+'3. DL invest.n.pl.AR pr.'!M32</f>
        <v>0</v>
      </c>
      <c r="N35" s="321">
        <f>'3. DL invest.n.pl.AR pr.'!N29+'3. DL invest.n.pl.AR pr.'!N32</f>
        <v>0</v>
      </c>
      <c r="O35" s="321">
        <f>'3. DL invest.n.pl.AR pr.'!O29+'3. DL invest.n.pl.AR pr.'!O32</f>
        <v>0</v>
      </c>
      <c r="P35" s="321">
        <f>'3. DL invest.n.pl.AR pr.'!P29+'3. DL invest.n.pl.AR pr.'!P32</f>
        <v>0</v>
      </c>
      <c r="Q35" s="321">
        <f>'3. DL invest.n.pl.AR pr.'!Q29+'3. DL invest.n.pl.AR pr.'!Q32</f>
        <v>0</v>
      </c>
      <c r="R35" s="321">
        <f>'3. DL invest.n.pl.AR pr.'!R29+'3. DL invest.n.pl.AR pr.'!R32</f>
        <v>0</v>
      </c>
      <c r="S35" s="321">
        <f>'3. DL invest.n.pl.AR pr.'!S29+'3. DL invest.n.pl.AR pr.'!S32</f>
        <v>0</v>
      </c>
      <c r="T35" s="321">
        <f>'3. DL invest.n.pl.AR pr.'!T29+'3. DL invest.n.pl.AR pr.'!T32</f>
        <v>0</v>
      </c>
      <c r="U35" s="321">
        <f>'3. DL invest.n.pl.AR pr.'!U29+'3. DL invest.n.pl.AR pr.'!U32</f>
        <v>0</v>
      </c>
      <c r="V35" s="321">
        <f>'3. DL invest.n.pl.AR pr.'!V29+'3. DL invest.n.pl.AR pr.'!V32</f>
        <v>0</v>
      </c>
      <c r="W35" s="321">
        <f>'3. DL invest.n.pl.AR pr.'!W29+'3. DL invest.n.pl.AR pr.'!W32</f>
        <v>0</v>
      </c>
      <c r="X35" s="321">
        <f>'3. DL invest.n.pl.AR pr.'!X29+'3. DL invest.n.pl.AR pr.'!X32</f>
        <v>0</v>
      </c>
      <c r="Y35" s="321">
        <f>'3. DL invest.n.pl.AR pr.'!Y29+'3. DL invest.n.pl.AR pr.'!Y32</f>
        <v>0</v>
      </c>
      <c r="Z35" s="321">
        <f>'3. DL invest.n.pl.AR pr.'!Z29+'3. DL invest.n.pl.AR pr.'!Z32</f>
        <v>0</v>
      </c>
      <c r="AA35" s="321">
        <f>'3. DL invest.n.pl.AR pr.'!AA29+'3. DL invest.n.pl.AR pr.'!AA32</f>
        <v>0</v>
      </c>
      <c r="AB35" s="321">
        <f>'3. DL invest.n.pl.AR pr.'!AB29+'3. DL invest.n.pl.AR pr.'!AB32</f>
        <v>0</v>
      </c>
      <c r="AC35" s="321">
        <f>'3. DL invest.n.pl.AR pr.'!AC29+'3. DL invest.n.pl.AR pr.'!AC32</f>
        <v>0</v>
      </c>
      <c r="AD35" s="321">
        <f>'3. DL invest.n.pl.AR pr.'!AD29+'3. DL invest.n.pl.AR pr.'!AD32</f>
        <v>0</v>
      </c>
      <c r="AE35" s="321">
        <f>'3. DL invest.n.pl.AR pr.'!AE29+'3. DL invest.n.pl.AR pr.'!AE32</f>
        <v>0</v>
      </c>
      <c r="AF35" s="321">
        <f>'3. DL invest.n.pl.AR pr.'!AF29+'3. DL invest.n.pl.AR pr.'!AF32</f>
        <v>0</v>
      </c>
      <c r="AG35" s="321">
        <f>'3. DL invest.n.pl.AR pr.'!AG29+'3. DL invest.n.pl.AR pr.'!AG32</f>
        <v>0</v>
      </c>
      <c r="AH35" s="321">
        <f>'3. DL invest.n.pl.AR pr.'!AH29+'3. DL invest.n.pl.AR pr.'!AH32</f>
        <v>0</v>
      </c>
      <c r="AI35" s="321">
        <f>'3. DL invest.n.pl.AR pr.'!AI29+'3. DL invest.n.pl.AR pr.'!AI32</f>
        <v>0</v>
      </c>
      <c r="AK35" s="478">
        <f t="shared" si="63"/>
        <v>0</v>
      </c>
      <c r="AL35" s="478">
        <f t="shared" si="32"/>
        <v>0</v>
      </c>
      <c r="AM35" s="478">
        <f t="shared" si="33"/>
        <v>0</v>
      </c>
      <c r="AN35" s="478">
        <f t="shared" si="34"/>
        <v>0</v>
      </c>
      <c r="AO35" s="478">
        <f t="shared" si="35"/>
        <v>0</v>
      </c>
      <c r="AP35" s="478">
        <f t="shared" si="36"/>
        <v>0</v>
      </c>
      <c r="AQ35" s="478">
        <f t="shared" si="37"/>
        <v>0</v>
      </c>
      <c r="AR35" s="478">
        <f t="shared" si="38"/>
        <v>0</v>
      </c>
      <c r="AS35" s="478">
        <f t="shared" si="39"/>
        <v>0</v>
      </c>
      <c r="AT35" s="478">
        <f t="shared" si="40"/>
        <v>0</v>
      </c>
      <c r="AU35" s="478">
        <f t="shared" si="41"/>
        <v>0</v>
      </c>
      <c r="AV35" s="478">
        <f t="shared" si="42"/>
        <v>0</v>
      </c>
      <c r="AW35" s="478">
        <f t="shared" si="43"/>
        <v>0</v>
      </c>
      <c r="AX35" s="478">
        <f t="shared" si="44"/>
        <v>0</v>
      </c>
      <c r="AY35" s="478">
        <f t="shared" si="45"/>
        <v>0</v>
      </c>
      <c r="AZ35" s="478">
        <f t="shared" si="46"/>
        <v>0</v>
      </c>
      <c r="BA35" s="478">
        <f t="shared" si="47"/>
        <v>0</v>
      </c>
      <c r="BB35" s="478">
        <f t="shared" si="48"/>
        <v>0</v>
      </c>
      <c r="BC35" s="478">
        <f t="shared" si="49"/>
        <v>0</v>
      </c>
      <c r="BD35" s="478">
        <f t="shared" si="50"/>
        <v>0</v>
      </c>
      <c r="BE35" s="478">
        <f t="shared" si="51"/>
        <v>0</v>
      </c>
      <c r="BF35" s="478">
        <f t="shared" si="52"/>
        <v>0</v>
      </c>
      <c r="BG35" s="478">
        <f t="shared" si="53"/>
        <v>0</v>
      </c>
      <c r="BH35" s="478">
        <f t="shared" si="54"/>
        <v>0</v>
      </c>
      <c r="BI35" s="478">
        <f t="shared" si="55"/>
        <v>0</v>
      </c>
      <c r="BJ35" s="478">
        <f t="shared" si="56"/>
        <v>0</v>
      </c>
      <c r="BK35" s="478">
        <f t="shared" si="57"/>
        <v>0</v>
      </c>
      <c r="BL35" s="478">
        <f t="shared" si="58"/>
        <v>0</v>
      </c>
      <c r="BM35" s="478">
        <f t="shared" si="59"/>
        <v>0</v>
      </c>
      <c r="BN35" s="478">
        <f t="shared" si="60"/>
        <v>0</v>
      </c>
    </row>
    <row r="36" spans="1:80" x14ac:dyDescent="0.2">
      <c r="A36" s="312" t="s">
        <v>227</v>
      </c>
      <c r="B36" s="3" t="s">
        <v>268</v>
      </c>
      <c r="C36" s="32" t="s">
        <v>130</v>
      </c>
      <c r="D36" s="317">
        <f t="shared" si="61"/>
        <v>0</v>
      </c>
      <c r="E36" s="317">
        <f t="shared" si="67"/>
        <v>0</v>
      </c>
      <c r="F36" s="321">
        <f>'3. DL invest.n.pl.AR pr.'!F18-'2. DL invest.n.pl.BEZ pr.'!E18</f>
        <v>0</v>
      </c>
      <c r="G36" s="321">
        <f>'3. DL invest.n.pl.AR pr.'!G18-'2. DL invest.n.pl.BEZ pr.'!F18</f>
        <v>0</v>
      </c>
      <c r="H36" s="321">
        <f>'3. DL invest.n.pl.AR pr.'!H18-'2. DL invest.n.pl.BEZ pr.'!G18</f>
        <v>0</v>
      </c>
      <c r="I36" s="321">
        <f>'3. DL invest.n.pl.AR pr.'!I18-'2. DL invest.n.pl.BEZ pr.'!H18</f>
        <v>0</v>
      </c>
      <c r="J36" s="321">
        <f>'3. DL invest.n.pl.AR pr.'!J18-'2. DL invest.n.pl.BEZ pr.'!I18</f>
        <v>0</v>
      </c>
      <c r="K36" s="321">
        <f>'3. DL invest.n.pl.AR pr.'!K18-'2. DL invest.n.pl.BEZ pr.'!J18</f>
        <v>0</v>
      </c>
      <c r="L36" s="321">
        <f>'3. DL invest.n.pl.AR pr.'!L18-'2. DL invest.n.pl.BEZ pr.'!K18</f>
        <v>0</v>
      </c>
      <c r="M36" s="321">
        <f>'3. DL invest.n.pl.AR pr.'!M18-'2. DL invest.n.pl.BEZ pr.'!L18</f>
        <v>0</v>
      </c>
      <c r="N36" s="321">
        <f>'3. DL invest.n.pl.AR pr.'!N18-'2. DL invest.n.pl.BEZ pr.'!M18</f>
        <v>0</v>
      </c>
      <c r="O36" s="321">
        <f>'3. DL invest.n.pl.AR pr.'!O18-'2. DL invest.n.pl.BEZ pr.'!N18</f>
        <v>0</v>
      </c>
      <c r="P36" s="321">
        <f>'3. DL invest.n.pl.AR pr.'!P18-'2. DL invest.n.pl.BEZ pr.'!O18</f>
        <v>0</v>
      </c>
      <c r="Q36" s="321">
        <f>'3. DL invest.n.pl.AR pr.'!Q18-'2. DL invest.n.pl.BEZ pr.'!P18</f>
        <v>0</v>
      </c>
      <c r="R36" s="321">
        <f>'3. DL invest.n.pl.AR pr.'!R18-'2. DL invest.n.pl.BEZ pr.'!Q18</f>
        <v>0</v>
      </c>
      <c r="S36" s="321">
        <f>'3. DL invest.n.pl.AR pr.'!S18-'2. DL invest.n.pl.BEZ pr.'!R18</f>
        <v>0</v>
      </c>
      <c r="T36" s="321">
        <f>'3. DL invest.n.pl.AR pr.'!T18-'2. DL invest.n.pl.BEZ pr.'!S18</f>
        <v>0</v>
      </c>
      <c r="U36" s="321">
        <f>'3. DL invest.n.pl.AR pr.'!U18-'2. DL invest.n.pl.BEZ pr.'!T18</f>
        <v>0</v>
      </c>
      <c r="V36" s="321">
        <f>'3. DL invest.n.pl.AR pr.'!V18-'2. DL invest.n.pl.BEZ pr.'!U18</f>
        <v>0</v>
      </c>
      <c r="W36" s="321">
        <f>'3. DL invest.n.pl.AR pr.'!W18-'2. DL invest.n.pl.BEZ pr.'!V18</f>
        <v>0</v>
      </c>
      <c r="X36" s="321">
        <f>'3. DL invest.n.pl.AR pr.'!X18-'2. DL invest.n.pl.BEZ pr.'!W18</f>
        <v>0</v>
      </c>
      <c r="Y36" s="321">
        <f>'3. DL invest.n.pl.AR pr.'!Y18-'2. DL invest.n.pl.BEZ pr.'!X18</f>
        <v>0</v>
      </c>
      <c r="Z36" s="321">
        <f>'3. DL invest.n.pl.AR pr.'!Z18-'2. DL invest.n.pl.BEZ pr.'!Y18</f>
        <v>0</v>
      </c>
      <c r="AA36" s="321">
        <f>'3. DL invest.n.pl.AR pr.'!AA18-'2. DL invest.n.pl.BEZ pr.'!Z18</f>
        <v>0</v>
      </c>
      <c r="AB36" s="321">
        <f>'3. DL invest.n.pl.AR pr.'!AB18-'2. DL invest.n.pl.BEZ pr.'!AA18</f>
        <v>0</v>
      </c>
      <c r="AC36" s="321">
        <f>'3. DL invest.n.pl.AR pr.'!AC18-'2. DL invest.n.pl.BEZ pr.'!AB18</f>
        <v>0</v>
      </c>
      <c r="AD36" s="321">
        <f>'3. DL invest.n.pl.AR pr.'!AD18-'2. DL invest.n.pl.BEZ pr.'!AC18</f>
        <v>0</v>
      </c>
      <c r="AE36" s="321">
        <f>'3. DL invest.n.pl.AR pr.'!AE18-'2. DL invest.n.pl.BEZ pr.'!AD18</f>
        <v>0</v>
      </c>
      <c r="AF36" s="321">
        <f>'3. DL invest.n.pl.AR pr.'!AF18-'2. DL invest.n.pl.BEZ pr.'!AE18</f>
        <v>0</v>
      </c>
      <c r="AG36" s="321">
        <f>'3. DL invest.n.pl.AR pr.'!AG18-'2. DL invest.n.pl.BEZ pr.'!AF18</f>
        <v>0</v>
      </c>
      <c r="AH36" s="321">
        <f>'3. DL invest.n.pl.AR pr.'!AH18-'2. DL invest.n.pl.BEZ pr.'!AG18</f>
        <v>0</v>
      </c>
      <c r="AI36" s="321">
        <f>'3. DL invest.n.pl.AR pr.'!AI18-'2. DL invest.n.pl.BEZ pr.'!AH18</f>
        <v>0</v>
      </c>
      <c r="AK36" s="478">
        <f t="shared" si="63"/>
        <v>0</v>
      </c>
      <c r="AL36" s="478">
        <f t="shared" si="32"/>
        <v>0</v>
      </c>
      <c r="AM36" s="478">
        <f t="shared" si="33"/>
        <v>0</v>
      </c>
      <c r="AN36" s="478">
        <f t="shared" si="34"/>
        <v>0</v>
      </c>
      <c r="AO36" s="478">
        <f t="shared" si="35"/>
        <v>0</v>
      </c>
      <c r="AP36" s="478">
        <f t="shared" si="36"/>
        <v>0</v>
      </c>
      <c r="AQ36" s="478">
        <f t="shared" si="37"/>
        <v>0</v>
      </c>
      <c r="AR36" s="478">
        <f t="shared" si="38"/>
        <v>0</v>
      </c>
      <c r="AS36" s="478">
        <f t="shared" si="39"/>
        <v>0</v>
      </c>
      <c r="AT36" s="478">
        <f t="shared" si="40"/>
        <v>0</v>
      </c>
      <c r="AU36" s="478">
        <f t="shared" si="41"/>
        <v>0</v>
      </c>
      <c r="AV36" s="478">
        <f t="shared" si="42"/>
        <v>0</v>
      </c>
      <c r="AW36" s="478">
        <f t="shared" si="43"/>
        <v>0</v>
      </c>
      <c r="AX36" s="478">
        <f t="shared" si="44"/>
        <v>0</v>
      </c>
      <c r="AY36" s="478">
        <f t="shared" si="45"/>
        <v>0</v>
      </c>
      <c r="AZ36" s="478">
        <f t="shared" si="46"/>
        <v>0</v>
      </c>
      <c r="BA36" s="478">
        <f t="shared" si="47"/>
        <v>0</v>
      </c>
      <c r="BB36" s="478">
        <f t="shared" si="48"/>
        <v>0</v>
      </c>
      <c r="BC36" s="478">
        <f t="shared" si="49"/>
        <v>0</v>
      </c>
      <c r="BD36" s="478">
        <f t="shared" si="50"/>
        <v>0</v>
      </c>
      <c r="BE36" s="478">
        <f t="shared" si="51"/>
        <v>0</v>
      </c>
      <c r="BF36" s="478">
        <f t="shared" si="52"/>
        <v>0</v>
      </c>
      <c r="BG36" s="478">
        <f t="shared" si="53"/>
        <v>0</v>
      </c>
      <c r="BH36" s="478">
        <f t="shared" si="54"/>
        <v>0</v>
      </c>
      <c r="BI36" s="478">
        <f t="shared" si="55"/>
        <v>0</v>
      </c>
      <c r="BJ36" s="478">
        <f t="shared" si="56"/>
        <v>0</v>
      </c>
      <c r="BK36" s="478">
        <f t="shared" si="57"/>
        <v>0</v>
      </c>
      <c r="BL36" s="478">
        <f t="shared" si="58"/>
        <v>0</v>
      </c>
      <c r="BM36" s="478">
        <f t="shared" si="59"/>
        <v>0</v>
      </c>
      <c r="BN36" s="478">
        <f t="shared" si="60"/>
        <v>0</v>
      </c>
    </row>
    <row r="37" spans="1:80" x14ac:dyDescent="0.2">
      <c r="A37" s="322" t="s">
        <v>269</v>
      </c>
      <c r="B37" s="3" t="s">
        <v>224</v>
      </c>
      <c r="C37" s="323" t="s">
        <v>130</v>
      </c>
      <c r="D37" s="317">
        <f t="shared" si="61"/>
        <v>0</v>
      </c>
      <c r="E37" s="317">
        <f t="shared" si="67"/>
        <v>0</v>
      </c>
      <c r="F37" s="324">
        <f>'3. DL invest.n.pl.AR pr.'!F34</f>
        <v>0</v>
      </c>
      <c r="G37" s="324">
        <f>'3. DL invest.n.pl.AR pr.'!G34</f>
        <v>0</v>
      </c>
      <c r="H37" s="324">
        <f>'3. DL invest.n.pl.AR pr.'!H34</f>
        <v>0</v>
      </c>
      <c r="I37" s="324">
        <f>'3. DL invest.n.pl.AR pr.'!I34</f>
        <v>0</v>
      </c>
      <c r="J37" s="324">
        <f>'3. DL invest.n.pl.AR pr.'!J34</f>
        <v>0</v>
      </c>
      <c r="K37" s="324">
        <f>'3. DL invest.n.pl.AR pr.'!K34</f>
        <v>0</v>
      </c>
      <c r="L37" s="324">
        <f>'3. DL invest.n.pl.AR pr.'!L34</f>
        <v>0</v>
      </c>
      <c r="M37" s="324">
        <f>'3. DL invest.n.pl.AR pr.'!M34</f>
        <v>0</v>
      </c>
      <c r="N37" s="324">
        <f>'3. DL invest.n.pl.AR pr.'!N34</f>
        <v>0</v>
      </c>
      <c r="O37" s="324">
        <f>'3. DL invest.n.pl.AR pr.'!O34</f>
        <v>0</v>
      </c>
      <c r="P37" s="324">
        <f>'3. DL invest.n.pl.AR pr.'!P34</f>
        <v>0</v>
      </c>
      <c r="Q37" s="324">
        <f>'3. DL invest.n.pl.AR pr.'!Q34</f>
        <v>0</v>
      </c>
      <c r="R37" s="324">
        <f>'3. DL invest.n.pl.AR pr.'!R34</f>
        <v>0</v>
      </c>
      <c r="S37" s="324">
        <f>'3. DL invest.n.pl.AR pr.'!S34</f>
        <v>0</v>
      </c>
      <c r="T37" s="324">
        <f>'3. DL invest.n.pl.AR pr.'!T34</f>
        <v>0</v>
      </c>
      <c r="U37" s="324">
        <f>'3. DL invest.n.pl.AR pr.'!U34</f>
        <v>0</v>
      </c>
      <c r="V37" s="324">
        <f>'3. DL invest.n.pl.AR pr.'!V34</f>
        <v>0</v>
      </c>
      <c r="W37" s="324">
        <f>'3. DL invest.n.pl.AR pr.'!W34</f>
        <v>0</v>
      </c>
      <c r="X37" s="324">
        <f>'3. DL invest.n.pl.AR pr.'!X34</f>
        <v>0</v>
      </c>
      <c r="Y37" s="324">
        <f>'3. DL invest.n.pl.AR pr.'!Y34</f>
        <v>0</v>
      </c>
      <c r="Z37" s="324">
        <f>'3. DL invest.n.pl.AR pr.'!Z34</f>
        <v>0</v>
      </c>
      <c r="AA37" s="324">
        <f>'3. DL invest.n.pl.AR pr.'!AA34</f>
        <v>0</v>
      </c>
      <c r="AB37" s="324">
        <f>'3. DL invest.n.pl.AR pr.'!AB34</f>
        <v>0</v>
      </c>
      <c r="AC37" s="324">
        <f>'3. DL invest.n.pl.AR pr.'!AC34</f>
        <v>0</v>
      </c>
      <c r="AD37" s="324">
        <f>'3. DL invest.n.pl.AR pr.'!AD34</f>
        <v>0</v>
      </c>
      <c r="AE37" s="324">
        <f>'3. DL invest.n.pl.AR pr.'!AE34</f>
        <v>0</v>
      </c>
      <c r="AF37" s="324">
        <f>'3. DL invest.n.pl.AR pr.'!AF34</f>
        <v>0</v>
      </c>
      <c r="AG37" s="324">
        <f>'3. DL invest.n.pl.AR pr.'!AG34</f>
        <v>0</v>
      </c>
      <c r="AH37" s="324">
        <f>'3. DL invest.n.pl.AR pr.'!AH34</f>
        <v>0</v>
      </c>
      <c r="AI37" s="324">
        <f>'3. DL invest.n.pl.AR pr.'!AI34</f>
        <v>0</v>
      </c>
      <c r="AK37" s="478">
        <f t="shared" si="63"/>
        <v>0</v>
      </c>
      <c r="AL37" s="478">
        <f t="shared" si="32"/>
        <v>0</v>
      </c>
      <c r="AM37" s="478">
        <f t="shared" si="33"/>
        <v>0</v>
      </c>
      <c r="AN37" s="478">
        <f t="shared" si="34"/>
        <v>0</v>
      </c>
      <c r="AO37" s="478">
        <f t="shared" si="35"/>
        <v>0</v>
      </c>
      <c r="AP37" s="478">
        <f t="shared" si="36"/>
        <v>0</v>
      </c>
      <c r="AQ37" s="478">
        <f t="shared" si="37"/>
        <v>0</v>
      </c>
      <c r="AR37" s="478">
        <f t="shared" si="38"/>
        <v>0</v>
      </c>
      <c r="AS37" s="478">
        <f t="shared" si="39"/>
        <v>0</v>
      </c>
      <c r="AT37" s="478">
        <f t="shared" si="40"/>
        <v>0</v>
      </c>
      <c r="AU37" s="478">
        <f t="shared" si="41"/>
        <v>0</v>
      </c>
      <c r="AV37" s="478">
        <f t="shared" si="42"/>
        <v>0</v>
      </c>
      <c r="AW37" s="478">
        <f t="shared" si="43"/>
        <v>0</v>
      </c>
      <c r="AX37" s="478">
        <f t="shared" si="44"/>
        <v>0</v>
      </c>
      <c r="AY37" s="478">
        <f t="shared" si="45"/>
        <v>0</v>
      </c>
      <c r="AZ37" s="478">
        <f t="shared" si="46"/>
        <v>0</v>
      </c>
      <c r="BA37" s="478">
        <f t="shared" si="47"/>
        <v>0</v>
      </c>
      <c r="BB37" s="478">
        <f t="shared" si="48"/>
        <v>0</v>
      </c>
      <c r="BC37" s="478">
        <f t="shared" si="49"/>
        <v>0</v>
      </c>
      <c r="BD37" s="478">
        <f t="shared" si="50"/>
        <v>0</v>
      </c>
      <c r="BE37" s="478">
        <f t="shared" si="51"/>
        <v>0</v>
      </c>
      <c r="BF37" s="478">
        <f t="shared" si="52"/>
        <v>0</v>
      </c>
      <c r="BG37" s="478">
        <f t="shared" si="53"/>
        <v>0</v>
      </c>
      <c r="BH37" s="478">
        <f t="shared" si="54"/>
        <v>0</v>
      </c>
      <c r="BI37" s="478">
        <f t="shared" si="55"/>
        <v>0</v>
      </c>
      <c r="BJ37" s="478">
        <f t="shared" si="56"/>
        <v>0</v>
      </c>
      <c r="BK37" s="478">
        <f t="shared" si="57"/>
        <v>0</v>
      </c>
      <c r="BL37" s="478">
        <f t="shared" si="58"/>
        <v>0</v>
      </c>
      <c r="BM37" s="478">
        <f t="shared" si="59"/>
        <v>0</v>
      </c>
      <c r="BN37" s="478">
        <f t="shared" si="60"/>
        <v>0</v>
      </c>
    </row>
    <row r="38" spans="1:80" s="320" customFormat="1" x14ac:dyDescent="0.2">
      <c r="A38" s="314">
        <v>5</v>
      </c>
      <c r="B38" s="315" t="s">
        <v>270</v>
      </c>
      <c r="C38" s="316" t="s">
        <v>130</v>
      </c>
      <c r="D38" s="317">
        <f t="shared" si="61"/>
        <v>0</v>
      </c>
      <c r="E38" s="317">
        <f t="shared" si="67"/>
        <v>0</v>
      </c>
      <c r="F38" s="318">
        <f>SUM(F39:F41)</f>
        <v>0</v>
      </c>
      <c r="G38" s="318">
        <f t="shared" ref="G38:AI38" si="69">SUM(G39:G41)</f>
        <v>0</v>
      </c>
      <c r="H38" s="318">
        <f t="shared" si="69"/>
        <v>0</v>
      </c>
      <c r="I38" s="318">
        <f t="shared" si="69"/>
        <v>0</v>
      </c>
      <c r="J38" s="318">
        <f t="shared" si="69"/>
        <v>0</v>
      </c>
      <c r="K38" s="318">
        <f t="shared" si="69"/>
        <v>0</v>
      </c>
      <c r="L38" s="318">
        <f t="shared" si="69"/>
        <v>0</v>
      </c>
      <c r="M38" s="318">
        <f t="shared" si="69"/>
        <v>0</v>
      </c>
      <c r="N38" s="318">
        <f t="shared" si="69"/>
        <v>0</v>
      </c>
      <c r="O38" s="318">
        <f t="shared" si="69"/>
        <v>0</v>
      </c>
      <c r="P38" s="318">
        <f t="shared" si="69"/>
        <v>0</v>
      </c>
      <c r="Q38" s="318">
        <f t="shared" si="69"/>
        <v>0</v>
      </c>
      <c r="R38" s="318">
        <f t="shared" si="69"/>
        <v>0</v>
      </c>
      <c r="S38" s="318">
        <f t="shared" si="69"/>
        <v>0</v>
      </c>
      <c r="T38" s="318">
        <f t="shared" si="69"/>
        <v>0</v>
      </c>
      <c r="U38" s="318">
        <f t="shared" si="69"/>
        <v>0</v>
      </c>
      <c r="V38" s="318">
        <f t="shared" si="69"/>
        <v>0</v>
      </c>
      <c r="W38" s="318">
        <f t="shared" si="69"/>
        <v>0</v>
      </c>
      <c r="X38" s="318">
        <f t="shared" si="69"/>
        <v>0</v>
      </c>
      <c r="Y38" s="318">
        <f t="shared" si="69"/>
        <v>0</v>
      </c>
      <c r="Z38" s="318">
        <f t="shared" si="69"/>
        <v>0</v>
      </c>
      <c r="AA38" s="318">
        <f t="shared" si="69"/>
        <v>0</v>
      </c>
      <c r="AB38" s="318">
        <f t="shared" si="69"/>
        <v>0</v>
      </c>
      <c r="AC38" s="318">
        <f t="shared" si="69"/>
        <v>0</v>
      </c>
      <c r="AD38" s="318">
        <f t="shared" si="69"/>
        <v>0</v>
      </c>
      <c r="AE38" s="318">
        <f t="shared" si="69"/>
        <v>0</v>
      </c>
      <c r="AF38" s="318">
        <f t="shared" si="69"/>
        <v>0</v>
      </c>
      <c r="AG38" s="318">
        <f t="shared" si="69"/>
        <v>0</v>
      </c>
      <c r="AH38" s="318">
        <f t="shared" si="69"/>
        <v>0</v>
      </c>
      <c r="AI38" s="318">
        <f t="shared" si="69"/>
        <v>0</v>
      </c>
      <c r="AJ38" s="3"/>
      <c r="AK38" s="478">
        <f t="shared" si="63"/>
        <v>0</v>
      </c>
      <c r="AL38" s="478">
        <f t="shared" si="32"/>
        <v>0</v>
      </c>
      <c r="AM38" s="478">
        <f t="shared" si="33"/>
        <v>0</v>
      </c>
      <c r="AN38" s="478">
        <f t="shared" si="34"/>
        <v>0</v>
      </c>
      <c r="AO38" s="478">
        <f t="shared" si="35"/>
        <v>0</v>
      </c>
      <c r="AP38" s="478">
        <f t="shared" si="36"/>
        <v>0</v>
      </c>
      <c r="AQ38" s="478">
        <f t="shared" si="37"/>
        <v>0</v>
      </c>
      <c r="AR38" s="478">
        <f t="shared" si="38"/>
        <v>0</v>
      </c>
      <c r="AS38" s="478">
        <f t="shared" si="39"/>
        <v>0</v>
      </c>
      <c r="AT38" s="478">
        <f t="shared" si="40"/>
        <v>0</v>
      </c>
      <c r="AU38" s="478">
        <f t="shared" si="41"/>
        <v>0</v>
      </c>
      <c r="AV38" s="478">
        <f t="shared" si="42"/>
        <v>0</v>
      </c>
      <c r="AW38" s="478">
        <f t="shared" si="43"/>
        <v>0</v>
      </c>
      <c r="AX38" s="478">
        <f t="shared" si="44"/>
        <v>0</v>
      </c>
      <c r="AY38" s="478">
        <f t="shared" si="45"/>
        <v>0</v>
      </c>
      <c r="AZ38" s="478">
        <f t="shared" si="46"/>
        <v>0</v>
      </c>
      <c r="BA38" s="478">
        <f t="shared" si="47"/>
        <v>0</v>
      </c>
      <c r="BB38" s="478">
        <f t="shared" si="48"/>
        <v>0</v>
      </c>
      <c r="BC38" s="478">
        <f t="shared" si="49"/>
        <v>0</v>
      </c>
      <c r="BD38" s="478">
        <f t="shared" si="50"/>
        <v>0</v>
      </c>
      <c r="BE38" s="478">
        <f t="shared" si="51"/>
        <v>0</v>
      </c>
      <c r="BF38" s="478">
        <f t="shared" si="52"/>
        <v>0</v>
      </c>
      <c r="BG38" s="478">
        <f t="shared" si="53"/>
        <v>0</v>
      </c>
      <c r="BH38" s="478">
        <f t="shared" si="54"/>
        <v>0</v>
      </c>
      <c r="BI38" s="478">
        <f t="shared" si="55"/>
        <v>0</v>
      </c>
      <c r="BJ38" s="478">
        <f t="shared" si="56"/>
        <v>0</v>
      </c>
      <c r="BK38" s="478">
        <f t="shared" si="57"/>
        <v>0</v>
      </c>
      <c r="BL38" s="478">
        <f t="shared" si="58"/>
        <v>0</v>
      </c>
      <c r="BM38" s="478">
        <f t="shared" si="59"/>
        <v>0</v>
      </c>
      <c r="BN38" s="478">
        <f t="shared" si="60"/>
        <v>0</v>
      </c>
      <c r="BO38" s="319"/>
      <c r="BP38" s="319"/>
      <c r="BQ38" s="319"/>
      <c r="BR38" s="319"/>
      <c r="BS38" s="319"/>
      <c r="BT38" s="319"/>
      <c r="BU38" s="319"/>
      <c r="BV38" s="319"/>
      <c r="BW38" s="319"/>
      <c r="BX38" s="319"/>
      <c r="BY38" s="319"/>
      <c r="BZ38" s="319"/>
      <c r="CA38" s="319"/>
      <c r="CB38" s="319"/>
    </row>
    <row r="39" spans="1:80" x14ac:dyDescent="0.2">
      <c r="A39" s="312" t="s">
        <v>271</v>
      </c>
      <c r="B39" s="3" t="s">
        <v>272</v>
      </c>
      <c r="C39" s="32" t="s">
        <v>130</v>
      </c>
      <c r="D39" s="317">
        <f t="shared" si="61"/>
        <v>0</v>
      </c>
      <c r="E39" s="317">
        <f t="shared" si="67"/>
        <v>0</v>
      </c>
      <c r="F39" s="34"/>
      <c r="G39" s="34"/>
      <c r="H39" s="34"/>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478">
        <f t="shared" si="63"/>
        <v>0</v>
      </c>
      <c r="AL39" s="478">
        <f t="shared" si="32"/>
        <v>0</v>
      </c>
      <c r="AM39" s="478">
        <f t="shared" si="33"/>
        <v>0</v>
      </c>
      <c r="AN39" s="478">
        <f t="shared" si="34"/>
        <v>0</v>
      </c>
      <c r="AO39" s="478">
        <f t="shared" si="35"/>
        <v>0</v>
      </c>
      <c r="AP39" s="478">
        <f t="shared" si="36"/>
        <v>0</v>
      </c>
      <c r="AQ39" s="478">
        <f t="shared" si="37"/>
        <v>0</v>
      </c>
      <c r="AR39" s="478">
        <f t="shared" si="38"/>
        <v>0</v>
      </c>
      <c r="AS39" s="478">
        <f t="shared" si="39"/>
        <v>0</v>
      </c>
      <c r="AT39" s="478">
        <f t="shared" si="40"/>
        <v>0</v>
      </c>
      <c r="AU39" s="478">
        <f t="shared" si="41"/>
        <v>0</v>
      </c>
      <c r="AV39" s="478">
        <f t="shared" si="42"/>
        <v>0</v>
      </c>
      <c r="AW39" s="478">
        <f t="shared" si="43"/>
        <v>0</v>
      </c>
      <c r="AX39" s="478">
        <f t="shared" si="44"/>
        <v>0</v>
      </c>
      <c r="AY39" s="478">
        <f t="shared" si="45"/>
        <v>0</v>
      </c>
      <c r="AZ39" s="478">
        <f t="shared" si="46"/>
        <v>0</v>
      </c>
      <c r="BA39" s="478">
        <f t="shared" si="47"/>
        <v>0</v>
      </c>
      <c r="BB39" s="478">
        <f t="shared" si="48"/>
        <v>0</v>
      </c>
      <c r="BC39" s="478">
        <f t="shared" si="49"/>
        <v>0</v>
      </c>
      <c r="BD39" s="478">
        <f t="shared" si="50"/>
        <v>0</v>
      </c>
      <c r="BE39" s="478">
        <f t="shared" si="51"/>
        <v>0</v>
      </c>
      <c r="BF39" s="478">
        <f t="shared" si="52"/>
        <v>0</v>
      </c>
      <c r="BG39" s="478">
        <f t="shared" si="53"/>
        <v>0</v>
      </c>
      <c r="BH39" s="478">
        <f t="shared" si="54"/>
        <v>0</v>
      </c>
      <c r="BI39" s="478">
        <f t="shared" si="55"/>
        <v>0</v>
      </c>
      <c r="BJ39" s="478">
        <f t="shared" si="56"/>
        <v>0</v>
      </c>
      <c r="BK39" s="478">
        <f t="shared" si="57"/>
        <v>0</v>
      </c>
      <c r="BL39" s="478">
        <f t="shared" si="58"/>
        <v>0</v>
      </c>
      <c r="BM39" s="478">
        <f t="shared" si="59"/>
        <v>0</v>
      </c>
      <c r="BN39" s="478">
        <f t="shared" si="60"/>
        <v>0</v>
      </c>
    </row>
    <row r="40" spans="1:80" x14ac:dyDescent="0.2">
      <c r="A40" s="312" t="s">
        <v>273</v>
      </c>
      <c r="B40" s="3" t="s">
        <v>274</v>
      </c>
      <c r="C40" s="32" t="s">
        <v>130</v>
      </c>
      <c r="D40" s="317">
        <f t="shared" si="61"/>
        <v>0</v>
      </c>
      <c r="E40" s="317">
        <f t="shared" si="67"/>
        <v>0</v>
      </c>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K40" s="478">
        <f t="shared" si="63"/>
        <v>0</v>
      </c>
      <c r="AL40" s="478">
        <f t="shared" si="32"/>
        <v>0</v>
      </c>
      <c r="AM40" s="478">
        <f t="shared" si="33"/>
        <v>0</v>
      </c>
      <c r="AN40" s="478">
        <f t="shared" si="34"/>
        <v>0</v>
      </c>
      <c r="AO40" s="478">
        <f t="shared" si="35"/>
        <v>0</v>
      </c>
      <c r="AP40" s="478">
        <f t="shared" si="36"/>
        <v>0</v>
      </c>
      <c r="AQ40" s="478">
        <f t="shared" si="37"/>
        <v>0</v>
      </c>
      <c r="AR40" s="478">
        <f t="shared" si="38"/>
        <v>0</v>
      </c>
      <c r="AS40" s="478">
        <f t="shared" si="39"/>
        <v>0</v>
      </c>
      <c r="AT40" s="478">
        <f t="shared" si="40"/>
        <v>0</v>
      </c>
      <c r="AU40" s="478">
        <f t="shared" si="41"/>
        <v>0</v>
      </c>
      <c r="AV40" s="478">
        <f t="shared" si="42"/>
        <v>0</v>
      </c>
      <c r="AW40" s="478">
        <f t="shared" si="43"/>
        <v>0</v>
      </c>
      <c r="AX40" s="478">
        <f t="shared" si="44"/>
        <v>0</v>
      </c>
      <c r="AY40" s="478">
        <f t="shared" si="45"/>
        <v>0</v>
      </c>
      <c r="AZ40" s="478">
        <f t="shared" si="46"/>
        <v>0</v>
      </c>
      <c r="BA40" s="478">
        <f t="shared" si="47"/>
        <v>0</v>
      </c>
      <c r="BB40" s="478">
        <f t="shared" si="48"/>
        <v>0</v>
      </c>
      <c r="BC40" s="478">
        <f t="shared" si="49"/>
        <v>0</v>
      </c>
      <c r="BD40" s="478">
        <f t="shared" si="50"/>
        <v>0</v>
      </c>
      <c r="BE40" s="478">
        <f t="shared" si="51"/>
        <v>0</v>
      </c>
      <c r="BF40" s="478">
        <f t="shared" si="52"/>
        <v>0</v>
      </c>
      <c r="BG40" s="478">
        <f t="shared" si="53"/>
        <v>0</v>
      </c>
      <c r="BH40" s="478">
        <f t="shared" si="54"/>
        <v>0</v>
      </c>
      <c r="BI40" s="478">
        <f t="shared" si="55"/>
        <v>0</v>
      </c>
      <c r="BJ40" s="478">
        <f t="shared" si="56"/>
        <v>0</v>
      </c>
      <c r="BK40" s="478">
        <f t="shared" si="57"/>
        <v>0</v>
      </c>
      <c r="BL40" s="478">
        <f t="shared" si="58"/>
        <v>0</v>
      </c>
      <c r="BM40" s="478">
        <f t="shared" si="59"/>
        <v>0</v>
      </c>
      <c r="BN40" s="478">
        <f t="shared" si="60"/>
        <v>0</v>
      </c>
    </row>
    <row r="41" spans="1:80" x14ac:dyDescent="0.2">
      <c r="A41" s="322" t="s">
        <v>275</v>
      </c>
      <c r="B41" s="3" t="s">
        <v>276</v>
      </c>
      <c r="C41" s="323" t="s">
        <v>130</v>
      </c>
      <c r="D41" s="317">
        <f t="shared" si="61"/>
        <v>0</v>
      </c>
      <c r="E41" s="317">
        <f t="shared" si="67"/>
        <v>0</v>
      </c>
      <c r="F41" s="35">
        <f>-F35/121*21</f>
        <v>0</v>
      </c>
      <c r="G41" s="35">
        <f t="shared" ref="G41:I41" si="70">-G35/121*21</f>
        <v>0</v>
      </c>
      <c r="H41" s="35">
        <f t="shared" si="70"/>
        <v>0</v>
      </c>
      <c r="I41" s="35">
        <f t="shared" si="70"/>
        <v>0</v>
      </c>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K41" s="478">
        <f t="shared" ref="AK41:AK42" si="71">F41</f>
        <v>0</v>
      </c>
      <c r="AL41" s="478">
        <f t="shared" ref="AL41:AL42" si="72">G41</f>
        <v>0</v>
      </c>
      <c r="AM41" s="478">
        <f t="shared" ref="AM41:AM42" si="73">H41</f>
        <v>0</v>
      </c>
      <c r="AN41" s="478">
        <f t="shared" ref="AN41:AN42" si="74">I41</f>
        <v>0</v>
      </c>
      <c r="AO41" s="478">
        <f t="shared" ref="AO41:AO42" si="75">J41</f>
        <v>0</v>
      </c>
      <c r="AP41" s="478">
        <f t="shared" ref="AP41:AP42" si="76">K41</f>
        <v>0</v>
      </c>
      <c r="AQ41" s="478">
        <f t="shared" ref="AQ41:AQ42" si="77">L41</f>
        <v>0</v>
      </c>
      <c r="AR41" s="478">
        <f t="shared" ref="AR41:AR42" si="78">M41</f>
        <v>0</v>
      </c>
      <c r="AS41" s="478">
        <f t="shared" ref="AS41:AS42" si="79">N41</f>
        <v>0</v>
      </c>
      <c r="AT41" s="478">
        <f t="shared" ref="AT41:AT42" si="80">O41</f>
        <v>0</v>
      </c>
      <c r="AU41" s="478">
        <f t="shared" ref="AU41:AU42" si="81">P41</f>
        <v>0</v>
      </c>
      <c r="AV41" s="478">
        <f t="shared" ref="AV41:AV42" si="82">Q41</f>
        <v>0</v>
      </c>
      <c r="AW41" s="478">
        <f t="shared" ref="AW41:AW42" si="83">R41</f>
        <v>0</v>
      </c>
      <c r="AX41" s="478">
        <f t="shared" ref="AX41:AX42" si="84">S41</f>
        <v>0</v>
      </c>
      <c r="AY41" s="478">
        <f t="shared" ref="AY41:AY42" si="85">T41</f>
        <v>0</v>
      </c>
      <c r="AZ41" s="478">
        <f t="shared" ref="AZ41:AZ42" si="86">U41</f>
        <v>0</v>
      </c>
      <c r="BA41" s="478">
        <f t="shared" ref="BA41:BA42" si="87">V41</f>
        <v>0</v>
      </c>
      <c r="BB41" s="478">
        <f t="shared" ref="BB41:BB42" si="88">W41</f>
        <v>0</v>
      </c>
      <c r="BC41" s="478">
        <f t="shared" ref="BC41:BC42" si="89">X41</f>
        <v>0</v>
      </c>
      <c r="BD41" s="478">
        <f t="shared" ref="BD41:BD42" si="90">Y41</f>
        <v>0</v>
      </c>
      <c r="BE41" s="478">
        <f t="shared" ref="BE41:BE42" si="91">Z41</f>
        <v>0</v>
      </c>
      <c r="BF41" s="478">
        <f t="shared" ref="BF41:BF42" si="92">AA41</f>
        <v>0</v>
      </c>
      <c r="BG41" s="478">
        <f t="shared" ref="BG41:BG42" si="93">AB41</f>
        <v>0</v>
      </c>
      <c r="BH41" s="478">
        <f t="shared" ref="BH41:BH42" si="94">AC41</f>
        <v>0</v>
      </c>
      <c r="BI41" s="478">
        <f t="shared" ref="BI41:BI42" si="95">AD41</f>
        <v>0</v>
      </c>
      <c r="BJ41" s="478">
        <f t="shared" ref="BJ41:BJ42" si="96">AE41</f>
        <v>0</v>
      </c>
      <c r="BK41" s="478">
        <f t="shared" ref="BK41:BK42" si="97">AF41</f>
        <v>0</v>
      </c>
      <c r="BL41" s="478">
        <f t="shared" ref="BL41:BL42" si="98">AG41</f>
        <v>0</v>
      </c>
      <c r="BM41" s="478">
        <f t="shared" ref="BM41:BM42" si="99">AH41</f>
        <v>0</v>
      </c>
      <c r="BN41" s="478">
        <f t="shared" ref="BN41:BN42" si="100">AI41</f>
        <v>0</v>
      </c>
    </row>
    <row r="42" spans="1:80" x14ac:dyDescent="0.2">
      <c r="A42" s="325"/>
      <c r="B42" s="326" t="s">
        <v>205</v>
      </c>
      <c r="C42" s="325"/>
      <c r="D42" s="327">
        <f>AK42+NPV($C$3,AL42:BN42)</f>
        <v>0</v>
      </c>
      <c r="E42" s="327">
        <f t="shared" si="67"/>
        <v>0</v>
      </c>
      <c r="F42" s="328">
        <f>F8+F18+F24+F34</f>
        <v>0</v>
      </c>
      <c r="G42" s="328">
        <f>G8+G18+G24+G34</f>
        <v>0</v>
      </c>
      <c r="H42" s="328">
        <f t="shared" ref="H42:AI42" si="101">H8+H18+H24+H34</f>
        <v>0</v>
      </c>
      <c r="I42" s="328">
        <f t="shared" si="101"/>
        <v>0</v>
      </c>
      <c r="J42" s="328">
        <f t="shared" si="101"/>
        <v>0</v>
      </c>
      <c r="K42" s="328">
        <f t="shared" si="101"/>
        <v>0</v>
      </c>
      <c r="L42" s="328">
        <f t="shared" si="101"/>
        <v>0</v>
      </c>
      <c r="M42" s="328">
        <f t="shared" si="101"/>
        <v>0</v>
      </c>
      <c r="N42" s="328">
        <f t="shared" si="101"/>
        <v>0</v>
      </c>
      <c r="O42" s="328">
        <f t="shared" si="101"/>
        <v>0</v>
      </c>
      <c r="P42" s="328">
        <f t="shared" si="101"/>
        <v>0</v>
      </c>
      <c r="Q42" s="328">
        <f t="shared" si="101"/>
        <v>0</v>
      </c>
      <c r="R42" s="328">
        <f t="shared" si="101"/>
        <v>0</v>
      </c>
      <c r="S42" s="328">
        <f t="shared" si="101"/>
        <v>0</v>
      </c>
      <c r="T42" s="328">
        <f t="shared" si="101"/>
        <v>0</v>
      </c>
      <c r="U42" s="328">
        <f t="shared" si="101"/>
        <v>0</v>
      </c>
      <c r="V42" s="328">
        <f t="shared" si="101"/>
        <v>0</v>
      </c>
      <c r="W42" s="328">
        <f t="shared" si="101"/>
        <v>0</v>
      </c>
      <c r="X42" s="328">
        <f t="shared" si="101"/>
        <v>0</v>
      </c>
      <c r="Y42" s="328">
        <f t="shared" si="101"/>
        <v>0</v>
      </c>
      <c r="Z42" s="328">
        <f t="shared" si="101"/>
        <v>0</v>
      </c>
      <c r="AA42" s="328">
        <f t="shared" si="101"/>
        <v>0</v>
      </c>
      <c r="AB42" s="328">
        <f t="shared" si="101"/>
        <v>0</v>
      </c>
      <c r="AC42" s="328">
        <f t="shared" si="101"/>
        <v>0</v>
      </c>
      <c r="AD42" s="328">
        <f t="shared" si="101"/>
        <v>0</v>
      </c>
      <c r="AE42" s="328">
        <f t="shared" si="101"/>
        <v>0</v>
      </c>
      <c r="AF42" s="328">
        <f t="shared" si="101"/>
        <v>0</v>
      </c>
      <c r="AG42" s="328">
        <f t="shared" si="101"/>
        <v>0</v>
      </c>
      <c r="AH42" s="328">
        <f t="shared" si="101"/>
        <v>0</v>
      </c>
      <c r="AI42" s="328">
        <f t="shared" si="101"/>
        <v>0</v>
      </c>
      <c r="AJ42" s="329"/>
      <c r="AK42" s="478">
        <f t="shared" si="71"/>
        <v>0</v>
      </c>
      <c r="AL42" s="478">
        <f t="shared" si="72"/>
        <v>0</v>
      </c>
      <c r="AM42" s="478">
        <f t="shared" si="73"/>
        <v>0</v>
      </c>
      <c r="AN42" s="478">
        <f t="shared" si="74"/>
        <v>0</v>
      </c>
      <c r="AO42" s="478">
        <f t="shared" si="75"/>
        <v>0</v>
      </c>
      <c r="AP42" s="478">
        <f t="shared" si="76"/>
        <v>0</v>
      </c>
      <c r="AQ42" s="478">
        <f t="shared" si="77"/>
        <v>0</v>
      </c>
      <c r="AR42" s="478">
        <f t="shared" si="78"/>
        <v>0</v>
      </c>
      <c r="AS42" s="478">
        <f t="shared" si="79"/>
        <v>0</v>
      </c>
      <c r="AT42" s="478">
        <f t="shared" si="80"/>
        <v>0</v>
      </c>
      <c r="AU42" s="478">
        <f t="shared" si="81"/>
        <v>0</v>
      </c>
      <c r="AV42" s="478">
        <f t="shared" si="82"/>
        <v>0</v>
      </c>
      <c r="AW42" s="478">
        <f t="shared" si="83"/>
        <v>0</v>
      </c>
      <c r="AX42" s="478">
        <f t="shared" si="84"/>
        <v>0</v>
      </c>
      <c r="AY42" s="478">
        <f t="shared" si="85"/>
        <v>0</v>
      </c>
      <c r="AZ42" s="478">
        <f t="shared" si="86"/>
        <v>0</v>
      </c>
      <c r="BA42" s="478">
        <f t="shared" si="87"/>
        <v>0</v>
      </c>
      <c r="BB42" s="478">
        <f t="shared" si="88"/>
        <v>0</v>
      </c>
      <c r="BC42" s="478">
        <f t="shared" si="89"/>
        <v>0</v>
      </c>
      <c r="BD42" s="478">
        <f t="shared" si="90"/>
        <v>0</v>
      </c>
      <c r="BE42" s="478">
        <f t="shared" si="91"/>
        <v>0</v>
      </c>
      <c r="BF42" s="478">
        <f t="shared" si="92"/>
        <v>0</v>
      </c>
      <c r="BG42" s="478">
        <f t="shared" si="93"/>
        <v>0</v>
      </c>
      <c r="BH42" s="478">
        <f t="shared" si="94"/>
        <v>0</v>
      </c>
      <c r="BI42" s="478">
        <f t="shared" si="95"/>
        <v>0</v>
      </c>
      <c r="BJ42" s="478">
        <f t="shared" si="96"/>
        <v>0</v>
      </c>
      <c r="BK42" s="478">
        <f t="shared" si="97"/>
        <v>0</v>
      </c>
      <c r="BL42" s="478">
        <f t="shared" si="98"/>
        <v>0</v>
      </c>
      <c r="BM42" s="478">
        <f t="shared" si="99"/>
        <v>0</v>
      </c>
      <c r="BN42" s="478">
        <f t="shared" si="100"/>
        <v>0</v>
      </c>
    </row>
    <row r="43" spans="1:80" s="183" customFormat="1" x14ac:dyDescent="0.2">
      <c r="A43" s="314">
        <v>6</v>
      </c>
      <c r="B43" s="315" t="s">
        <v>277</v>
      </c>
      <c r="C43" s="315"/>
      <c r="D43" s="315"/>
      <c r="E43" s="315"/>
      <c r="F43" s="315"/>
      <c r="G43" s="315"/>
      <c r="H43" s="315"/>
      <c r="I43" s="315"/>
      <c r="J43" s="315"/>
      <c r="K43" s="315"/>
      <c r="L43" s="315"/>
      <c r="M43" s="315"/>
      <c r="N43" s="315"/>
      <c r="O43" s="315"/>
      <c r="P43" s="315"/>
      <c r="Q43" s="315"/>
      <c r="R43" s="315"/>
      <c r="S43" s="315"/>
      <c r="T43" s="315"/>
      <c r="U43" s="315"/>
      <c r="V43" s="315"/>
      <c r="W43" s="315"/>
      <c r="X43" s="315"/>
      <c r="Y43" s="315"/>
      <c r="Z43" s="315"/>
      <c r="AA43" s="315"/>
      <c r="AB43" s="315"/>
      <c r="AC43" s="315"/>
      <c r="AD43" s="315"/>
      <c r="AE43" s="315"/>
      <c r="AF43" s="315"/>
      <c r="AG43" s="315"/>
      <c r="AH43" s="315"/>
      <c r="AI43" s="315"/>
    </row>
    <row r="44" spans="1:80" s="183" customFormat="1" x14ac:dyDescent="0.2">
      <c r="A44" s="330" t="s">
        <v>278</v>
      </c>
      <c r="B44" s="212" t="s">
        <v>279</v>
      </c>
      <c r="C44" s="212"/>
      <c r="D44" s="331">
        <f>D42</f>
        <v>0</v>
      </c>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row>
    <row r="45" spans="1:80" s="183" customFormat="1" x14ac:dyDescent="0.2">
      <c r="A45" s="330" t="s">
        <v>280</v>
      </c>
      <c r="B45" s="212" t="s">
        <v>281</v>
      </c>
      <c r="C45" s="212"/>
      <c r="D45" s="332" t="e">
        <f>IRR(F42:AI42)</f>
        <v>#NUM!</v>
      </c>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row>
    <row r="46" spans="1:80" s="183" customFormat="1" x14ac:dyDescent="0.2">
      <c r="A46" s="330" t="s">
        <v>282</v>
      </c>
      <c r="B46" s="183" t="s">
        <v>283</v>
      </c>
      <c r="D46" s="333" t="e">
        <f>(D8+D18)/-(D24+D34)</f>
        <v>#DIV/0!</v>
      </c>
    </row>
    <row r="47" spans="1:80" s="183" customFormat="1" ht="12.75" customHeight="1" x14ac:dyDescent="0.25">
      <c r="A47" s="334"/>
      <c r="B47" s="335"/>
      <c r="C47" s="334"/>
      <c r="D47" s="334"/>
      <c r="E47" s="334"/>
      <c r="F47" s="334"/>
      <c r="G47" s="334"/>
      <c r="H47" s="334"/>
      <c r="I47" s="334"/>
      <c r="J47" s="334"/>
      <c r="K47" s="334"/>
      <c r="L47" s="334"/>
      <c r="M47" s="334"/>
      <c r="N47" s="334"/>
      <c r="O47" s="334"/>
      <c r="P47" s="334"/>
      <c r="Q47" s="334"/>
      <c r="R47" s="334"/>
      <c r="S47" s="334"/>
      <c r="T47" s="334"/>
      <c r="U47" s="334"/>
      <c r="V47" s="334"/>
      <c r="W47" s="334"/>
      <c r="X47" s="334"/>
      <c r="Y47" s="334"/>
      <c r="Z47" s="334"/>
      <c r="AA47" s="334"/>
      <c r="AB47" s="334"/>
      <c r="AC47" s="334"/>
      <c r="AD47" s="334"/>
      <c r="AE47" s="334"/>
      <c r="AF47" s="334"/>
      <c r="AG47" s="334"/>
      <c r="AH47" s="334"/>
      <c r="AI47" s="334"/>
    </row>
    <row r="48" spans="1:80" s="3" customFormat="1" x14ac:dyDescent="0.2">
      <c r="A48" s="255">
        <v>7</v>
      </c>
      <c r="B48" s="256" t="s">
        <v>284</v>
      </c>
      <c r="C48" s="336"/>
      <c r="D48" s="336"/>
      <c r="E48" s="336"/>
      <c r="F48" s="337"/>
      <c r="G48" s="337"/>
      <c r="H48" s="337"/>
      <c r="I48" s="337"/>
      <c r="J48" s="337"/>
      <c r="K48" s="337"/>
      <c r="L48" s="337"/>
      <c r="M48" s="337"/>
      <c r="N48" s="337"/>
      <c r="O48" s="337"/>
      <c r="P48" s="337"/>
      <c r="Q48" s="337"/>
      <c r="R48" s="337"/>
      <c r="S48" s="337"/>
      <c r="T48" s="337"/>
      <c r="U48" s="337"/>
      <c r="V48" s="337"/>
      <c r="W48" s="337"/>
      <c r="X48" s="337"/>
      <c r="Y48" s="337"/>
      <c r="Z48" s="337"/>
      <c r="AA48" s="337"/>
      <c r="AB48" s="337"/>
      <c r="AC48" s="337"/>
      <c r="AD48" s="337"/>
      <c r="AE48" s="337"/>
      <c r="AF48" s="337"/>
      <c r="AG48" s="337"/>
      <c r="AH48" s="337"/>
      <c r="AI48" s="337"/>
    </row>
    <row r="49" spans="1:35" s="3" customFormat="1" ht="25.5" x14ac:dyDescent="0.2">
      <c r="A49" s="312" t="s">
        <v>154</v>
      </c>
      <c r="B49" s="434" t="s">
        <v>285</v>
      </c>
      <c r="C49" s="32"/>
      <c r="D49" s="32"/>
      <c r="E49" s="32"/>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338">
        <f>SUM(F49:AH49)</f>
        <v>0</v>
      </c>
    </row>
    <row r="50" spans="1:35" s="3" customFormat="1" ht="25.5" x14ac:dyDescent="0.2">
      <c r="A50" s="312" t="s">
        <v>156</v>
      </c>
      <c r="B50" s="434" t="s">
        <v>286</v>
      </c>
      <c r="C50" s="32"/>
      <c r="D50" s="32"/>
      <c r="E50" s="32"/>
      <c r="F50" s="498"/>
      <c r="G50" s="498"/>
      <c r="H50" s="498"/>
      <c r="I50" s="498"/>
      <c r="J50" s="498"/>
      <c r="K50" s="498"/>
      <c r="L50" s="498"/>
      <c r="M50" s="498"/>
      <c r="N50" s="498"/>
      <c r="O50" s="498"/>
      <c r="P50" s="498"/>
      <c r="Q50" s="498"/>
      <c r="R50" s="498"/>
      <c r="S50" s="498"/>
      <c r="T50" s="498"/>
      <c r="U50" s="498"/>
      <c r="V50" s="498"/>
      <c r="W50" s="498"/>
      <c r="X50" s="498"/>
      <c r="Y50" s="498"/>
      <c r="Z50" s="498"/>
      <c r="AA50" s="498"/>
      <c r="AB50" s="498"/>
      <c r="AC50" s="498"/>
      <c r="AD50" s="498"/>
      <c r="AE50" s="498"/>
      <c r="AF50" s="498"/>
      <c r="AG50" s="498"/>
      <c r="AH50" s="498"/>
      <c r="AI50" s="338"/>
    </row>
    <row r="51" spans="1:35" s="3" customFormat="1" ht="25.5" x14ac:dyDescent="0.2">
      <c r="A51" s="312" t="s">
        <v>287</v>
      </c>
      <c r="B51" s="434" t="s">
        <v>288</v>
      </c>
      <c r="C51" s="32"/>
      <c r="D51" s="32"/>
      <c r="E51" s="32"/>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338">
        <f>SUM(F51:AH51)</f>
        <v>0</v>
      </c>
    </row>
    <row r="52" spans="1:35" s="3" customFormat="1" hidden="1" x14ac:dyDescent="0.2">
      <c r="A52" s="312" t="s">
        <v>287</v>
      </c>
      <c r="C52" s="32"/>
      <c r="D52" s="32"/>
      <c r="E52" s="32"/>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338">
        <f>SUM(F52:AH52)</f>
        <v>0</v>
      </c>
    </row>
    <row r="53" spans="1:35" s="3" customFormat="1" hidden="1" x14ac:dyDescent="0.2">
      <c r="A53" s="322" t="s">
        <v>289</v>
      </c>
      <c r="B53" s="339"/>
      <c r="C53" s="323"/>
      <c r="D53" s="323"/>
      <c r="E53" s="323"/>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340">
        <f>SUM(F53:AH53)</f>
        <v>0</v>
      </c>
    </row>
    <row r="54" spans="1:35" s="183" customFormat="1" ht="12.75" customHeight="1" x14ac:dyDescent="0.25">
      <c r="A54" s="334"/>
      <c r="B54" s="335"/>
      <c r="C54" s="334"/>
      <c r="D54" s="334"/>
      <c r="E54" s="334"/>
      <c r="F54" s="334"/>
      <c r="G54" s="334"/>
      <c r="H54" s="334"/>
      <c r="I54" s="334"/>
      <c r="J54" s="334"/>
      <c r="K54" s="334"/>
      <c r="L54" s="334"/>
      <c r="M54" s="334"/>
      <c r="N54" s="334"/>
      <c r="O54" s="334"/>
      <c r="P54" s="334"/>
      <c r="Q54" s="334"/>
      <c r="R54" s="334"/>
      <c r="S54" s="334"/>
      <c r="T54" s="334"/>
      <c r="U54" s="334"/>
      <c r="V54" s="334"/>
      <c r="W54" s="334"/>
      <c r="X54" s="334"/>
      <c r="Y54" s="334"/>
      <c r="Z54" s="334"/>
      <c r="AA54" s="334"/>
      <c r="AB54" s="334"/>
      <c r="AC54" s="334"/>
      <c r="AD54" s="334"/>
      <c r="AE54" s="334"/>
      <c r="AF54" s="334"/>
      <c r="AG54" s="334"/>
      <c r="AH54" s="334"/>
      <c r="AI54" s="334"/>
    </row>
    <row r="55" spans="1:35" s="3" customFormat="1" x14ac:dyDescent="0.2"/>
    <row r="56" spans="1:35" s="3" customFormat="1" x14ac:dyDescent="0.2">
      <c r="A56" s="3" t="s">
        <v>290</v>
      </c>
    </row>
    <row r="57" spans="1:35" s="3" customFormat="1" x14ac:dyDescent="0.2">
      <c r="A57" s="3" t="s">
        <v>291</v>
      </c>
    </row>
    <row r="58" spans="1:35" s="3" customFormat="1" x14ac:dyDescent="0.2"/>
    <row r="59" spans="1:35" s="3" customFormat="1" x14ac:dyDescent="0.2"/>
    <row r="60" spans="1:35" s="3" customFormat="1" x14ac:dyDescent="0.2"/>
    <row r="61" spans="1:35" s="3" customFormat="1" x14ac:dyDescent="0.2"/>
    <row r="62" spans="1:35" s="3" customFormat="1" x14ac:dyDescent="0.2"/>
    <row r="63" spans="1:35" s="3" customFormat="1" x14ac:dyDescent="0.2"/>
    <row r="64" spans="1:35"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sheetData>
  <sheetProtection algorithmName="SHA-512" hashValue="3NwDgUm3yixatvApvKBHJlHpSdBPdO5wKU9Nyaaop6gIb36jRsrnSjcoNnpkBjSavPVvQJdag7qdhLDuSeqSPA==" saltValue="XSGudaXJygdP2etQfWZptA=="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40"/>
  <sheetViews>
    <sheetView zoomScale="90" zoomScaleNormal="90" workbookViewId="0">
      <selection activeCell="AK23" sqref="H23:AK23"/>
    </sheetView>
  </sheetViews>
  <sheetFormatPr defaultColWidth="9.140625" defaultRowHeight="15" x14ac:dyDescent="0.25"/>
  <cols>
    <col min="1" max="1" width="7.42578125" customWidth="1"/>
    <col min="2" max="2" width="6.5703125" customWidth="1"/>
    <col min="4" max="4" width="45.42578125" customWidth="1"/>
    <col min="6" max="7" width="14.140625" customWidth="1"/>
    <col min="8" max="37" width="14.28515625" customWidth="1"/>
  </cols>
  <sheetData>
    <row r="1" spans="1:37" ht="26.25" x14ac:dyDescent="0.25">
      <c r="A1" s="575" t="s">
        <v>292</v>
      </c>
      <c r="B1" s="575"/>
      <c r="C1" s="575"/>
      <c r="D1" s="575"/>
      <c r="E1" s="575"/>
      <c r="F1" s="575"/>
      <c r="G1" s="575"/>
      <c r="H1" s="575"/>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row>
    <row r="2" spans="1:37" ht="15" customHeight="1" x14ac:dyDescent="0.35">
      <c r="A2" s="272"/>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row>
    <row r="3" spans="1:37" ht="15" customHeight="1" x14ac:dyDescent="0.35">
      <c r="A3" s="272"/>
      <c r="B3" s="41" t="s">
        <v>293</v>
      </c>
      <c r="D3" s="28"/>
      <c r="E3" s="28"/>
      <c r="F3" s="341">
        <v>0.04</v>
      </c>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row>
    <row r="4" spans="1:37" ht="21" x14ac:dyDescent="0.35">
      <c r="A4" s="272" t="s">
        <v>294</v>
      </c>
      <c r="B4" s="28"/>
      <c r="C4" s="28"/>
      <c r="D4" s="28"/>
      <c r="E4" s="28"/>
      <c r="F4" s="342"/>
      <c r="G4" s="342"/>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row>
    <row r="5" spans="1:37" x14ac:dyDescent="0.25">
      <c r="A5" s="343"/>
      <c r="B5" s="180"/>
      <c r="C5" s="180"/>
      <c r="D5" s="274"/>
      <c r="E5" s="274"/>
      <c r="F5" s="308" t="s">
        <v>252</v>
      </c>
      <c r="G5" s="309"/>
      <c r="H5" s="276">
        <f>'5.DL soc.econom. analīze'!F5</f>
        <v>1</v>
      </c>
      <c r="I5" s="276">
        <f>'5.DL soc.econom. analīze'!G5</f>
        <v>2</v>
      </c>
      <c r="J5" s="276">
        <f>'5.DL soc.econom. analīze'!H5</f>
        <v>3</v>
      </c>
      <c r="K5" s="276">
        <f>'5.DL soc.econom. analīze'!I5</f>
        <v>4</v>
      </c>
      <c r="L5" s="276">
        <f>'5.DL soc.econom. analīze'!J5</f>
        <v>5</v>
      </c>
      <c r="M5" s="276">
        <f>'5.DL soc.econom. analīze'!K5</f>
        <v>6</v>
      </c>
      <c r="N5" s="276">
        <f>'5.DL soc.econom. analīze'!L5</f>
        <v>7</v>
      </c>
      <c r="O5" s="276">
        <f>'5.DL soc.econom. analīze'!M5</f>
        <v>8</v>
      </c>
      <c r="P5" s="276">
        <f>'5.DL soc.econom. analīze'!N5</f>
        <v>9</v>
      </c>
      <c r="Q5" s="276">
        <f>'5.DL soc.econom. analīze'!O5</f>
        <v>10</v>
      </c>
      <c r="R5" s="276">
        <f>'5.DL soc.econom. analīze'!P5</f>
        <v>11</v>
      </c>
      <c r="S5" s="276">
        <f>'5.DL soc.econom. analīze'!Q5</f>
        <v>12</v>
      </c>
      <c r="T5" s="276">
        <f>'5.DL soc.econom. analīze'!R5</f>
        <v>13</v>
      </c>
      <c r="U5" s="276">
        <f>'5.DL soc.econom. analīze'!S5</f>
        <v>14</v>
      </c>
      <c r="V5" s="276">
        <f>'5.DL soc.econom. analīze'!T5</f>
        <v>15</v>
      </c>
      <c r="W5" s="276">
        <f>'5.DL soc.econom. analīze'!U5</f>
        <v>16</v>
      </c>
      <c r="X5" s="276">
        <f>'5.DL soc.econom. analīze'!V5</f>
        <v>17</v>
      </c>
      <c r="Y5" s="276">
        <f>'5.DL soc.econom. analīze'!W5</f>
        <v>18</v>
      </c>
      <c r="Z5" s="276">
        <f>'5.DL soc.econom. analīze'!X5</f>
        <v>19</v>
      </c>
      <c r="AA5" s="276">
        <f>'5.DL soc.econom. analīze'!Y5</f>
        <v>20</v>
      </c>
      <c r="AB5" s="276">
        <f>'5.DL soc.econom. analīze'!Z5</f>
        <v>21</v>
      </c>
      <c r="AC5" s="276">
        <f>'5.DL soc.econom. analīze'!AA5</f>
        <v>22</v>
      </c>
      <c r="AD5" s="276">
        <f>'5.DL soc.econom. analīze'!AB5</f>
        <v>23</v>
      </c>
      <c r="AE5" s="276">
        <f>'5.DL soc.econom. analīze'!AC5</f>
        <v>24</v>
      </c>
      <c r="AF5" s="276">
        <f>'5.DL soc.econom. analīze'!AD5</f>
        <v>25</v>
      </c>
      <c r="AG5" s="276">
        <f>'5.DL soc.econom. analīze'!AE5</f>
        <v>26</v>
      </c>
      <c r="AH5" s="276">
        <f>'5.DL soc.econom. analīze'!AF5</f>
        <v>27</v>
      </c>
      <c r="AI5" s="276">
        <f>'5.DL soc.econom. analīze'!AG5</f>
        <v>28</v>
      </c>
      <c r="AJ5" s="276">
        <f>'5.DL soc.econom. analīze'!AH5</f>
        <v>29</v>
      </c>
      <c r="AK5" s="276">
        <f>'5.DL soc.econom. analīze'!AI5</f>
        <v>30</v>
      </c>
    </row>
    <row r="6" spans="1:37" x14ac:dyDescent="0.25">
      <c r="A6" s="344">
        <v>1</v>
      </c>
      <c r="B6" s="300" t="s">
        <v>192</v>
      </c>
      <c r="C6" s="300"/>
      <c r="D6" s="300"/>
      <c r="E6" s="192" t="s">
        <v>190</v>
      </c>
      <c r="F6" s="345" t="s">
        <v>191</v>
      </c>
      <c r="G6" s="345" t="s">
        <v>191</v>
      </c>
      <c r="H6" s="277">
        <f>'5.DL soc.econom. analīze'!F6</f>
        <v>2026</v>
      </c>
      <c r="I6" s="277">
        <f>'5.DL soc.econom. analīze'!G6</f>
        <v>2027</v>
      </c>
      <c r="J6" s="277">
        <f>'5.DL soc.econom. analīze'!H6</f>
        <v>2028</v>
      </c>
      <c r="K6" s="277">
        <f>'5.DL soc.econom. analīze'!I6</f>
        <v>2029</v>
      </c>
      <c r="L6" s="277">
        <f>'5.DL soc.econom. analīze'!J6</f>
        <v>2030</v>
      </c>
      <c r="M6" s="277">
        <f>'5.DL soc.econom. analīze'!K6</f>
        <v>2031</v>
      </c>
      <c r="N6" s="277">
        <f>'5.DL soc.econom. analīze'!L6</f>
        <v>2032</v>
      </c>
      <c r="O6" s="277">
        <f>'5.DL soc.econom. analīze'!M6</f>
        <v>2033</v>
      </c>
      <c r="P6" s="277">
        <f>'5.DL soc.econom. analīze'!N6</f>
        <v>2034</v>
      </c>
      <c r="Q6" s="277">
        <f>'5.DL soc.econom. analīze'!O6</f>
        <v>2035</v>
      </c>
      <c r="R6" s="277">
        <f>'5.DL soc.econom. analīze'!P6</f>
        <v>2036</v>
      </c>
      <c r="S6" s="277">
        <f>'5.DL soc.econom. analīze'!Q6</f>
        <v>2037</v>
      </c>
      <c r="T6" s="277">
        <f>'5.DL soc.econom. analīze'!R6</f>
        <v>2038</v>
      </c>
      <c r="U6" s="277">
        <f>'5.DL soc.econom. analīze'!S6</f>
        <v>2039</v>
      </c>
      <c r="V6" s="277">
        <f>'5.DL soc.econom. analīze'!T6</f>
        <v>2040</v>
      </c>
      <c r="W6" s="277">
        <f>'5.DL soc.econom. analīze'!U6</f>
        <v>2041</v>
      </c>
      <c r="X6" s="277">
        <f>'5.DL soc.econom. analīze'!V6</f>
        <v>2042</v>
      </c>
      <c r="Y6" s="277">
        <f>'5.DL soc.econom. analīze'!W6</f>
        <v>2043</v>
      </c>
      <c r="Z6" s="277">
        <f>'5.DL soc.econom. analīze'!X6</f>
        <v>2044</v>
      </c>
      <c r="AA6" s="277">
        <f>'5.DL soc.econom. analīze'!Y6</f>
        <v>2045</v>
      </c>
      <c r="AB6" s="277">
        <f>'5.DL soc.econom. analīze'!Z6</f>
        <v>2046</v>
      </c>
      <c r="AC6" s="277">
        <f>'5.DL soc.econom. analīze'!AA6</f>
        <v>2047</v>
      </c>
      <c r="AD6" s="277">
        <f>'5.DL soc.econom. analīze'!AB6</f>
        <v>2048</v>
      </c>
      <c r="AE6" s="277">
        <f>'5.DL soc.econom. analīze'!AC6</f>
        <v>2049</v>
      </c>
      <c r="AF6" s="277">
        <f>'5.DL soc.econom. analīze'!AD6</f>
        <v>2050</v>
      </c>
      <c r="AG6" s="277">
        <f>'5.DL soc.econom. analīze'!AE6</f>
        <v>2051</v>
      </c>
      <c r="AH6" s="277">
        <f>'5.DL soc.econom. analīze'!AF6</f>
        <v>2052</v>
      </c>
      <c r="AI6" s="277">
        <f>'5.DL soc.econom. analīze'!AG6</f>
        <v>2053</v>
      </c>
      <c r="AJ6" s="277">
        <f>'5.DL soc.econom. analīze'!AH6</f>
        <v>2054</v>
      </c>
      <c r="AK6" s="277">
        <f>'5.DL soc.econom. analīze'!AI6</f>
        <v>2055</v>
      </c>
    </row>
    <row r="7" spans="1:37" x14ac:dyDescent="0.25">
      <c r="A7" s="346"/>
      <c r="B7" s="347" t="s">
        <v>96</v>
      </c>
      <c r="C7" s="347" t="s">
        <v>295</v>
      </c>
      <c r="D7" s="347"/>
      <c r="E7" s="348" t="s">
        <v>130</v>
      </c>
      <c r="F7" s="317">
        <f>H7+NPV($F$3,I7:AK7)</f>
        <v>0</v>
      </c>
      <c r="G7" s="317">
        <f>SUM(H7:AK7)</f>
        <v>0</v>
      </c>
      <c r="H7" s="349">
        <f>'3. DL invest.n.pl.AR pr.'!F9-'2. DL invest.n.pl.BEZ pr.'!E9</f>
        <v>0</v>
      </c>
      <c r="I7" s="350">
        <f>'3. DL invest.n.pl.AR pr.'!G9-'2. DL invest.n.pl.BEZ pr.'!F9</f>
        <v>0</v>
      </c>
      <c r="J7" s="350">
        <f>'3. DL invest.n.pl.AR pr.'!H9-'2. DL invest.n.pl.BEZ pr.'!G9</f>
        <v>0</v>
      </c>
      <c r="K7" s="350">
        <f>'3. DL invest.n.pl.AR pr.'!I9-'2. DL invest.n.pl.BEZ pr.'!H9</f>
        <v>0</v>
      </c>
      <c r="L7" s="350">
        <f>'3. DL invest.n.pl.AR pr.'!J9-'2. DL invest.n.pl.BEZ pr.'!I9</f>
        <v>0</v>
      </c>
      <c r="M7" s="350">
        <f>'3. DL invest.n.pl.AR pr.'!K9-'2. DL invest.n.pl.BEZ pr.'!J9</f>
        <v>0</v>
      </c>
      <c r="N7" s="350">
        <f>'3. DL invest.n.pl.AR pr.'!L9-'2. DL invest.n.pl.BEZ pr.'!K9</f>
        <v>0</v>
      </c>
      <c r="O7" s="350">
        <f>'3. DL invest.n.pl.AR pr.'!M9-'2. DL invest.n.pl.BEZ pr.'!L9</f>
        <v>0</v>
      </c>
      <c r="P7" s="350">
        <f>'3. DL invest.n.pl.AR pr.'!N9-'2. DL invest.n.pl.BEZ pr.'!M9</f>
        <v>0</v>
      </c>
      <c r="Q7" s="350">
        <f>'3. DL invest.n.pl.AR pr.'!O9-'2. DL invest.n.pl.BEZ pr.'!N9</f>
        <v>0</v>
      </c>
      <c r="R7" s="350">
        <f>'3. DL invest.n.pl.AR pr.'!P9-'2. DL invest.n.pl.BEZ pr.'!O9</f>
        <v>0</v>
      </c>
      <c r="S7" s="350">
        <f>'3. DL invest.n.pl.AR pr.'!Q9-'2. DL invest.n.pl.BEZ pr.'!P9</f>
        <v>0</v>
      </c>
      <c r="T7" s="350">
        <f>'3. DL invest.n.pl.AR pr.'!R9-'2. DL invest.n.pl.BEZ pr.'!Q9</f>
        <v>0</v>
      </c>
      <c r="U7" s="350">
        <f>'3. DL invest.n.pl.AR pr.'!S9-'2. DL invest.n.pl.BEZ pr.'!R9</f>
        <v>0</v>
      </c>
      <c r="V7" s="350">
        <f>'3. DL invest.n.pl.AR pr.'!T9-'2. DL invest.n.pl.BEZ pr.'!S9</f>
        <v>0</v>
      </c>
      <c r="W7" s="350">
        <f>'3. DL invest.n.pl.AR pr.'!U9-'2. DL invest.n.pl.BEZ pr.'!T9</f>
        <v>0</v>
      </c>
      <c r="X7" s="350">
        <f>'3. DL invest.n.pl.AR pr.'!V9-'2. DL invest.n.pl.BEZ pr.'!U9</f>
        <v>0</v>
      </c>
      <c r="Y7" s="350">
        <f>'3. DL invest.n.pl.AR pr.'!W9-'2. DL invest.n.pl.BEZ pr.'!V9</f>
        <v>0</v>
      </c>
      <c r="Z7" s="350">
        <f>'3. DL invest.n.pl.AR pr.'!X9-'2. DL invest.n.pl.BEZ pr.'!W9</f>
        <v>0</v>
      </c>
      <c r="AA7" s="350">
        <f>'3. DL invest.n.pl.AR pr.'!Y9-'2. DL invest.n.pl.BEZ pr.'!X9</f>
        <v>0</v>
      </c>
      <c r="AB7" s="350">
        <f>'3. DL invest.n.pl.AR pr.'!Z9-'2. DL invest.n.pl.BEZ pr.'!Y9</f>
        <v>0</v>
      </c>
      <c r="AC7" s="350">
        <f>'3. DL invest.n.pl.AR pr.'!AA9-'2. DL invest.n.pl.BEZ pr.'!Z9</f>
        <v>0</v>
      </c>
      <c r="AD7" s="350">
        <f>'3. DL invest.n.pl.AR pr.'!AB9-'2. DL invest.n.pl.BEZ pr.'!AA9</f>
        <v>0</v>
      </c>
      <c r="AE7" s="350">
        <f>'3. DL invest.n.pl.AR pr.'!AC9-'2. DL invest.n.pl.BEZ pr.'!AB9</f>
        <v>0</v>
      </c>
      <c r="AF7" s="350">
        <f>'3. DL invest.n.pl.AR pr.'!AD9-'2. DL invest.n.pl.BEZ pr.'!AC9</f>
        <v>0</v>
      </c>
      <c r="AG7" s="350">
        <f>'3. DL invest.n.pl.AR pr.'!AE9-'2. DL invest.n.pl.BEZ pr.'!AD9</f>
        <v>0</v>
      </c>
      <c r="AH7" s="350">
        <f>'3. DL invest.n.pl.AR pr.'!AF9-'2. DL invest.n.pl.BEZ pr.'!AE9</f>
        <v>0</v>
      </c>
      <c r="AI7" s="350">
        <f>'3. DL invest.n.pl.AR pr.'!AG9-'2. DL invest.n.pl.BEZ pr.'!AF9</f>
        <v>0</v>
      </c>
      <c r="AJ7" s="350">
        <f>'3. DL invest.n.pl.AR pr.'!AH9-'2. DL invest.n.pl.BEZ pr.'!AG9</f>
        <v>0</v>
      </c>
      <c r="AK7" s="350">
        <f>'3. DL invest.n.pl.AR pr.'!AI9-'2. DL invest.n.pl.BEZ pr.'!AH9</f>
        <v>0</v>
      </c>
    </row>
    <row r="8" spans="1:37" x14ac:dyDescent="0.25">
      <c r="A8" s="351"/>
      <c r="B8" s="28" t="s">
        <v>98</v>
      </c>
      <c r="C8" s="28" t="s">
        <v>241</v>
      </c>
      <c r="D8" s="28"/>
      <c r="E8" s="352" t="s">
        <v>130</v>
      </c>
      <c r="F8" s="317">
        <f>H8+NPV($F$3,I8:AK8)</f>
        <v>0</v>
      </c>
      <c r="G8" s="317">
        <f t="shared" ref="G8:G13" si="0">SUM(H8:AK8)</f>
        <v>0</v>
      </c>
      <c r="H8" s="353">
        <f>'3. DL invest.n.pl.AR pr.'!F33</f>
        <v>0</v>
      </c>
      <c r="I8" s="354">
        <f>'3. DL invest.n.pl.AR pr.'!G33</f>
        <v>0</v>
      </c>
      <c r="J8" s="354">
        <f>'3. DL invest.n.pl.AR pr.'!H33</f>
        <v>0</v>
      </c>
      <c r="K8" s="354">
        <f>'3. DL invest.n.pl.AR pr.'!I33</f>
        <v>0</v>
      </c>
      <c r="L8" s="354">
        <f>'3. DL invest.n.pl.AR pr.'!J33</f>
        <v>0</v>
      </c>
      <c r="M8" s="354">
        <f>'3. DL invest.n.pl.AR pr.'!K33</f>
        <v>0</v>
      </c>
      <c r="N8" s="354">
        <f>'3. DL invest.n.pl.AR pr.'!L33</f>
        <v>0</v>
      </c>
      <c r="O8" s="354">
        <f>'3. DL invest.n.pl.AR pr.'!M33</f>
        <v>0</v>
      </c>
      <c r="P8" s="354">
        <f>'3. DL invest.n.pl.AR pr.'!N33</f>
        <v>0</v>
      </c>
      <c r="Q8" s="354">
        <f>'3. DL invest.n.pl.AR pr.'!O33</f>
        <v>0</v>
      </c>
      <c r="R8" s="354">
        <f>'3. DL invest.n.pl.AR pr.'!P33</f>
        <v>0</v>
      </c>
      <c r="S8" s="354">
        <f>'3. DL invest.n.pl.AR pr.'!Q33</f>
        <v>0</v>
      </c>
      <c r="T8" s="354">
        <f>'3. DL invest.n.pl.AR pr.'!R33</f>
        <v>0</v>
      </c>
      <c r="U8" s="354">
        <f>'3. DL invest.n.pl.AR pr.'!S33</f>
        <v>0</v>
      </c>
      <c r="V8" s="354">
        <f>'3. DL invest.n.pl.AR pr.'!T33</f>
        <v>0</v>
      </c>
      <c r="W8" s="354">
        <f>'3. DL invest.n.pl.AR pr.'!U33</f>
        <v>0</v>
      </c>
      <c r="X8" s="354">
        <f>'3. DL invest.n.pl.AR pr.'!V33</f>
        <v>0</v>
      </c>
      <c r="Y8" s="354">
        <f>'3. DL invest.n.pl.AR pr.'!W33</f>
        <v>0</v>
      </c>
      <c r="Z8" s="354">
        <f>'3. DL invest.n.pl.AR pr.'!X33</f>
        <v>0</v>
      </c>
      <c r="AA8" s="354">
        <f>'3. DL invest.n.pl.AR pr.'!Y33</f>
        <v>0</v>
      </c>
      <c r="AB8" s="354">
        <f>'3. DL invest.n.pl.AR pr.'!Z33</f>
        <v>0</v>
      </c>
      <c r="AC8" s="354">
        <f>'3. DL invest.n.pl.AR pr.'!AA33</f>
        <v>0</v>
      </c>
      <c r="AD8" s="354">
        <f>'3. DL invest.n.pl.AR pr.'!AB33</f>
        <v>0</v>
      </c>
      <c r="AE8" s="354">
        <f>'3. DL invest.n.pl.AR pr.'!AC33</f>
        <v>0</v>
      </c>
      <c r="AF8" s="354">
        <f>'3. DL invest.n.pl.AR pr.'!AD33</f>
        <v>0</v>
      </c>
      <c r="AG8" s="354">
        <f>'3. DL invest.n.pl.AR pr.'!AE33</f>
        <v>0</v>
      </c>
      <c r="AH8" s="354">
        <f>'3. DL invest.n.pl.AR pr.'!AF33</f>
        <v>0</v>
      </c>
      <c r="AI8" s="354">
        <f>'3. DL invest.n.pl.AR pr.'!AG33</f>
        <v>0</v>
      </c>
      <c r="AJ8" s="354">
        <f>'3. DL invest.n.pl.AR pr.'!AH33</f>
        <v>0</v>
      </c>
      <c r="AK8" s="354">
        <f>'3. DL invest.n.pl.AR pr.'!AI33</f>
        <v>0</v>
      </c>
    </row>
    <row r="9" spans="1:37" x14ac:dyDescent="0.25">
      <c r="A9" s="351"/>
      <c r="B9" s="28" t="s">
        <v>100</v>
      </c>
      <c r="C9" s="28" t="s">
        <v>296</v>
      </c>
      <c r="D9" s="28"/>
      <c r="E9" s="352" t="s">
        <v>130</v>
      </c>
      <c r="F9" s="317">
        <f t="shared" ref="F9:F13" si="1">H9+NPV($F$3,I9:AK9)</f>
        <v>0</v>
      </c>
      <c r="G9" s="317">
        <f t="shared" si="0"/>
        <v>0</v>
      </c>
      <c r="H9" s="353">
        <f>'3. DL invest.n.pl.AR pr.'!F18-'2. DL invest.n.pl.BEZ pr.'!E18</f>
        <v>0</v>
      </c>
      <c r="I9" s="354">
        <f>'3. DL invest.n.pl.AR pr.'!G18-'2. DL invest.n.pl.BEZ pr.'!F18</f>
        <v>0</v>
      </c>
      <c r="J9" s="354">
        <f>'3. DL invest.n.pl.AR pr.'!H18-'2. DL invest.n.pl.BEZ pr.'!G18</f>
        <v>0</v>
      </c>
      <c r="K9" s="354">
        <f>'3. DL invest.n.pl.AR pr.'!I18-'2. DL invest.n.pl.BEZ pr.'!H18</f>
        <v>0</v>
      </c>
      <c r="L9" s="354">
        <f>'3. DL invest.n.pl.AR pr.'!J18-'2. DL invest.n.pl.BEZ pr.'!I18</f>
        <v>0</v>
      </c>
      <c r="M9" s="354">
        <f>'3. DL invest.n.pl.AR pr.'!K18-'2. DL invest.n.pl.BEZ pr.'!J18</f>
        <v>0</v>
      </c>
      <c r="N9" s="354">
        <f>'3. DL invest.n.pl.AR pr.'!L18-'2. DL invest.n.pl.BEZ pr.'!K18</f>
        <v>0</v>
      </c>
      <c r="O9" s="354">
        <f>'3. DL invest.n.pl.AR pr.'!M18-'2. DL invest.n.pl.BEZ pr.'!L18</f>
        <v>0</v>
      </c>
      <c r="P9" s="354">
        <f>'3. DL invest.n.pl.AR pr.'!N18-'2. DL invest.n.pl.BEZ pr.'!M18</f>
        <v>0</v>
      </c>
      <c r="Q9" s="354">
        <f>'3. DL invest.n.pl.AR pr.'!O18-'2. DL invest.n.pl.BEZ pr.'!N18</f>
        <v>0</v>
      </c>
      <c r="R9" s="354">
        <f>'3. DL invest.n.pl.AR pr.'!P18-'2. DL invest.n.pl.BEZ pr.'!O18</f>
        <v>0</v>
      </c>
      <c r="S9" s="354">
        <f>'3. DL invest.n.pl.AR pr.'!Q18-'2. DL invest.n.pl.BEZ pr.'!P18</f>
        <v>0</v>
      </c>
      <c r="T9" s="354">
        <f>'3. DL invest.n.pl.AR pr.'!R18-'2. DL invest.n.pl.BEZ pr.'!Q18</f>
        <v>0</v>
      </c>
      <c r="U9" s="354">
        <f>'3. DL invest.n.pl.AR pr.'!S18-'2. DL invest.n.pl.BEZ pr.'!R18</f>
        <v>0</v>
      </c>
      <c r="V9" s="354">
        <f>'3. DL invest.n.pl.AR pr.'!T18-'2. DL invest.n.pl.BEZ pr.'!S18</f>
        <v>0</v>
      </c>
      <c r="W9" s="354">
        <f>'3. DL invest.n.pl.AR pr.'!U18-'2. DL invest.n.pl.BEZ pr.'!T18</f>
        <v>0</v>
      </c>
      <c r="X9" s="354">
        <f>'3. DL invest.n.pl.AR pr.'!V18-'2. DL invest.n.pl.BEZ pr.'!U18</f>
        <v>0</v>
      </c>
      <c r="Y9" s="354">
        <f>'3. DL invest.n.pl.AR pr.'!W18-'2. DL invest.n.pl.BEZ pr.'!V18</f>
        <v>0</v>
      </c>
      <c r="Z9" s="354">
        <f>'3. DL invest.n.pl.AR pr.'!X18-'2. DL invest.n.pl.BEZ pr.'!W18</f>
        <v>0</v>
      </c>
      <c r="AA9" s="354">
        <f>'3. DL invest.n.pl.AR pr.'!Y18-'2. DL invest.n.pl.BEZ pr.'!X18</f>
        <v>0</v>
      </c>
      <c r="AB9" s="354">
        <f>'3. DL invest.n.pl.AR pr.'!Z18-'2. DL invest.n.pl.BEZ pr.'!Y18</f>
        <v>0</v>
      </c>
      <c r="AC9" s="354">
        <f>'3. DL invest.n.pl.AR pr.'!AA18-'2. DL invest.n.pl.BEZ pr.'!Z18</f>
        <v>0</v>
      </c>
      <c r="AD9" s="354">
        <f>'3. DL invest.n.pl.AR pr.'!AB18-'2. DL invest.n.pl.BEZ pr.'!AA18</f>
        <v>0</v>
      </c>
      <c r="AE9" s="354">
        <f>'3. DL invest.n.pl.AR pr.'!AC18-'2. DL invest.n.pl.BEZ pr.'!AB18</f>
        <v>0</v>
      </c>
      <c r="AF9" s="354">
        <f>'3. DL invest.n.pl.AR pr.'!AD18-'2. DL invest.n.pl.BEZ pr.'!AC18</f>
        <v>0</v>
      </c>
      <c r="AG9" s="354">
        <f>'3. DL invest.n.pl.AR pr.'!AE18-'2. DL invest.n.pl.BEZ pr.'!AD18</f>
        <v>0</v>
      </c>
      <c r="AH9" s="354">
        <f>'3. DL invest.n.pl.AR pr.'!AF18-'2. DL invest.n.pl.BEZ pr.'!AE18</f>
        <v>0</v>
      </c>
      <c r="AI9" s="354">
        <f>'3. DL invest.n.pl.AR pr.'!AG18-'2. DL invest.n.pl.BEZ pr.'!AF18</f>
        <v>0</v>
      </c>
      <c r="AJ9" s="354">
        <f>'3. DL invest.n.pl.AR pr.'!AH18-'2. DL invest.n.pl.BEZ pr.'!AG18</f>
        <v>0</v>
      </c>
      <c r="AK9" s="354">
        <f>'3. DL invest.n.pl.AR pr.'!AI18-'2. DL invest.n.pl.BEZ pr.'!AH18</f>
        <v>0</v>
      </c>
    </row>
    <row r="10" spans="1:37" x14ac:dyDescent="0.25">
      <c r="A10" s="351"/>
      <c r="B10" s="28" t="s">
        <v>102</v>
      </c>
      <c r="C10" s="28" t="s">
        <v>245</v>
      </c>
      <c r="D10" s="28"/>
      <c r="E10" s="352" t="s">
        <v>130</v>
      </c>
      <c r="F10" s="317">
        <f t="shared" si="1"/>
        <v>0</v>
      </c>
      <c r="G10" s="317">
        <f t="shared" si="0"/>
        <v>0</v>
      </c>
      <c r="H10" s="353">
        <f>'4.DL Finansiālā ilgtspēja'!E21</f>
        <v>0</v>
      </c>
      <c r="I10" s="354">
        <f>'4.DL Finansiālā ilgtspēja'!F21</f>
        <v>0</v>
      </c>
      <c r="J10" s="354">
        <f>'4.DL Finansiālā ilgtspēja'!G21</f>
        <v>0</v>
      </c>
      <c r="K10" s="354">
        <f>'4.DL Finansiālā ilgtspēja'!H21</f>
        <v>0</v>
      </c>
      <c r="L10" s="354">
        <f>'4.DL Finansiālā ilgtspēja'!I21</f>
        <v>0</v>
      </c>
      <c r="M10" s="354">
        <f>'4.DL Finansiālā ilgtspēja'!J21</f>
        <v>0</v>
      </c>
      <c r="N10" s="354">
        <f>'4.DL Finansiālā ilgtspēja'!K21</f>
        <v>0</v>
      </c>
      <c r="O10" s="354">
        <f>'4.DL Finansiālā ilgtspēja'!L21</f>
        <v>0</v>
      </c>
      <c r="P10" s="354">
        <f>'4.DL Finansiālā ilgtspēja'!M21</f>
        <v>0</v>
      </c>
      <c r="Q10" s="354">
        <f>'4.DL Finansiālā ilgtspēja'!N21</f>
        <v>0</v>
      </c>
      <c r="R10" s="354">
        <f>'4.DL Finansiālā ilgtspēja'!O21</f>
        <v>0</v>
      </c>
      <c r="S10" s="354">
        <f>'4.DL Finansiālā ilgtspēja'!P21</f>
        <v>0</v>
      </c>
      <c r="T10" s="354">
        <f>'4.DL Finansiālā ilgtspēja'!Q21</f>
        <v>0</v>
      </c>
      <c r="U10" s="354">
        <f>'4.DL Finansiālā ilgtspēja'!R21</f>
        <v>0</v>
      </c>
      <c r="V10" s="354">
        <f>'4.DL Finansiālā ilgtspēja'!S21</f>
        <v>0</v>
      </c>
      <c r="W10" s="354">
        <f>'4.DL Finansiālā ilgtspēja'!T21</f>
        <v>0</v>
      </c>
      <c r="X10" s="354">
        <f>'4.DL Finansiālā ilgtspēja'!U21</f>
        <v>0</v>
      </c>
      <c r="Y10" s="354">
        <f>'4.DL Finansiālā ilgtspēja'!V21</f>
        <v>0</v>
      </c>
      <c r="Z10" s="354">
        <f>'4.DL Finansiālā ilgtspēja'!W21</f>
        <v>0</v>
      </c>
      <c r="AA10" s="354">
        <f>'4.DL Finansiālā ilgtspēja'!X21</f>
        <v>0</v>
      </c>
      <c r="AB10" s="354">
        <f>'4.DL Finansiālā ilgtspēja'!Y21</f>
        <v>0</v>
      </c>
      <c r="AC10" s="354">
        <f>'4.DL Finansiālā ilgtspēja'!Z21</f>
        <v>0</v>
      </c>
      <c r="AD10" s="354">
        <f>'4.DL Finansiālā ilgtspēja'!AA21</f>
        <v>0</v>
      </c>
      <c r="AE10" s="354">
        <f>'4.DL Finansiālā ilgtspēja'!AB21</f>
        <v>0</v>
      </c>
      <c r="AF10" s="354">
        <f>'4.DL Finansiālā ilgtspēja'!AC21</f>
        <v>0</v>
      </c>
      <c r="AG10" s="354">
        <f>'4.DL Finansiālā ilgtspēja'!AD21</f>
        <v>0</v>
      </c>
      <c r="AH10" s="354">
        <f>'4.DL Finansiālā ilgtspēja'!AE21</f>
        <v>0</v>
      </c>
      <c r="AI10" s="354">
        <f>'4.DL Finansiālā ilgtspēja'!AF21</f>
        <v>0</v>
      </c>
      <c r="AJ10" s="354">
        <f>'4.DL Finansiālā ilgtspēja'!AG21</f>
        <v>0</v>
      </c>
      <c r="AK10" s="354">
        <f>'4.DL Finansiālā ilgtspēja'!AH21</f>
        <v>0</v>
      </c>
    </row>
    <row r="11" spans="1:37" x14ac:dyDescent="0.25">
      <c r="A11" s="351"/>
      <c r="B11" s="28" t="s">
        <v>105</v>
      </c>
      <c r="C11" s="28" t="s">
        <v>297</v>
      </c>
      <c r="D11" s="28"/>
      <c r="E11" s="352" t="s">
        <v>130</v>
      </c>
      <c r="F11" s="317">
        <f t="shared" si="1"/>
        <v>0</v>
      </c>
      <c r="G11" s="317">
        <f t="shared" si="0"/>
        <v>0</v>
      </c>
      <c r="H11" s="353">
        <f>'4.DL Finansiālā ilgtspēja'!E22+'4.DL Finansiālā ilgtspēja'!E23</f>
        <v>0</v>
      </c>
      <c r="I11" s="354">
        <f>'4.DL Finansiālā ilgtspēja'!F22+'4.DL Finansiālā ilgtspēja'!F23</f>
        <v>0</v>
      </c>
      <c r="J11" s="354">
        <f>'4.DL Finansiālā ilgtspēja'!G22+'4.DL Finansiālā ilgtspēja'!G23</f>
        <v>0</v>
      </c>
      <c r="K11" s="354">
        <f>'4.DL Finansiālā ilgtspēja'!H22+'4.DL Finansiālā ilgtspēja'!H23</f>
        <v>0</v>
      </c>
      <c r="L11" s="354">
        <f>'4.DL Finansiālā ilgtspēja'!I22+'4.DL Finansiālā ilgtspēja'!I23</f>
        <v>0</v>
      </c>
      <c r="M11" s="354">
        <f>'4.DL Finansiālā ilgtspēja'!J22+'4.DL Finansiālā ilgtspēja'!J23</f>
        <v>0</v>
      </c>
      <c r="N11" s="354">
        <f>'4.DL Finansiālā ilgtspēja'!K22+'4.DL Finansiālā ilgtspēja'!K23</f>
        <v>0</v>
      </c>
      <c r="O11" s="354">
        <f>'4.DL Finansiālā ilgtspēja'!L22+'4.DL Finansiālā ilgtspēja'!L23</f>
        <v>0</v>
      </c>
      <c r="P11" s="354">
        <f>'4.DL Finansiālā ilgtspēja'!M22+'4.DL Finansiālā ilgtspēja'!M23</f>
        <v>0</v>
      </c>
      <c r="Q11" s="354">
        <f>'4.DL Finansiālā ilgtspēja'!N22+'4.DL Finansiālā ilgtspēja'!N23</f>
        <v>0</v>
      </c>
      <c r="R11" s="354">
        <f>'4.DL Finansiālā ilgtspēja'!O22+'4.DL Finansiālā ilgtspēja'!O23</f>
        <v>0</v>
      </c>
      <c r="S11" s="354">
        <f>'4.DL Finansiālā ilgtspēja'!P22+'4.DL Finansiālā ilgtspēja'!P23</f>
        <v>0</v>
      </c>
      <c r="T11" s="354">
        <f>'4.DL Finansiālā ilgtspēja'!Q22+'4.DL Finansiālā ilgtspēja'!Q23</f>
        <v>0</v>
      </c>
      <c r="U11" s="354">
        <f>'4.DL Finansiālā ilgtspēja'!R22+'4.DL Finansiālā ilgtspēja'!R23</f>
        <v>0</v>
      </c>
      <c r="V11" s="354">
        <f>'4.DL Finansiālā ilgtspēja'!S22+'4.DL Finansiālā ilgtspēja'!S23</f>
        <v>0</v>
      </c>
      <c r="W11" s="354">
        <f>'4.DL Finansiālā ilgtspēja'!T22+'4.DL Finansiālā ilgtspēja'!T23</f>
        <v>0</v>
      </c>
      <c r="X11" s="354">
        <f>'4.DL Finansiālā ilgtspēja'!U22+'4.DL Finansiālā ilgtspēja'!U23</f>
        <v>0</v>
      </c>
      <c r="Y11" s="354">
        <f>'4.DL Finansiālā ilgtspēja'!V22+'4.DL Finansiālā ilgtspēja'!V23</f>
        <v>0</v>
      </c>
      <c r="Z11" s="354">
        <f>'4.DL Finansiālā ilgtspēja'!W22+'4.DL Finansiālā ilgtspēja'!W23</f>
        <v>0</v>
      </c>
      <c r="AA11" s="354">
        <f>'4.DL Finansiālā ilgtspēja'!X22+'4.DL Finansiālā ilgtspēja'!X23</f>
        <v>0</v>
      </c>
      <c r="AB11" s="354">
        <f>'4.DL Finansiālā ilgtspēja'!Y22+'4.DL Finansiālā ilgtspēja'!Y23</f>
        <v>0</v>
      </c>
      <c r="AC11" s="354">
        <f>'4.DL Finansiālā ilgtspēja'!Z22+'4.DL Finansiālā ilgtspēja'!Z23</f>
        <v>0</v>
      </c>
      <c r="AD11" s="354">
        <f>'4.DL Finansiālā ilgtspēja'!AA22+'4.DL Finansiālā ilgtspēja'!AA23</f>
        <v>0</v>
      </c>
      <c r="AE11" s="354">
        <f>'4.DL Finansiālā ilgtspēja'!AB22+'4.DL Finansiālā ilgtspēja'!AB23</f>
        <v>0</v>
      </c>
      <c r="AF11" s="354">
        <f>'4.DL Finansiālā ilgtspēja'!AC22+'4.DL Finansiālā ilgtspēja'!AC23</f>
        <v>0</v>
      </c>
      <c r="AG11" s="354">
        <f>'4.DL Finansiālā ilgtspēja'!AD22+'4.DL Finansiālā ilgtspēja'!AD23</f>
        <v>0</v>
      </c>
      <c r="AH11" s="354">
        <f>'4.DL Finansiālā ilgtspēja'!AE22+'4.DL Finansiālā ilgtspēja'!AE23</f>
        <v>0</v>
      </c>
      <c r="AI11" s="354">
        <f>'4.DL Finansiālā ilgtspēja'!AF22+'4.DL Finansiālā ilgtspēja'!AF23</f>
        <v>0</v>
      </c>
      <c r="AJ11" s="354">
        <f>'4.DL Finansiālā ilgtspēja'!AG22+'4.DL Finansiālā ilgtspēja'!AG23</f>
        <v>0</v>
      </c>
      <c r="AK11" s="354">
        <f>'4.DL Finansiālā ilgtspēja'!AH22+'4.DL Finansiālā ilgtspēja'!AH23</f>
        <v>0</v>
      </c>
    </row>
    <row r="12" spans="1:37" x14ac:dyDescent="0.25">
      <c r="A12" s="351"/>
      <c r="B12" s="28" t="s">
        <v>109</v>
      </c>
      <c r="C12" s="28" t="s">
        <v>298</v>
      </c>
      <c r="D12" s="28"/>
      <c r="E12" s="352" t="s">
        <v>130</v>
      </c>
      <c r="F12" s="317">
        <f t="shared" si="1"/>
        <v>0</v>
      </c>
      <c r="G12" s="317">
        <f t="shared" si="0"/>
        <v>0</v>
      </c>
      <c r="H12" s="530">
        <f>-('9. DL PI Fin.plans'!B6+'9. DL PI Fin.plans'!B7+'9. DL PI Fin.plans'!B8+'9. DL PI Fin.plans'!B9+'9. DL PI Fin.plans'!B11+'9. DL PI Fin.plans'!B13+'9. DL PI Fin.plans'!B14)</f>
        <v>0</v>
      </c>
      <c r="I12" s="531">
        <f>-('9. DL PI Fin.plans'!D6+'9. DL PI Fin.plans'!D7+'9. DL PI Fin.plans'!D8+'9. DL PI Fin.plans'!D9+'9. DL PI Fin.plans'!D11+'9. DL PI Fin.plans'!D13+'9. DL PI Fin.plans'!D14)</f>
        <v>0</v>
      </c>
      <c r="J12" s="531">
        <f>-('9. DL PI Fin.plans'!F6+'9. DL PI Fin.plans'!F7+'9. DL PI Fin.plans'!F8+'9. DL PI Fin.plans'!F9+'9. DL PI Fin.plans'!F11+'9. DL PI Fin.plans'!F13+'9. DL PI Fin.plans'!F14)</f>
        <v>0</v>
      </c>
      <c r="K12" s="531">
        <f>-('9. DL PI Fin.plans'!H6+'9. DL PI Fin.plans'!H7+'9. DL PI Fin.plans'!H8+'9. DL PI Fin.plans'!H9+'9. DL PI Fin.plans'!H11+'9. DL PI Fin.plans'!H13+'9. DL PI Fin.plans'!H14)</f>
        <v>0</v>
      </c>
      <c r="L12" s="531">
        <f>-('9. DL PI Fin.plans'!J6+'9. DL PI Fin.plans'!J7+'9. DL PI Fin.plans'!J8+'9. DL PI Fin.plans'!J9+'9. DL PI Fin.plans'!J11+'9. DL PI Fin.plans'!J13+'9. DL PI Fin.plans'!J14)</f>
        <v>0</v>
      </c>
      <c r="M12" s="531">
        <f>-('9. DL PI Fin.plans'!L6+'9. DL PI Fin.plans'!L7+'9. DL PI Fin.plans'!L8+'9. DL PI Fin.plans'!L9+'9. DL PI Fin.plans'!L11+'9. DL PI Fin.plans'!L13+'9. DL PI Fin.plans'!L14)</f>
        <v>0</v>
      </c>
      <c r="N12" s="523">
        <f>-('9. DL PI Fin.plans'!N6+'9. DL PI Fin.plans'!N7+'9. DL PI Fin.plans'!N8+'9. DL PI Fin.plans'!N9+'9. DL PI Fin.plans'!N11+'9. DL PI Fin.plans'!N13+'9. DL PI Fin.plans'!N14)</f>
        <v>0</v>
      </c>
      <c r="O12" s="523">
        <f>-('9. DL PI Fin.plans'!P6+'9. DL PI Fin.plans'!P7+'9. DL PI Fin.plans'!P8+'9. DL PI Fin.plans'!P9+'9. DL PI Fin.plans'!P11+'9. DL PI Fin.plans'!P13+'9. DL PI Fin.plans'!P14)</f>
        <v>0</v>
      </c>
      <c r="P12" s="523">
        <f>-('9. DL PI Fin.plans'!R6+'9. DL PI Fin.plans'!R7+'9. DL PI Fin.plans'!R8+'9. DL PI Fin.plans'!R9+'9. DL PI Fin.plans'!R11+'9. DL PI Fin.plans'!R13+'9. DL PI Fin.plans'!R14)</f>
        <v>0</v>
      </c>
      <c r="Q12" s="354"/>
      <c r="R12" s="354"/>
      <c r="S12" s="354"/>
      <c r="T12" s="354"/>
      <c r="U12" s="354"/>
      <c r="V12" s="354"/>
      <c r="W12" s="354"/>
      <c r="X12" s="354"/>
      <c r="Y12" s="354"/>
      <c r="Z12" s="354"/>
      <c r="AA12" s="354"/>
      <c r="AB12" s="354"/>
      <c r="AC12" s="354"/>
      <c r="AD12" s="354"/>
      <c r="AE12" s="354"/>
      <c r="AF12" s="354"/>
      <c r="AG12" s="354"/>
      <c r="AH12" s="354"/>
      <c r="AI12" s="354"/>
      <c r="AJ12" s="354"/>
      <c r="AK12" s="354"/>
    </row>
    <row r="13" spans="1:37" x14ac:dyDescent="0.25">
      <c r="A13" s="351"/>
      <c r="B13" s="28" t="s">
        <v>111</v>
      </c>
      <c r="C13" s="292" t="s">
        <v>205</v>
      </c>
      <c r="D13" s="292"/>
      <c r="E13" s="352" t="s">
        <v>130</v>
      </c>
      <c r="F13" s="317">
        <f t="shared" si="1"/>
        <v>0</v>
      </c>
      <c r="G13" s="317">
        <f t="shared" si="0"/>
        <v>0</v>
      </c>
      <c r="H13" s="355">
        <f>SUM(H7:H12)</f>
        <v>0</v>
      </c>
      <c r="I13" s="356">
        <f t="shared" ref="I13:P13" si="2">SUM(I7:I12)</f>
        <v>0</v>
      </c>
      <c r="J13" s="356">
        <f t="shared" si="2"/>
        <v>0</v>
      </c>
      <c r="K13" s="356">
        <f t="shared" si="2"/>
        <v>0</v>
      </c>
      <c r="L13" s="356">
        <f t="shared" si="2"/>
        <v>0</v>
      </c>
      <c r="M13" s="356">
        <f t="shared" si="2"/>
        <v>0</v>
      </c>
      <c r="N13" s="356">
        <f t="shared" si="2"/>
        <v>0</v>
      </c>
      <c r="O13" s="356">
        <f t="shared" si="2"/>
        <v>0</v>
      </c>
      <c r="P13" s="356">
        <f t="shared" si="2"/>
        <v>0</v>
      </c>
      <c r="Q13" s="356">
        <f t="shared" ref="Q13:AK13" si="3">SUM(Q7:Q12)</f>
        <v>0</v>
      </c>
      <c r="R13" s="356">
        <f t="shared" si="3"/>
        <v>0</v>
      </c>
      <c r="S13" s="356">
        <f t="shared" si="3"/>
        <v>0</v>
      </c>
      <c r="T13" s="356">
        <f t="shared" si="3"/>
        <v>0</v>
      </c>
      <c r="U13" s="356">
        <f t="shared" si="3"/>
        <v>0</v>
      </c>
      <c r="V13" s="356">
        <f t="shared" si="3"/>
        <v>0</v>
      </c>
      <c r="W13" s="356">
        <f t="shared" si="3"/>
        <v>0</v>
      </c>
      <c r="X13" s="356">
        <f t="shared" si="3"/>
        <v>0</v>
      </c>
      <c r="Y13" s="356">
        <f t="shared" si="3"/>
        <v>0</v>
      </c>
      <c r="Z13" s="356">
        <f t="shared" si="3"/>
        <v>0</v>
      </c>
      <c r="AA13" s="356">
        <f t="shared" si="3"/>
        <v>0</v>
      </c>
      <c r="AB13" s="356">
        <f t="shared" si="3"/>
        <v>0</v>
      </c>
      <c r="AC13" s="356">
        <f t="shared" si="3"/>
        <v>0</v>
      </c>
      <c r="AD13" s="356">
        <f t="shared" si="3"/>
        <v>0</v>
      </c>
      <c r="AE13" s="356">
        <f t="shared" si="3"/>
        <v>0</v>
      </c>
      <c r="AF13" s="356">
        <f t="shared" si="3"/>
        <v>0</v>
      </c>
      <c r="AG13" s="356">
        <f t="shared" si="3"/>
        <v>0</v>
      </c>
      <c r="AH13" s="356">
        <f t="shared" si="3"/>
        <v>0</v>
      </c>
      <c r="AI13" s="356">
        <f t="shared" si="3"/>
        <v>0</v>
      </c>
      <c r="AJ13" s="356">
        <f t="shared" si="3"/>
        <v>0</v>
      </c>
      <c r="AK13" s="356">
        <f t="shared" si="3"/>
        <v>0</v>
      </c>
    </row>
    <row r="14" spans="1:37" x14ac:dyDescent="0.25">
      <c r="A14" s="28"/>
      <c r="B14" s="28"/>
      <c r="C14" s="28"/>
      <c r="D14" s="28"/>
      <c r="E14" s="32"/>
      <c r="F14" s="32"/>
      <c r="G14" s="32"/>
      <c r="H14" s="32"/>
      <c r="I14" s="357"/>
      <c r="J14" s="311"/>
      <c r="K14" s="357"/>
      <c r="L14" s="311"/>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row>
    <row r="15" spans="1:37" x14ac:dyDescent="0.25">
      <c r="A15" s="255">
        <v>2</v>
      </c>
      <c r="B15" s="256" t="s">
        <v>277</v>
      </c>
      <c r="C15" s="256"/>
      <c r="D15" s="256"/>
      <c r="E15" s="256"/>
      <c r="F15" s="256"/>
      <c r="G15" s="256"/>
      <c r="H15" s="256"/>
      <c r="I15" s="257"/>
      <c r="J15" s="257"/>
      <c r="K15" s="257"/>
      <c r="L15" s="257"/>
      <c r="M15" s="257"/>
      <c r="N15" s="257"/>
      <c r="O15" s="257"/>
      <c r="P15" s="257"/>
      <c r="Q15" s="257"/>
      <c r="R15" s="257"/>
      <c r="S15" s="257"/>
      <c r="T15" s="257"/>
      <c r="U15" s="257"/>
      <c r="V15" s="257"/>
      <c r="W15" s="257"/>
      <c r="X15" s="257"/>
      <c r="Y15" s="257"/>
      <c r="Z15" s="257"/>
      <c r="AA15" s="257"/>
      <c r="AB15" s="257"/>
      <c r="AC15" s="257"/>
      <c r="AD15" s="257"/>
      <c r="AE15" s="257"/>
      <c r="AF15" s="257"/>
      <c r="AG15" s="257"/>
      <c r="AH15" s="257"/>
      <c r="AI15" s="257"/>
      <c r="AJ15" s="257"/>
      <c r="AK15" s="257"/>
    </row>
    <row r="16" spans="1:37" x14ac:dyDescent="0.25">
      <c r="A16" s="346"/>
      <c r="B16" s="347" t="s">
        <v>198</v>
      </c>
      <c r="C16" s="347" t="s">
        <v>299</v>
      </c>
      <c r="D16" s="347"/>
      <c r="E16" s="358"/>
      <c r="F16" s="312"/>
      <c r="G16" s="312"/>
      <c r="H16" s="312"/>
      <c r="I16" s="359">
        <f>F13</f>
        <v>0</v>
      </c>
      <c r="J16" s="28"/>
      <c r="K16" s="28"/>
      <c r="L16" s="28"/>
      <c r="M16" s="28"/>
      <c r="N16" s="28"/>
      <c r="O16" s="28"/>
      <c r="P16" s="360"/>
      <c r="Q16" s="28"/>
      <c r="R16" s="28"/>
      <c r="S16" s="28"/>
      <c r="T16" s="28"/>
      <c r="U16" s="28"/>
      <c r="V16" s="28"/>
      <c r="W16" s="28"/>
      <c r="X16" s="28"/>
      <c r="Y16" s="28"/>
      <c r="Z16" s="28"/>
      <c r="AA16" s="28"/>
      <c r="AB16" s="28"/>
      <c r="AC16" s="28"/>
      <c r="AD16" s="28"/>
      <c r="AE16" s="28"/>
      <c r="AF16" s="28"/>
      <c r="AG16" s="28"/>
      <c r="AH16" s="28"/>
      <c r="AI16" s="28"/>
      <c r="AJ16" s="28"/>
      <c r="AK16" s="28"/>
    </row>
    <row r="17" spans="1:42" x14ac:dyDescent="0.25">
      <c r="A17" s="361"/>
      <c r="B17" s="342" t="s">
        <v>199</v>
      </c>
      <c r="C17" s="342" t="s">
        <v>300</v>
      </c>
      <c r="D17" s="342"/>
      <c r="E17" s="322"/>
      <c r="F17" s="312"/>
      <c r="G17" s="312"/>
      <c r="H17" s="312"/>
      <c r="I17" s="362" t="e">
        <f>IRR(H13:AK13,K17)</f>
        <v>#NUM!</v>
      </c>
      <c r="J17" s="28"/>
      <c r="K17" s="42">
        <v>-0.5</v>
      </c>
      <c r="L17" s="28" t="s">
        <v>301</v>
      </c>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row>
    <row r="18" spans="1:42" x14ac:dyDescent="0.25">
      <c r="A18" s="255"/>
      <c r="B18" s="256"/>
      <c r="C18" s="256"/>
      <c r="D18" s="256"/>
      <c r="E18" s="256"/>
      <c r="F18" s="256"/>
      <c r="G18" s="256"/>
      <c r="H18" s="256"/>
      <c r="I18" s="257"/>
      <c r="J18" s="257"/>
      <c r="K18" s="257"/>
      <c r="L18" s="257"/>
      <c r="M18" s="257"/>
      <c r="N18" s="257"/>
      <c r="O18" s="257"/>
      <c r="P18" s="257"/>
      <c r="Q18" s="257"/>
      <c r="R18" s="257"/>
      <c r="S18" s="257"/>
      <c r="T18" s="257"/>
      <c r="U18" s="257"/>
      <c r="V18" s="257"/>
      <c r="W18" s="257"/>
      <c r="X18" s="257"/>
      <c r="Y18" s="257"/>
      <c r="Z18" s="257"/>
      <c r="AA18" s="257"/>
      <c r="AB18" s="257"/>
      <c r="AC18" s="257"/>
      <c r="AD18" s="257"/>
      <c r="AE18" s="257"/>
      <c r="AF18" s="257"/>
      <c r="AG18" s="257"/>
      <c r="AH18" s="257"/>
      <c r="AI18" s="257"/>
      <c r="AJ18" s="257"/>
      <c r="AK18" s="257"/>
    </row>
    <row r="19" spans="1:42" s="212" customFormat="1" ht="24.95" customHeight="1" x14ac:dyDescent="0.35">
      <c r="A19" s="576" t="s">
        <v>302</v>
      </c>
      <c r="B19" s="576"/>
      <c r="C19" s="576"/>
      <c r="D19" s="576"/>
      <c r="E19" s="576"/>
      <c r="F19" s="576"/>
      <c r="G19" s="363"/>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row>
    <row r="20" spans="1:42" s="212" customFormat="1" ht="12.75" customHeight="1" x14ac:dyDescent="0.2">
      <c r="A20" s="364"/>
      <c r="B20" s="274"/>
      <c r="C20" s="180"/>
      <c r="D20" s="186"/>
      <c r="E20" s="187"/>
      <c r="F20" s="308" t="s">
        <v>252</v>
      </c>
      <c r="G20" s="309"/>
      <c r="H20" s="276">
        <f>H5</f>
        <v>1</v>
      </c>
      <c r="I20" s="276">
        <f t="shared" ref="I20:AK20" si="4">I5</f>
        <v>2</v>
      </c>
      <c r="J20" s="276">
        <f t="shared" si="4"/>
        <v>3</v>
      </c>
      <c r="K20" s="276">
        <f t="shared" si="4"/>
        <v>4</v>
      </c>
      <c r="L20" s="276">
        <f t="shared" si="4"/>
        <v>5</v>
      </c>
      <c r="M20" s="276">
        <f t="shared" si="4"/>
        <v>6</v>
      </c>
      <c r="N20" s="276">
        <f t="shared" si="4"/>
        <v>7</v>
      </c>
      <c r="O20" s="276">
        <f t="shared" si="4"/>
        <v>8</v>
      </c>
      <c r="P20" s="276">
        <f t="shared" si="4"/>
        <v>9</v>
      </c>
      <c r="Q20" s="276">
        <f t="shared" si="4"/>
        <v>10</v>
      </c>
      <c r="R20" s="276">
        <f t="shared" si="4"/>
        <v>11</v>
      </c>
      <c r="S20" s="276">
        <f t="shared" si="4"/>
        <v>12</v>
      </c>
      <c r="T20" s="276">
        <f t="shared" si="4"/>
        <v>13</v>
      </c>
      <c r="U20" s="276">
        <f t="shared" si="4"/>
        <v>14</v>
      </c>
      <c r="V20" s="276">
        <f t="shared" si="4"/>
        <v>15</v>
      </c>
      <c r="W20" s="276">
        <f t="shared" si="4"/>
        <v>16</v>
      </c>
      <c r="X20" s="276">
        <f t="shared" si="4"/>
        <v>17</v>
      </c>
      <c r="Y20" s="276">
        <f t="shared" si="4"/>
        <v>18</v>
      </c>
      <c r="Z20" s="276">
        <f t="shared" si="4"/>
        <v>19</v>
      </c>
      <c r="AA20" s="276">
        <f t="shared" si="4"/>
        <v>20</v>
      </c>
      <c r="AB20" s="276">
        <f t="shared" si="4"/>
        <v>21</v>
      </c>
      <c r="AC20" s="276">
        <f t="shared" si="4"/>
        <v>22</v>
      </c>
      <c r="AD20" s="276">
        <f t="shared" si="4"/>
        <v>23</v>
      </c>
      <c r="AE20" s="276">
        <f t="shared" si="4"/>
        <v>24</v>
      </c>
      <c r="AF20" s="276">
        <f t="shared" si="4"/>
        <v>25</v>
      </c>
      <c r="AG20" s="276">
        <f t="shared" si="4"/>
        <v>26</v>
      </c>
      <c r="AH20" s="276">
        <f t="shared" si="4"/>
        <v>27</v>
      </c>
      <c r="AI20" s="276">
        <f t="shared" si="4"/>
        <v>28</v>
      </c>
      <c r="AJ20" s="276">
        <f t="shared" si="4"/>
        <v>29</v>
      </c>
      <c r="AK20" s="276">
        <f t="shared" si="4"/>
        <v>30</v>
      </c>
      <c r="AL20" s="28"/>
    </row>
    <row r="21" spans="1:42" s="212" customFormat="1" ht="12.75" x14ac:dyDescent="0.2">
      <c r="A21" s="344">
        <v>3</v>
      </c>
      <c r="B21" s="300" t="s">
        <v>192</v>
      </c>
      <c r="C21" s="300"/>
      <c r="D21" s="191"/>
      <c r="E21" s="192" t="s">
        <v>190</v>
      </c>
      <c r="F21" s="345" t="s">
        <v>191</v>
      </c>
      <c r="G21" s="345" t="s">
        <v>191</v>
      </c>
      <c r="H21" s="277">
        <f>H6</f>
        <v>2026</v>
      </c>
      <c r="I21" s="277">
        <f t="shared" ref="I21:AK21" si="5">I6</f>
        <v>2027</v>
      </c>
      <c r="J21" s="277">
        <f t="shared" si="5"/>
        <v>2028</v>
      </c>
      <c r="K21" s="277">
        <f t="shared" si="5"/>
        <v>2029</v>
      </c>
      <c r="L21" s="277">
        <f t="shared" si="5"/>
        <v>2030</v>
      </c>
      <c r="M21" s="277">
        <f t="shared" si="5"/>
        <v>2031</v>
      </c>
      <c r="N21" s="277">
        <f t="shared" si="5"/>
        <v>2032</v>
      </c>
      <c r="O21" s="277">
        <f t="shared" si="5"/>
        <v>2033</v>
      </c>
      <c r="P21" s="277">
        <f t="shared" si="5"/>
        <v>2034</v>
      </c>
      <c r="Q21" s="277">
        <f t="shared" si="5"/>
        <v>2035</v>
      </c>
      <c r="R21" s="277">
        <f t="shared" si="5"/>
        <v>2036</v>
      </c>
      <c r="S21" s="277">
        <f t="shared" si="5"/>
        <v>2037</v>
      </c>
      <c r="T21" s="277">
        <f t="shared" si="5"/>
        <v>2038</v>
      </c>
      <c r="U21" s="277">
        <f t="shared" si="5"/>
        <v>2039</v>
      </c>
      <c r="V21" s="277">
        <f t="shared" si="5"/>
        <v>2040</v>
      </c>
      <c r="W21" s="277">
        <f t="shared" si="5"/>
        <v>2041</v>
      </c>
      <c r="X21" s="277">
        <f t="shared" si="5"/>
        <v>2042</v>
      </c>
      <c r="Y21" s="277">
        <f t="shared" si="5"/>
        <v>2043</v>
      </c>
      <c r="Z21" s="277">
        <f t="shared" si="5"/>
        <v>2044</v>
      </c>
      <c r="AA21" s="277">
        <f t="shared" si="5"/>
        <v>2045</v>
      </c>
      <c r="AB21" s="277">
        <f t="shared" si="5"/>
        <v>2046</v>
      </c>
      <c r="AC21" s="277">
        <f t="shared" si="5"/>
        <v>2047</v>
      </c>
      <c r="AD21" s="277">
        <f t="shared" si="5"/>
        <v>2048</v>
      </c>
      <c r="AE21" s="277">
        <f t="shared" si="5"/>
        <v>2049</v>
      </c>
      <c r="AF21" s="277">
        <f t="shared" si="5"/>
        <v>2050</v>
      </c>
      <c r="AG21" s="277">
        <f t="shared" si="5"/>
        <v>2051</v>
      </c>
      <c r="AH21" s="277">
        <f t="shared" si="5"/>
        <v>2052</v>
      </c>
      <c r="AI21" s="277">
        <f t="shared" si="5"/>
        <v>2053</v>
      </c>
      <c r="AJ21" s="277">
        <f t="shared" si="5"/>
        <v>2054</v>
      </c>
      <c r="AK21" s="277">
        <f t="shared" si="5"/>
        <v>2055</v>
      </c>
      <c r="AL21" s="28"/>
      <c r="AM21" s="254"/>
      <c r="AN21" s="254"/>
      <c r="AO21" s="254"/>
      <c r="AP21" s="254"/>
    </row>
    <row r="22" spans="1:42" s="28" customFormat="1" ht="12.75" x14ac:dyDescent="0.2">
      <c r="A22" s="346"/>
      <c r="B22" s="365" t="s">
        <v>214</v>
      </c>
      <c r="C22" s="347" t="s">
        <v>232</v>
      </c>
      <c r="D22" s="347"/>
      <c r="E22" s="366" t="s">
        <v>130</v>
      </c>
      <c r="F22" s="367">
        <f t="shared" ref="F22:F26" si="6">H22+NPV($F$3,I22:AK22)</f>
        <v>0</v>
      </c>
      <c r="G22" s="317">
        <f>SUM(H22:AK22)</f>
        <v>0</v>
      </c>
      <c r="H22" s="368">
        <f>H7</f>
        <v>0</v>
      </c>
      <c r="I22" s="368">
        <f t="shared" ref="I22:AK22" si="7">I7</f>
        <v>0</v>
      </c>
      <c r="J22" s="368">
        <f t="shared" si="7"/>
        <v>0</v>
      </c>
      <c r="K22" s="368">
        <f t="shared" si="7"/>
        <v>0</v>
      </c>
      <c r="L22" s="368">
        <f t="shared" si="7"/>
        <v>0</v>
      </c>
      <c r="M22" s="368">
        <f t="shared" si="7"/>
        <v>0</v>
      </c>
      <c r="N22" s="368">
        <f t="shared" si="7"/>
        <v>0</v>
      </c>
      <c r="O22" s="368">
        <f t="shared" si="7"/>
        <v>0</v>
      </c>
      <c r="P22" s="368">
        <f t="shared" si="7"/>
        <v>0</v>
      </c>
      <c r="Q22" s="368">
        <f t="shared" si="7"/>
        <v>0</v>
      </c>
      <c r="R22" s="368">
        <f t="shared" si="7"/>
        <v>0</v>
      </c>
      <c r="S22" s="368">
        <f t="shared" si="7"/>
        <v>0</v>
      </c>
      <c r="T22" s="368">
        <f t="shared" si="7"/>
        <v>0</v>
      </c>
      <c r="U22" s="368">
        <f t="shared" si="7"/>
        <v>0</v>
      </c>
      <c r="V22" s="368">
        <f t="shared" si="7"/>
        <v>0</v>
      </c>
      <c r="W22" s="368">
        <f t="shared" si="7"/>
        <v>0</v>
      </c>
      <c r="X22" s="368">
        <f t="shared" si="7"/>
        <v>0</v>
      </c>
      <c r="Y22" s="368">
        <f t="shared" si="7"/>
        <v>0</v>
      </c>
      <c r="Z22" s="368">
        <f t="shared" si="7"/>
        <v>0</v>
      </c>
      <c r="AA22" s="368">
        <f t="shared" si="7"/>
        <v>0</v>
      </c>
      <c r="AB22" s="368">
        <f t="shared" si="7"/>
        <v>0</v>
      </c>
      <c r="AC22" s="368">
        <f t="shared" si="7"/>
        <v>0</v>
      </c>
      <c r="AD22" s="368">
        <f t="shared" si="7"/>
        <v>0</v>
      </c>
      <c r="AE22" s="368">
        <f t="shared" si="7"/>
        <v>0</v>
      </c>
      <c r="AF22" s="368">
        <f t="shared" si="7"/>
        <v>0</v>
      </c>
      <c r="AG22" s="368">
        <f t="shared" si="7"/>
        <v>0</v>
      </c>
      <c r="AH22" s="368">
        <f t="shared" si="7"/>
        <v>0</v>
      </c>
      <c r="AI22" s="368">
        <f t="shared" si="7"/>
        <v>0</v>
      </c>
      <c r="AJ22" s="368">
        <f t="shared" si="7"/>
        <v>0</v>
      </c>
      <c r="AK22" s="368">
        <f t="shared" si="7"/>
        <v>0</v>
      </c>
      <c r="AL22" s="369" t="e">
        <v>#REF!</v>
      </c>
      <c r="AM22" s="370"/>
    </row>
    <row r="23" spans="1:42" s="28" customFormat="1" ht="12.75" x14ac:dyDescent="0.2">
      <c r="A23" s="351"/>
      <c r="B23" s="371" t="s">
        <v>220</v>
      </c>
      <c r="C23" s="28" t="s">
        <v>296</v>
      </c>
      <c r="E23" s="32" t="s">
        <v>130</v>
      </c>
      <c r="F23" s="367">
        <f>H23+NPV($F$3,I23:AK23)</f>
        <v>0</v>
      </c>
      <c r="G23" s="317">
        <f t="shared" ref="G23:G26" si="8">SUM(H23:AK23)</f>
        <v>0</v>
      </c>
      <c r="H23" s="372">
        <f>H9</f>
        <v>0</v>
      </c>
      <c r="I23" s="372">
        <f t="shared" ref="I23:AK23" si="9">I9</f>
        <v>0</v>
      </c>
      <c r="J23" s="372">
        <f t="shared" si="9"/>
        <v>0</v>
      </c>
      <c r="K23" s="372">
        <f t="shared" si="9"/>
        <v>0</v>
      </c>
      <c r="L23" s="372">
        <f t="shared" si="9"/>
        <v>0</v>
      </c>
      <c r="M23" s="372">
        <f t="shared" si="9"/>
        <v>0</v>
      </c>
      <c r="N23" s="372">
        <f t="shared" si="9"/>
        <v>0</v>
      </c>
      <c r="O23" s="372">
        <f t="shared" si="9"/>
        <v>0</v>
      </c>
      <c r="P23" s="372">
        <f t="shared" si="9"/>
        <v>0</v>
      </c>
      <c r="Q23" s="372">
        <f t="shared" si="9"/>
        <v>0</v>
      </c>
      <c r="R23" s="372">
        <f t="shared" si="9"/>
        <v>0</v>
      </c>
      <c r="S23" s="372">
        <f t="shared" si="9"/>
        <v>0</v>
      </c>
      <c r="T23" s="372">
        <f t="shared" si="9"/>
        <v>0</v>
      </c>
      <c r="U23" s="372">
        <f t="shared" si="9"/>
        <v>0</v>
      </c>
      <c r="V23" s="372">
        <f t="shared" si="9"/>
        <v>0</v>
      </c>
      <c r="W23" s="372">
        <f t="shared" si="9"/>
        <v>0</v>
      </c>
      <c r="X23" s="372">
        <f t="shared" si="9"/>
        <v>0</v>
      </c>
      <c r="Y23" s="372">
        <f t="shared" si="9"/>
        <v>0</v>
      </c>
      <c r="Z23" s="372">
        <f t="shared" si="9"/>
        <v>0</v>
      </c>
      <c r="AA23" s="372">
        <f t="shared" si="9"/>
        <v>0</v>
      </c>
      <c r="AB23" s="372">
        <f t="shared" si="9"/>
        <v>0</v>
      </c>
      <c r="AC23" s="372">
        <f t="shared" si="9"/>
        <v>0</v>
      </c>
      <c r="AD23" s="372">
        <f t="shared" si="9"/>
        <v>0</v>
      </c>
      <c r="AE23" s="372">
        <f t="shared" si="9"/>
        <v>0</v>
      </c>
      <c r="AF23" s="372">
        <f t="shared" si="9"/>
        <v>0</v>
      </c>
      <c r="AG23" s="372">
        <f t="shared" si="9"/>
        <v>0</v>
      </c>
      <c r="AH23" s="372">
        <f t="shared" si="9"/>
        <v>0</v>
      </c>
      <c r="AI23" s="372">
        <f t="shared" si="9"/>
        <v>0</v>
      </c>
      <c r="AJ23" s="372">
        <f t="shared" si="9"/>
        <v>0</v>
      </c>
      <c r="AK23" s="372">
        <f t="shared" si="9"/>
        <v>0</v>
      </c>
      <c r="AL23" s="369" t="e">
        <v>#REF!</v>
      </c>
    </row>
    <row r="24" spans="1:42" s="329" customFormat="1" ht="12.75" x14ac:dyDescent="0.2">
      <c r="A24" s="310"/>
      <c r="B24" s="371" t="s">
        <v>260</v>
      </c>
      <c r="C24" s="371" t="s">
        <v>303</v>
      </c>
      <c r="D24" s="43"/>
      <c r="E24" s="373" t="s">
        <v>130</v>
      </c>
      <c r="F24" s="367">
        <f t="shared" si="6"/>
        <v>0</v>
      </c>
      <c r="G24" s="317">
        <f t="shared" si="8"/>
        <v>0</v>
      </c>
      <c r="H24" s="374">
        <f>'3. DL invest.n.pl.AR pr.'!F29+'3. DL invest.n.pl.AR pr.'!F32</f>
        <v>0</v>
      </c>
      <c r="I24" s="374">
        <f>'3. DL invest.n.pl.AR pr.'!G29+'3. DL invest.n.pl.AR pr.'!G32</f>
        <v>0</v>
      </c>
      <c r="J24" s="374">
        <f>'3. DL invest.n.pl.AR pr.'!H29+'3. DL invest.n.pl.AR pr.'!H32</f>
        <v>0</v>
      </c>
      <c r="K24" s="374">
        <f>'3. DL invest.n.pl.AR pr.'!I29+'3. DL invest.n.pl.AR pr.'!I32</f>
        <v>0</v>
      </c>
      <c r="L24" s="374">
        <f>'3. DL invest.n.pl.AR pr.'!J29+'3. DL invest.n.pl.AR pr.'!J32</f>
        <v>0</v>
      </c>
      <c r="M24" s="374">
        <f>'3. DL invest.n.pl.AR pr.'!K29+'3. DL invest.n.pl.AR pr.'!K32</f>
        <v>0</v>
      </c>
      <c r="N24" s="374">
        <f>'3. DL invest.n.pl.AR pr.'!L29+'3. DL invest.n.pl.AR pr.'!L32</f>
        <v>0</v>
      </c>
      <c r="O24" s="374">
        <f>'3. DL invest.n.pl.AR pr.'!M29+'3. DL invest.n.pl.AR pr.'!M32</f>
        <v>0</v>
      </c>
      <c r="P24" s="374">
        <f>'3. DL invest.n.pl.AR pr.'!N29+'3. DL invest.n.pl.AR pr.'!N32</f>
        <v>0</v>
      </c>
      <c r="Q24" s="374">
        <f>'3. DL invest.n.pl.AR pr.'!O29+'3. DL invest.n.pl.AR pr.'!O32</f>
        <v>0</v>
      </c>
      <c r="R24" s="374">
        <f>'3. DL invest.n.pl.AR pr.'!P29+'3. DL invest.n.pl.AR pr.'!P32</f>
        <v>0</v>
      </c>
      <c r="S24" s="374">
        <f>'3. DL invest.n.pl.AR pr.'!Q29+'3. DL invest.n.pl.AR pr.'!Q32</f>
        <v>0</v>
      </c>
      <c r="T24" s="374">
        <f>'3. DL invest.n.pl.AR pr.'!R29+'3. DL invest.n.pl.AR pr.'!R32</f>
        <v>0</v>
      </c>
      <c r="U24" s="374">
        <f>'3. DL invest.n.pl.AR pr.'!S29+'3. DL invest.n.pl.AR pr.'!S32</f>
        <v>0</v>
      </c>
      <c r="V24" s="374">
        <f>'3. DL invest.n.pl.AR pr.'!T29+'3. DL invest.n.pl.AR pr.'!T32</f>
        <v>0</v>
      </c>
      <c r="W24" s="374">
        <f>'3. DL invest.n.pl.AR pr.'!U29+'3. DL invest.n.pl.AR pr.'!U32</f>
        <v>0</v>
      </c>
      <c r="X24" s="374">
        <f>'3. DL invest.n.pl.AR pr.'!V29+'3. DL invest.n.pl.AR pr.'!V32</f>
        <v>0</v>
      </c>
      <c r="Y24" s="374">
        <f>'3. DL invest.n.pl.AR pr.'!W29+'3. DL invest.n.pl.AR pr.'!W32</f>
        <v>0</v>
      </c>
      <c r="Z24" s="374">
        <f>'3. DL invest.n.pl.AR pr.'!X29+'3. DL invest.n.pl.AR pr.'!X32</f>
        <v>0</v>
      </c>
      <c r="AA24" s="374">
        <f>'3. DL invest.n.pl.AR pr.'!Y29+'3. DL invest.n.pl.AR pr.'!Y32</f>
        <v>0</v>
      </c>
      <c r="AB24" s="374">
        <f>'3. DL invest.n.pl.AR pr.'!Z29+'3. DL invest.n.pl.AR pr.'!Z32</f>
        <v>0</v>
      </c>
      <c r="AC24" s="374">
        <f>'3. DL invest.n.pl.AR pr.'!AA29+'3. DL invest.n.pl.AR pr.'!AA32</f>
        <v>0</v>
      </c>
      <c r="AD24" s="374">
        <f>'3. DL invest.n.pl.AR pr.'!AB29+'3. DL invest.n.pl.AR pr.'!AB32</f>
        <v>0</v>
      </c>
      <c r="AE24" s="374">
        <f>'3. DL invest.n.pl.AR pr.'!AC29+'3. DL invest.n.pl.AR pr.'!AC32</f>
        <v>0</v>
      </c>
      <c r="AF24" s="374">
        <f>'3. DL invest.n.pl.AR pr.'!AD29+'3. DL invest.n.pl.AR pr.'!AD32</f>
        <v>0</v>
      </c>
      <c r="AG24" s="374">
        <f>'3. DL invest.n.pl.AR pr.'!AE29+'3. DL invest.n.pl.AR pr.'!AE32</f>
        <v>0</v>
      </c>
      <c r="AH24" s="374">
        <f>'3. DL invest.n.pl.AR pr.'!AF29+'3. DL invest.n.pl.AR pr.'!AF32</f>
        <v>0</v>
      </c>
      <c r="AI24" s="374">
        <f>'3. DL invest.n.pl.AR pr.'!AG29+'3. DL invest.n.pl.AR pr.'!AG32</f>
        <v>0</v>
      </c>
      <c r="AJ24" s="374">
        <f>'3. DL invest.n.pl.AR pr.'!AH29+'3. DL invest.n.pl.AR pr.'!AH32</f>
        <v>0</v>
      </c>
      <c r="AK24" s="374">
        <f>'3. DL invest.n.pl.AR pr.'!AI29+'3. DL invest.n.pl.AR pr.'!AI32</f>
        <v>0</v>
      </c>
      <c r="AM24" s="375"/>
    </row>
    <row r="25" spans="1:42" s="329" customFormat="1" ht="12.75" x14ac:dyDescent="0.2">
      <c r="A25" s="310"/>
      <c r="B25" s="371" t="s">
        <v>304</v>
      </c>
      <c r="C25" s="371" t="s">
        <v>305</v>
      </c>
      <c r="D25" s="43"/>
      <c r="E25" s="373" t="s">
        <v>130</v>
      </c>
      <c r="F25" s="367">
        <f t="shared" ref="F25" si="10">H25+NPV($F$3,I25:AK25)</f>
        <v>0</v>
      </c>
      <c r="G25" s="317">
        <f t="shared" ref="G25" si="11">SUM(H25:AK25)</f>
        <v>0</v>
      </c>
      <c r="H25" s="374">
        <f>'3. DL invest.n.pl.AR pr.'!F30</f>
        <v>0</v>
      </c>
      <c r="I25" s="374">
        <f>'3. DL invest.n.pl.AR pr.'!G30</f>
        <v>0</v>
      </c>
      <c r="J25" s="374">
        <f>'3. DL invest.n.pl.AR pr.'!H30</f>
        <v>0</v>
      </c>
      <c r="K25" s="374">
        <f>'3. DL invest.n.pl.AR pr.'!I30</f>
        <v>0</v>
      </c>
      <c r="L25" s="374">
        <f>'3. DL invest.n.pl.AR pr.'!J30</f>
        <v>0</v>
      </c>
      <c r="M25" s="374">
        <f>'3. DL invest.n.pl.AR pr.'!K30</f>
        <v>0</v>
      </c>
      <c r="N25" s="374">
        <f>'3. DL invest.n.pl.AR pr.'!L30</f>
        <v>0</v>
      </c>
      <c r="O25" s="374">
        <f>'3. DL invest.n.pl.AR pr.'!M30</f>
        <v>0</v>
      </c>
      <c r="P25" s="374">
        <f>'3. DL invest.n.pl.AR pr.'!N30</f>
        <v>0</v>
      </c>
      <c r="Q25" s="374">
        <f>'3. DL invest.n.pl.AR pr.'!O30</f>
        <v>0</v>
      </c>
      <c r="R25" s="374">
        <f>'3. DL invest.n.pl.AR pr.'!P30</f>
        <v>0</v>
      </c>
      <c r="S25" s="374">
        <f>'3. DL invest.n.pl.AR pr.'!Q30</f>
        <v>0</v>
      </c>
      <c r="T25" s="374">
        <f>'3. DL invest.n.pl.AR pr.'!R30</f>
        <v>0</v>
      </c>
      <c r="U25" s="374">
        <f>'3. DL invest.n.pl.AR pr.'!S30</f>
        <v>0</v>
      </c>
      <c r="V25" s="374">
        <f>'3. DL invest.n.pl.AR pr.'!T30</f>
        <v>0</v>
      </c>
      <c r="W25" s="374">
        <f>'3. DL invest.n.pl.AR pr.'!U30</f>
        <v>0</v>
      </c>
      <c r="X25" s="374">
        <f>'3. DL invest.n.pl.AR pr.'!V30</f>
        <v>0</v>
      </c>
      <c r="Y25" s="374">
        <f>'3. DL invest.n.pl.AR pr.'!W30</f>
        <v>0</v>
      </c>
      <c r="Z25" s="374">
        <f>'3. DL invest.n.pl.AR pr.'!X30</f>
        <v>0</v>
      </c>
      <c r="AA25" s="374">
        <f>'3. DL invest.n.pl.AR pr.'!Y30</f>
        <v>0</v>
      </c>
      <c r="AB25" s="374">
        <f>'3. DL invest.n.pl.AR pr.'!Z30</f>
        <v>0</v>
      </c>
      <c r="AC25" s="374">
        <f>'3. DL invest.n.pl.AR pr.'!AA30</f>
        <v>0</v>
      </c>
      <c r="AD25" s="374">
        <f>'3. DL invest.n.pl.AR pr.'!AB30</f>
        <v>0</v>
      </c>
      <c r="AE25" s="374">
        <f>'3. DL invest.n.pl.AR pr.'!AC30</f>
        <v>0</v>
      </c>
      <c r="AF25" s="374">
        <f>'3. DL invest.n.pl.AR pr.'!AD30</f>
        <v>0</v>
      </c>
      <c r="AG25" s="374">
        <f>'3. DL invest.n.pl.AR pr.'!AE30</f>
        <v>0</v>
      </c>
      <c r="AH25" s="374">
        <f>'3. DL invest.n.pl.AR pr.'!AF30</f>
        <v>0</v>
      </c>
      <c r="AI25" s="374">
        <f>'3. DL invest.n.pl.AR pr.'!AG30</f>
        <v>0</v>
      </c>
      <c r="AJ25" s="374">
        <f>'3. DL invest.n.pl.AR pr.'!AH30</f>
        <v>0</v>
      </c>
      <c r="AK25" s="374">
        <f>'3. DL invest.n.pl.AR pr.'!AI30</f>
        <v>0</v>
      </c>
      <c r="AL25" s="375"/>
      <c r="AM25" s="375"/>
    </row>
    <row r="26" spans="1:42" s="311" customFormat="1" ht="12.75" x14ac:dyDescent="0.2">
      <c r="A26" s="376"/>
      <c r="B26" s="28" t="s">
        <v>261</v>
      </c>
      <c r="C26" s="371" t="s">
        <v>241</v>
      </c>
      <c r="D26" s="371"/>
      <c r="E26" s="32" t="s">
        <v>130</v>
      </c>
      <c r="F26" s="367">
        <f t="shared" si="6"/>
        <v>0</v>
      </c>
      <c r="G26" s="317">
        <f t="shared" si="8"/>
        <v>0</v>
      </c>
      <c r="H26" s="372">
        <f t="shared" ref="H26:AK26" si="12">H8</f>
        <v>0</v>
      </c>
      <c r="I26" s="372">
        <f t="shared" si="12"/>
        <v>0</v>
      </c>
      <c r="J26" s="372">
        <f t="shared" si="12"/>
        <v>0</v>
      </c>
      <c r="K26" s="372">
        <f t="shared" si="12"/>
        <v>0</v>
      </c>
      <c r="L26" s="372">
        <f t="shared" si="12"/>
        <v>0</v>
      </c>
      <c r="M26" s="372">
        <f t="shared" si="12"/>
        <v>0</v>
      </c>
      <c r="N26" s="372">
        <f t="shared" si="12"/>
        <v>0</v>
      </c>
      <c r="O26" s="372">
        <f t="shared" si="12"/>
        <v>0</v>
      </c>
      <c r="P26" s="372">
        <f t="shared" si="12"/>
        <v>0</v>
      </c>
      <c r="Q26" s="372">
        <f t="shared" si="12"/>
        <v>0</v>
      </c>
      <c r="R26" s="372">
        <f t="shared" si="12"/>
        <v>0</v>
      </c>
      <c r="S26" s="372">
        <f t="shared" si="12"/>
        <v>0</v>
      </c>
      <c r="T26" s="372">
        <f t="shared" si="12"/>
        <v>0</v>
      </c>
      <c r="U26" s="372">
        <f t="shared" si="12"/>
        <v>0</v>
      </c>
      <c r="V26" s="372">
        <f t="shared" si="12"/>
        <v>0</v>
      </c>
      <c r="W26" s="372">
        <f t="shared" si="12"/>
        <v>0</v>
      </c>
      <c r="X26" s="372">
        <f t="shared" si="12"/>
        <v>0</v>
      </c>
      <c r="Y26" s="372">
        <f t="shared" si="12"/>
        <v>0</v>
      </c>
      <c r="Z26" s="372">
        <f t="shared" si="12"/>
        <v>0</v>
      </c>
      <c r="AA26" s="372">
        <f t="shared" si="12"/>
        <v>0</v>
      </c>
      <c r="AB26" s="372">
        <f t="shared" si="12"/>
        <v>0</v>
      </c>
      <c r="AC26" s="372">
        <f t="shared" si="12"/>
        <v>0</v>
      </c>
      <c r="AD26" s="372">
        <f t="shared" si="12"/>
        <v>0</v>
      </c>
      <c r="AE26" s="372">
        <f t="shared" si="12"/>
        <v>0</v>
      </c>
      <c r="AF26" s="372">
        <f t="shared" si="12"/>
        <v>0</v>
      </c>
      <c r="AG26" s="372">
        <f t="shared" si="12"/>
        <v>0</v>
      </c>
      <c r="AH26" s="372">
        <f t="shared" si="12"/>
        <v>0</v>
      </c>
      <c r="AI26" s="372">
        <f t="shared" si="12"/>
        <v>0</v>
      </c>
      <c r="AJ26" s="372">
        <f t="shared" si="12"/>
        <v>0</v>
      </c>
      <c r="AK26" s="372">
        <f t="shared" si="12"/>
        <v>0</v>
      </c>
      <c r="AL26" s="377"/>
    </row>
    <row r="27" spans="1:42" s="311" customFormat="1" ht="12.75" x14ac:dyDescent="0.2">
      <c r="A27" s="376"/>
      <c r="B27" s="28" t="s">
        <v>262</v>
      </c>
      <c r="C27" s="28" t="s">
        <v>205</v>
      </c>
      <c r="D27" s="28"/>
      <c r="E27" s="32" t="s">
        <v>130</v>
      </c>
      <c r="F27" s="367">
        <f>H27+NPV($F$3,I27:AK27)</f>
        <v>0</v>
      </c>
      <c r="G27" s="317">
        <f>SUM(H27:AK27)</f>
        <v>0</v>
      </c>
      <c r="H27" s="378">
        <f t="shared" ref="H27:AK27" si="13">H22+H23+H24+H26</f>
        <v>0</v>
      </c>
      <c r="I27" s="378">
        <f t="shared" si="13"/>
        <v>0</v>
      </c>
      <c r="J27" s="378">
        <f t="shared" si="13"/>
        <v>0</v>
      </c>
      <c r="K27" s="378">
        <f t="shared" si="13"/>
        <v>0</v>
      </c>
      <c r="L27" s="378">
        <f t="shared" si="13"/>
        <v>0</v>
      </c>
      <c r="M27" s="378">
        <f t="shared" si="13"/>
        <v>0</v>
      </c>
      <c r="N27" s="378">
        <f t="shared" si="13"/>
        <v>0</v>
      </c>
      <c r="O27" s="378">
        <f t="shared" si="13"/>
        <v>0</v>
      </c>
      <c r="P27" s="378">
        <f t="shared" si="13"/>
        <v>0</v>
      </c>
      <c r="Q27" s="378">
        <f t="shared" si="13"/>
        <v>0</v>
      </c>
      <c r="R27" s="378">
        <f t="shared" si="13"/>
        <v>0</v>
      </c>
      <c r="S27" s="378">
        <f t="shared" si="13"/>
        <v>0</v>
      </c>
      <c r="T27" s="378">
        <f t="shared" si="13"/>
        <v>0</v>
      </c>
      <c r="U27" s="378">
        <f t="shared" si="13"/>
        <v>0</v>
      </c>
      <c r="V27" s="378">
        <f t="shared" si="13"/>
        <v>0</v>
      </c>
      <c r="W27" s="378">
        <f t="shared" si="13"/>
        <v>0</v>
      </c>
      <c r="X27" s="378">
        <f t="shared" si="13"/>
        <v>0</v>
      </c>
      <c r="Y27" s="378">
        <f t="shared" si="13"/>
        <v>0</v>
      </c>
      <c r="Z27" s="378">
        <f t="shared" si="13"/>
        <v>0</v>
      </c>
      <c r="AA27" s="378">
        <f t="shared" si="13"/>
        <v>0</v>
      </c>
      <c r="AB27" s="378">
        <f t="shared" si="13"/>
        <v>0</v>
      </c>
      <c r="AC27" s="378">
        <f t="shared" si="13"/>
        <v>0</v>
      </c>
      <c r="AD27" s="378">
        <f t="shared" si="13"/>
        <v>0</v>
      </c>
      <c r="AE27" s="378">
        <f t="shared" si="13"/>
        <v>0</v>
      </c>
      <c r="AF27" s="378">
        <f t="shared" si="13"/>
        <v>0</v>
      </c>
      <c r="AG27" s="378">
        <f t="shared" si="13"/>
        <v>0</v>
      </c>
      <c r="AH27" s="378">
        <f t="shared" si="13"/>
        <v>0</v>
      </c>
      <c r="AI27" s="378">
        <f t="shared" si="13"/>
        <v>0</v>
      </c>
      <c r="AJ27" s="378">
        <f t="shared" si="13"/>
        <v>0</v>
      </c>
      <c r="AK27" s="378">
        <f t="shared" si="13"/>
        <v>0</v>
      </c>
      <c r="AL27" s="377"/>
    </row>
    <row r="28" spans="1:42" x14ac:dyDescent="0.25">
      <c r="A28" s="28"/>
      <c r="B28" s="28"/>
      <c r="C28" s="28"/>
      <c r="D28" s="28"/>
      <c r="E28" s="32"/>
      <c r="F28" s="32"/>
      <c r="G28" s="32"/>
      <c r="H28" s="32"/>
      <c r="I28" s="357"/>
      <c r="J28" s="311"/>
      <c r="K28" s="357"/>
      <c r="L28" s="311"/>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row>
    <row r="29" spans="1:42" x14ac:dyDescent="0.25">
      <c r="A29" s="255">
        <v>4</v>
      </c>
      <c r="B29" s="256" t="s">
        <v>277</v>
      </c>
      <c r="C29" s="256"/>
      <c r="D29" s="256"/>
      <c r="E29" s="256"/>
      <c r="F29" s="256"/>
      <c r="G29" s="256"/>
      <c r="H29" s="256"/>
      <c r="I29" s="257"/>
      <c r="J29" s="257"/>
      <c r="K29" s="257"/>
      <c r="L29" s="257"/>
      <c r="M29" s="257"/>
      <c r="N29" s="257"/>
      <c r="O29" s="257"/>
      <c r="P29" s="257"/>
      <c r="Q29" s="257"/>
      <c r="R29" s="257"/>
      <c r="S29" s="257"/>
      <c r="T29" s="257"/>
      <c r="U29" s="257"/>
      <c r="V29" s="257"/>
      <c r="W29" s="257"/>
      <c r="X29" s="257"/>
      <c r="Y29" s="257"/>
      <c r="Z29" s="257"/>
      <c r="AA29" s="257"/>
      <c r="AB29" s="257"/>
      <c r="AC29" s="257"/>
      <c r="AD29" s="257"/>
      <c r="AE29" s="257"/>
      <c r="AF29" s="257"/>
      <c r="AG29" s="257"/>
      <c r="AH29" s="257"/>
      <c r="AI29" s="257"/>
      <c r="AJ29" s="257"/>
      <c r="AK29" s="257"/>
    </row>
    <row r="30" spans="1:42" x14ac:dyDescent="0.25">
      <c r="A30" s="346"/>
      <c r="B30" s="347" t="s">
        <v>225</v>
      </c>
      <c r="C30" s="347" t="s">
        <v>306</v>
      </c>
      <c r="D30" s="347"/>
      <c r="E30" s="358"/>
      <c r="F30" s="312"/>
      <c r="G30" s="312"/>
      <c r="H30" s="312"/>
      <c r="I30" s="359">
        <f>F27</f>
        <v>0</v>
      </c>
      <c r="J30" s="28"/>
      <c r="K30" s="28"/>
      <c r="L30" s="28"/>
      <c r="M30" s="28"/>
      <c r="N30" s="28"/>
      <c r="O30" s="28"/>
      <c r="P30" s="360"/>
      <c r="Q30" s="28"/>
      <c r="R30" s="28"/>
      <c r="S30" s="28"/>
      <c r="T30" s="28"/>
      <c r="U30" s="28"/>
      <c r="V30" s="28"/>
      <c r="W30" s="28"/>
      <c r="X30" s="28"/>
      <c r="Y30" s="28"/>
      <c r="Z30" s="28"/>
      <c r="AA30" s="28"/>
      <c r="AB30" s="28"/>
      <c r="AC30" s="28"/>
      <c r="AD30" s="28"/>
      <c r="AE30" s="28"/>
      <c r="AF30" s="28"/>
      <c r="AG30" s="28"/>
      <c r="AH30" s="28"/>
      <c r="AI30" s="28"/>
      <c r="AJ30" s="28"/>
      <c r="AK30" s="28"/>
    </row>
    <row r="31" spans="1:42" x14ac:dyDescent="0.25">
      <c r="A31" s="361"/>
      <c r="B31" s="342" t="s">
        <v>227</v>
      </c>
      <c r="C31" s="342" t="s">
        <v>307</v>
      </c>
      <c r="D31" s="342"/>
      <c r="E31" s="322"/>
      <c r="F31" s="312"/>
      <c r="G31" s="312"/>
      <c r="H31" s="312"/>
      <c r="I31" s="362" t="e">
        <f>IRR(H27:AK27,K31)</f>
        <v>#NUM!</v>
      </c>
      <c r="J31" s="28"/>
      <c r="K31" s="42">
        <v>-0.5</v>
      </c>
      <c r="L31" s="28" t="s">
        <v>308</v>
      </c>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row>
    <row r="32" spans="1:42" x14ac:dyDescent="0.25">
      <c r="A32" s="255"/>
      <c r="B32" s="256"/>
      <c r="C32" s="256"/>
      <c r="D32" s="256"/>
      <c r="E32" s="256"/>
      <c r="F32" s="256"/>
      <c r="G32" s="256"/>
      <c r="H32" s="256"/>
      <c r="I32" s="257"/>
      <c r="J32" s="257"/>
      <c r="K32" s="257"/>
      <c r="L32" s="257"/>
      <c r="M32" s="257"/>
      <c r="N32" s="257"/>
      <c r="O32" s="257"/>
      <c r="P32" s="257"/>
      <c r="Q32" s="257"/>
      <c r="R32" s="257"/>
      <c r="S32" s="257"/>
      <c r="T32" s="257"/>
      <c r="U32" s="257"/>
      <c r="V32" s="257"/>
      <c r="W32" s="257"/>
      <c r="X32" s="257"/>
      <c r="Y32" s="257"/>
      <c r="Z32" s="257"/>
      <c r="AA32" s="257"/>
      <c r="AB32" s="257"/>
      <c r="AC32" s="257"/>
      <c r="AD32" s="257"/>
      <c r="AE32" s="257"/>
      <c r="AF32" s="257"/>
      <c r="AG32" s="257"/>
      <c r="AH32" s="257"/>
      <c r="AI32" s="257"/>
      <c r="AJ32" s="257"/>
      <c r="AK32" s="257"/>
    </row>
    <row r="33" spans="1:42" ht="21" x14ac:dyDescent="0.35">
      <c r="A33" s="576" t="s">
        <v>309</v>
      </c>
      <c r="B33" s="576"/>
      <c r="C33" s="576"/>
      <c r="D33" s="576"/>
      <c r="E33" s="576"/>
      <c r="F33" s="576"/>
      <c r="G33" s="576"/>
      <c r="H33" s="576"/>
      <c r="I33" s="576"/>
    </row>
    <row r="34" spans="1:42" s="212" customFormat="1" ht="12.75" customHeight="1" x14ac:dyDescent="0.2">
      <c r="A34" s="364"/>
      <c r="B34" s="274"/>
      <c r="C34" s="180"/>
      <c r="D34" s="180"/>
      <c r="E34" s="275"/>
      <c r="F34" s="524" t="s">
        <v>252</v>
      </c>
      <c r="G34" s="276"/>
      <c r="H34" s="276">
        <f>H19</f>
        <v>0</v>
      </c>
      <c r="I34" s="276">
        <f t="shared" ref="I34:AK35" si="14">I19</f>
        <v>0</v>
      </c>
      <c r="J34" s="276">
        <f t="shared" si="14"/>
        <v>0</v>
      </c>
      <c r="K34" s="276">
        <f t="shared" si="14"/>
        <v>0</v>
      </c>
      <c r="L34" s="276">
        <f t="shared" si="14"/>
        <v>0</v>
      </c>
      <c r="M34" s="276">
        <f t="shared" si="14"/>
        <v>0</v>
      </c>
      <c r="N34" s="276">
        <f t="shared" si="14"/>
        <v>0</v>
      </c>
      <c r="O34" s="276">
        <f t="shared" si="14"/>
        <v>0</v>
      </c>
      <c r="P34" s="276">
        <f t="shared" si="14"/>
        <v>0</v>
      </c>
      <c r="Q34" s="276">
        <f t="shared" si="14"/>
        <v>0</v>
      </c>
      <c r="R34" s="276">
        <f t="shared" si="14"/>
        <v>0</v>
      </c>
      <c r="S34" s="276">
        <f t="shared" si="14"/>
        <v>0</v>
      </c>
      <c r="T34" s="276">
        <f t="shared" si="14"/>
        <v>0</v>
      </c>
      <c r="U34" s="276">
        <f t="shared" si="14"/>
        <v>0</v>
      </c>
      <c r="V34" s="276">
        <f t="shared" si="14"/>
        <v>0</v>
      </c>
      <c r="W34" s="276">
        <f t="shared" si="14"/>
        <v>0</v>
      </c>
      <c r="X34" s="276">
        <f t="shared" si="14"/>
        <v>0</v>
      </c>
      <c r="Y34" s="276">
        <f t="shared" si="14"/>
        <v>0</v>
      </c>
      <c r="Z34" s="276">
        <f t="shared" si="14"/>
        <v>0</v>
      </c>
      <c r="AA34" s="276">
        <f t="shared" si="14"/>
        <v>0</v>
      </c>
      <c r="AB34" s="276">
        <f t="shared" si="14"/>
        <v>0</v>
      </c>
      <c r="AC34" s="276">
        <f t="shared" si="14"/>
        <v>0</v>
      </c>
      <c r="AD34" s="276">
        <f t="shared" si="14"/>
        <v>0</v>
      </c>
      <c r="AE34" s="276">
        <f t="shared" si="14"/>
        <v>0</v>
      </c>
      <c r="AF34" s="276">
        <f t="shared" si="14"/>
        <v>0</v>
      </c>
      <c r="AG34" s="276">
        <f t="shared" si="14"/>
        <v>0</v>
      </c>
      <c r="AH34" s="276">
        <f t="shared" si="14"/>
        <v>0</v>
      </c>
      <c r="AI34" s="276">
        <f t="shared" si="14"/>
        <v>0</v>
      </c>
      <c r="AJ34" s="276">
        <f t="shared" si="14"/>
        <v>0</v>
      </c>
      <c r="AK34" s="276">
        <f t="shared" si="14"/>
        <v>0</v>
      </c>
      <c r="AL34" s="28"/>
    </row>
    <row r="35" spans="1:42" s="212" customFormat="1" ht="12.75" x14ac:dyDescent="0.2">
      <c r="A35" s="344">
        <v>5</v>
      </c>
      <c r="B35" s="300" t="s">
        <v>192</v>
      </c>
      <c r="C35" s="300"/>
      <c r="D35" s="191"/>
      <c r="E35" s="192" t="s">
        <v>190</v>
      </c>
      <c r="F35" s="345" t="s">
        <v>191</v>
      </c>
      <c r="G35" s="345" t="s">
        <v>191</v>
      </c>
      <c r="H35" s="277">
        <f>H20</f>
        <v>1</v>
      </c>
      <c r="I35" s="277">
        <f t="shared" si="14"/>
        <v>2</v>
      </c>
      <c r="J35" s="277">
        <f t="shared" si="14"/>
        <v>3</v>
      </c>
      <c r="K35" s="277">
        <f t="shared" si="14"/>
        <v>4</v>
      </c>
      <c r="L35" s="277">
        <f t="shared" si="14"/>
        <v>5</v>
      </c>
      <c r="M35" s="277">
        <f t="shared" si="14"/>
        <v>6</v>
      </c>
      <c r="N35" s="277">
        <f t="shared" si="14"/>
        <v>7</v>
      </c>
      <c r="O35" s="277">
        <f t="shared" si="14"/>
        <v>8</v>
      </c>
      <c r="P35" s="277">
        <f t="shared" si="14"/>
        <v>9</v>
      </c>
      <c r="Q35" s="277">
        <f t="shared" si="14"/>
        <v>10</v>
      </c>
      <c r="R35" s="277">
        <f t="shared" si="14"/>
        <v>11</v>
      </c>
      <c r="S35" s="277">
        <f t="shared" si="14"/>
        <v>12</v>
      </c>
      <c r="T35" s="277">
        <f t="shared" si="14"/>
        <v>13</v>
      </c>
      <c r="U35" s="277">
        <f t="shared" si="14"/>
        <v>14</v>
      </c>
      <c r="V35" s="277">
        <f t="shared" si="14"/>
        <v>15</v>
      </c>
      <c r="W35" s="277">
        <f t="shared" si="14"/>
        <v>16</v>
      </c>
      <c r="X35" s="277">
        <f t="shared" si="14"/>
        <v>17</v>
      </c>
      <c r="Y35" s="277">
        <f t="shared" si="14"/>
        <v>18</v>
      </c>
      <c r="Z35" s="277">
        <f t="shared" si="14"/>
        <v>19</v>
      </c>
      <c r="AA35" s="277">
        <f t="shared" si="14"/>
        <v>20</v>
      </c>
      <c r="AB35" s="277">
        <f t="shared" si="14"/>
        <v>21</v>
      </c>
      <c r="AC35" s="277">
        <f t="shared" si="14"/>
        <v>22</v>
      </c>
      <c r="AD35" s="277">
        <f t="shared" si="14"/>
        <v>23</v>
      </c>
      <c r="AE35" s="277">
        <f t="shared" si="14"/>
        <v>24</v>
      </c>
      <c r="AF35" s="277">
        <f t="shared" si="14"/>
        <v>25</v>
      </c>
      <c r="AG35" s="277">
        <f t="shared" si="14"/>
        <v>26</v>
      </c>
      <c r="AH35" s="277">
        <f t="shared" si="14"/>
        <v>27</v>
      </c>
      <c r="AI35" s="277">
        <f t="shared" si="14"/>
        <v>28</v>
      </c>
      <c r="AJ35" s="277">
        <f t="shared" si="14"/>
        <v>29</v>
      </c>
      <c r="AK35" s="277">
        <f t="shared" si="14"/>
        <v>30</v>
      </c>
      <c r="AL35" s="28"/>
      <c r="AM35" s="254"/>
      <c r="AN35" s="254"/>
      <c r="AO35" s="254"/>
      <c r="AP35" s="254"/>
    </row>
    <row r="36" spans="1:42" s="311" customFormat="1" ht="39" customHeight="1" x14ac:dyDescent="0.2">
      <c r="A36" s="310"/>
      <c r="B36" s="371" t="s">
        <v>271</v>
      </c>
      <c r="C36" s="574" t="s">
        <v>310</v>
      </c>
      <c r="D36" s="574"/>
      <c r="E36" s="373" t="s">
        <v>130</v>
      </c>
      <c r="F36" s="386">
        <f>H36+NPV($F$3,I36:Q36)</f>
        <v>0</v>
      </c>
      <c r="G36" s="525">
        <f>SUM(H36:Q36)</f>
        <v>0</v>
      </c>
      <c r="H36" s="526">
        <f>'1.1.B. Iesniedzējs'!H29+'1.2.1.B. Partneris-1'!H29+'1.2.2.B. Partneris-2'!H29</f>
        <v>0</v>
      </c>
      <c r="I36" s="526">
        <f>'1.1.B. Iesniedzējs'!J29+'1.2.1.B. Partneris-1'!J29+'1.2.2.B. Partneris-2'!J29</f>
        <v>0</v>
      </c>
      <c r="J36" s="526">
        <f>'1.1.B. Iesniedzējs'!L29+'1.2.1.B. Partneris-1'!L29+'1.2.2.B. Partneris-2'!L29</f>
        <v>0</v>
      </c>
      <c r="K36" s="526">
        <f>'1.1.B. Iesniedzējs'!N29+'1.2.1.B. Partneris-1'!N29+'1.2.2.B. Partneris-2'!N29</f>
        <v>0</v>
      </c>
      <c r="L36" s="526">
        <f>'1.1.B. Iesniedzējs'!P29+'1.2.1.B. Partneris-1'!P29+'1.2.2.B. Partneris-2'!P29</f>
        <v>0</v>
      </c>
      <c r="M36" s="526">
        <f>'1.1.B. Iesniedzējs'!R29+'1.2.1.B. Partneris-1'!R29+'1.2.2.B. Partneris-2'!R29</f>
        <v>0</v>
      </c>
      <c r="N36" s="526">
        <f>'1.1.B. Iesniedzējs'!T29+'1.2.1.B. Partneris-1'!T29+'1.2.2.B. Partneris-2'!T29</f>
        <v>0</v>
      </c>
      <c r="O36" s="526">
        <f>'1.1.B. Iesniedzējs'!V29+'1.2.1.B. Partneris-1'!V29+'1.2.2.B. Partneris-2'!V29</f>
        <v>0</v>
      </c>
      <c r="P36" s="526"/>
      <c r="Q36" s="526"/>
      <c r="R36" s="526"/>
      <c r="S36" s="526"/>
      <c r="T36" s="526"/>
      <c r="U36" s="526"/>
      <c r="V36" s="526"/>
      <c r="W36" s="526"/>
      <c r="X36" s="526"/>
      <c r="Y36" s="526"/>
      <c r="Z36" s="526"/>
      <c r="AA36" s="526"/>
      <c r="AB36" s="526"/>
      <c r="AC36" s="526"/>
      <c r="AD36" s="526"/>
      <c r="AE36" s="526"/>
      <c r="AF36" s="526"/>
      <c r="AG36" s="526"/>
      <c r="AH36" s="526"/>
      <c r="AI36" s="526"/>
      <c r="AJ36" s="526"/>
      <c r="AK36" s="526"/>
    </row>
    <row r="37" spans="1:42" ht="30" customHeight="1" x14ac:dyDescent="0.25">
      <c r="A37" s="310"/>
      <c r="B37" s="371" t="s">
        <v>273</v>
      </c>
      <c r="C37" s="574" t="s">
        <v>311</v>
      </c>
      <c r="D37" s="574"/>
      <c r="E37" s="373" t="s">
        <v>130</v>
      </c>
      <c r="F37" s="367">
        <f>H37+NPV($F$3,I37:AK37)</f>
        <v>0</v>
      </c>
      <c r="G37" s="317">
        <f t="shared" ref="G37:G38" si="15">SUM(H37:AK37)</f>
        <v>0</v>
      </c>
      <c r="H37" s="538">
        <f>'3. DL invest.n.pl.AR pr.'!F10-'2. DL invest.n.pl.BEZ pr.'!E10</f>
        <v>0</v>
      </c>
      <c r="I37" s="538">
        <f>'3. DL invest.n.pl.AR pr.'!G10-'2. DL invest.n.pl.BEZ pr.'!F10</f>
        <v>0</v>
      </c>
      <c r="J37" s="538">
        <f>'3. DL invest.n.pl.AR pr.'!H10-'2. DL invest.n.pl.BEZ pr.'!G10</f>
        <v>0</v>
      </c>
      <c r="K37" s="538">
        <f>'3. DL invest.n.pl.AR pr.'!I10-'2. DL invest.n.pl.BEZ pr.'!H10</f>
        <v>0</v>
      </c>
      <c r="L37" s="538">
        <f>'3. DL invest.n.pl.AR pr.'!J10-'2. DL invest.n.pl.BEZ pr.'!I10</f>
        <v>0</v>
      </c>
      <c r="M37" s="538">
        <f>'3. DL invest.n.pl.AR pr.'!K10-'2. DL invest.n.pl.BEZ pr.'!J10</f>
        <v>0</v>
      </c>
      <c r="N37" s="538">
        <f>'3. DL invest.n.pl.AR pr.'!L10-'2. DL invest.n.pl.BEZ pr.'!K10</f>
        <v>0</v>
      </c>
      <c r="O37" s="538">
        <f>'3. DL invest.n.pl.AR pr.'!M10-'2. DL invest.n.pl.BEZ pr.'!L10</f>
        <v>0</v>
      </c>
      <c r="P37" s="538">
        <f>'3. DL invest.n.pl.AR pr.'!N10-'2. DL invest.n.pl.BEZ pr.'!M10</f>
        <v>0</v>
      </c>
      <c r="Q37" s="538">
        <f>'3. DL invest.n.pl.AR pr.'!O10-'2. DL invest.n.pl.BEZ pr.'!N10</f>
        <v>0</v>
      </c>
      <c r="R37" s="538">
        <f>'3. DL invest.n.pl.AR pr.'!P10-'2. DL invest.n.pl.BEZ pr.'!O10</f>
        <v>0</v>
      </c>
      <c r="S37" s="538">
        <f>'3. DL invest.n.pl.AR pr.'!Q10-'2. DL invest.n.pl.BEZ pr.'!P10</f>
        <v>0</v>
      </c>
      <c r="T37" s="538">
        <f>'3. DL invest.n.pl.AR pr.'!R10-'2. DL invest.n.pl.BEZ pr.'!Q10</f>
        <v>0</v>
      </c>
      <c r="U37" s="538">
        <f>'3. DL invest.n.pl.AR pr.'!S10-'2. DL invest.n.pl.BEZ pr.'!R10</f>
        <v>0</v>
      </c>
      <c r="V37" s="538">
        <f>'3. DL invest.n.pl.AR pr.'!T10-'2. DL invest.n.pl.BEZ pr.'!S10</f>
        <v>0</v>
      </c>
      <c r="W37" s="538">
        <f>'3. DL invest.n.pl.AR pr.'!U10-'2. DL invest.n.pl.BEZ pr.'!T10</f>
        <v>0</v>
      </c>
      <c r="X37" s="538">
        <f>'3. DL invest.n.pl.AR pr.'!V10-'2. DL invest.n.pl.BEZ pr.'!U10</f>
        <v>0</v>
      </c>
      <c r="Y37" s="538">
        <f>'3. DL invest.n.pl.AR pr.'!W10-'2. DL invest.n.pl.BEZ pr.'!V10</f>
        <v>0</v>
      </c>
      <c r="Z37" s="538">
        <f>'3. DL invest.n.pl.AR pr.'!X10-'2. DL invest.n.pl.BEZ pr.'!W10</f>
        <v>0</v>
      </c>
      <c r="AA37" s="538">
        <f>'3. DL invest.n.pl.AR pr.'!Y10-'2. DL invest.n.pl.BEZ pr.'!X10</f>
        <v>0</v>
      </c>
      <c r="AB37" s="538">
        <f>'3. DL invest.n.pl.AR pr.'!Z10-'2. DL invest.n.pl.BEZ pr.'!Y10</f>
        <v>0</v>
      </c>
      <c r="AC37" s="538">
        <f>'3. DL invest.n.pl.AR pr.'!AA10-'2. DL invest.n.pl.BEZ pr.'!Z10</f>
        <v>0</v>
      </c>
      <c r="AD37" s="538">
        <f>'3. DL invest.n.pl.AR pr.'!AB10-'2. DL invest.n.pl.BEZ pr.'!AA10</f>
        <v>0</v>
      </c>
      <c r="AE37" s="538">
        <f>'3. DL invest.n.pl.AR pr.'!AC10-'2. DL invest.n.pl.BEZ pr.'!AB10</f>
        <v>0</v>
      </c>
      <c r="AF37" s="538">
        <f>'3. DL invest.n.pl.AR pr.'!AD10-'2. DL invest.n.pl.BEZ pr.'!AC10</f>
        <v>0</v>
      </c>
      <c r="AG37" s="538">
        <f>'3. DL invest.n.pl.AR pr.'!AE10-'2. DL invest.n.pl.BEZ pr.'!AD10</f>
        <v>0</v>
      </c>
      <c r="AH37" s="538">
        <f>'3. DL invest.n.pl.AR pr.'!AF10-'2. DL invest.n.pl.BEZ pr.'!AE10</f>
        <v>0</v>
      </c>
      <c r="AI37" s="538">
        <f>'3. DL invest.n.pl.AR pr.'!AG10-'2. DL invest.n.pl.BEZ pr.'!AF10</f>
        <v>0</v>
      </c>
      <c r="AJ37" s="538">
        <f>'3. DL invest.n.pl.AR pr.'!AH10-'2. DL invest.n.pl.BEZ pr.'!AG10</f>
        <v>0</v>
      </c>
      <c r="AK37" s="538">
        <f>'3. DL invest.n.pl.AR pr.'!AI10-'2. DL invest.n.pl.BEZ pr.'!AH10</f>
        <v>0</v>
      </c>
    </row>
    <row r="38" spans="1:42" ht="30" customHeight="1" x14ac:dyDescent="0.25">
      <c r="A38" s="310"/>
      <c r="B38" s="371" t="s">
        <v>275</v>
      </c>
      <c r="C38" s="574" t="s">
        <v>312</v>
      </c>
      <c r="D38" s="574"/>
      <c r="E38" s="373" t="s">
        <v>130</v>
      </c>
      <c r="F38" s="367">
        <f>H38+NPV($F$3,I38:AK38)</f>
        <v>0</v>
      </c>
      <c r="G38" s="317">
        <f t="shared" si="15"/>
        <v>0</v>
      </c>
      <c r="H38" s="526">
        <f>'3. DL invest.n.pl.AR pr.'!F19-'2. DL invest.n.pl.BEZ pr.'!E19</f>
        <v>0</v>
      </c>
      <c r="I38" s="526">
        <f>'3. DL invest.n.pl.AR pr.'!G19-'2. DL invest.n.pl.BEZ pr.'!F19</f>
        <v>0</v>
      </c>
      <c r="J38" s="526">
        <f>'3. DL invest.n.pl.AR pr.'!H19-'2. DL invest.n.pl.BEZ pr.'!G19</f>
        <v>0</v>
      </c>
      <c r="K38" s="526">
        <f>'3. DL invest.n.pl.AR pr.'!I19-'2. DL invest.n.pl.BEZ pr.'!H19</f>
        <v>0</v>
      </c>
      <c r="L38" s="526">
        <f>'3. DL invest.n.pl.AR pr.'!J19-'2. DL invest.n.pl.BEZ pr.'!I19</f>
        <v>0</v>
      </c>
      <c r="M38" s="526">
        <f>'3. DL invest.n.pl.AR pr.'!K19-'2. DL invest.n.pl.BEZ pr.'!J19</f>
        <v>0</v>
      </c>
      <c r="N38" s="526">
        <f>'3. DL invest.n.pl.AR pr.'!L19-'2. DL invest.n.pl.BEZ pr.'!K19</f>
        <v>0</v>
      </c>
      <c r="O38" s="526">
        <f>'3. DL invest.n.pl.AR pr.'!M19-'2. DL invest.n.pl.BEZ pr.'!L19</f>
        <v>0</v>
      </c>
      <c r="P38" s="526">
        <f>'3. DL invest.n.pl.AR pr.'!N19-'2. DL invest.n.pl.BEZ pr.'!M19</f>
        <v>0</v>
      </c>
      <c r="Q38" s="526">
        <f>'3. DL invest.n.pl.AR pr.'!O19-'2. DL invest.n.pl.BEZ pr.'!N19</f>
        <v>0</v>
      </c>
      <c r="R38" s="526">
        <f>'3. DL invest.n.pl.AR pr.'!P19-'2. DL invest.n.pl.BEZ pr.'!O19</f>
        <v>0</v>
      </c>
      <c r="S38" s="526">
        <f>'3. DL invest.n.pl.AR pr.'!Q19-'2. DL invest.n.pl.BEZ pr.'!P19</f>
        <v>0</v>
      </c>
      <c r="T38" s="526">
        <f>'3. DL invest.n.pl.AR pr.'!R19-'2. DL invest.n.pl.BEZ pr.'!Q19</f>
        <v>0</v>
      </c>
      <c r="U38" s="526">
        <f>'3. DL invest.n.pl.AR pr.'!S19-'2. DL invest.n.pl.BEZ pr.'!R19</f>
        <v>0</v>
      </c>
      <c r="V38" s="526">
        <f>'3. DL invest.n.pl.AR pr.'!T19-'2. DL invest.n.pl.BEZ pr.'!S19</f>
        <v>0</v>
      </c>
      <c r="W38" s="526">
        <f>'3. DL invest.n.pl.AR pr.'!U19-'2. DL invest.n.pl.BEZ pr.'!T19</f>
        <v>0</v>
      </c>
      <c r="X38" s="526">
        <f>'3. DL invest.n.pl.AR pr.'!V19-'2. DL invest.n.pl.BEZ pr.'!U19</f>
        <v>0</v>
      </c>
      <c r="Y38" s="526">
        <f>'3. DL invest.n.pl.AR pr.'!W19-'2. DL invest.n.pl.BEZ pr.'!V19</f>
        <v>0</v>
      </c>
      <c r="Z38" s="526">
        <f>'3. DL invest.n.pl.AR pr.'!X19-'2. DL invest.n.pl.BEZ pr.'!W19</f>
        <v>0</v>
      </c>
      <c r="AA38" s="526">
        <f>'3. DL invest.n.pl.AR pr.'!Y19-'2. DL invest.n.pl.BEZ pr.'!X19</f>
        <v>0</v>
      </c>
      <c r="AB38" s="526">
        <f>'3. DL invest.n.pl.AR pr.'!Z19-'2. DL invest.n.pl.BEZ pr.'!Y19</f>
        <v>0</v>
      </c>
      <c r="AC38" s="526">
        <f>'3. DL invest.n.pl.AR pr.'!AA19-'2. DL invest.n.pl.BEZ pr.'!Z19</f>
        <v>0</v>
      </c>
      <c r="AD38" s="526">
        <f>'3. DL invest.n.pl.AR pr.'!AB19-'2. DL invest.n.pl.BEZ pr.'!AA19</f>
        <v>0</v>
      </c>
      <c r="AE38" s="526">
        <f>'3. DL invest.n.pl.AR pr.'!AC19-'2. DL invest.n.pl.BEZ pr.'!AB19</f>
        <v>0</v>
      </c>
      <c r="AF38" s="526">
        <f>'3. DL invest.n.pl.AR pr.'!AD19-'2. DL invest.n.pl.BEZ pr.'!AC19</f>
        <v>0</v>
      </c>
      <c r="AG38" s="526">
        <f>'3. DL invest.n.pl.AR pr.'!AE19-'2. DL invest.n.pl.BEZ pr.'!AD19</f>
        <v>0</v>
      </c>
      <c r="AH38" s="526">
        <f>'3. DL invest.n.pl.AR pr.'!AF19-'2. DL invest.n.pl.BEZ pr.'!AE19</f>
        <v>0</v>
      </c>
      <c r="AI38" s="526">
        <f>'3. DL invest.n.pl.AR pr.'!AG19-'2. DL invest.n.pl.BEZ pr.'!AF19</f>
        <v>0</v>
      </c>
      <c r="AJ38" s="526">
        <f>'3. DL invest.n.pl.AR pr.'!AH19-'2. DL invest.n.pl.BEZ pr.'!AG19</f>
        <v>0</v>
      </c>
      <c r="AK38" s="526">
        <f>'3. DL invest.n.pl.AR pr.'!AI19-'2. DL invest.n.pl.BEZ pr.'!AH19</f>
        <v>0</v>
      </c>
    </row>
    <row r="39" spans="1:42" ht="30" customHeight="1" x14ac:dyDescent="0.25">
      <c r="A39" s="310"/>
      <c r="B39" s="371" t="s">
        <v>313</v>
      </c>
      <c r="C39" s="574" t="s">
        <v>314</v>
      </c>
      <c r="D39" s="574"/>
      <c r="E39" s="373" t="s">
        <v>130</v>
      </c>
      <c r="F39" s="367">
        <f>H39+NPV($F$3,I39:AK39)</f>
        <v>0</v>
      </c>
      <c r="G39" s="317">
        <f t="shared" ref="G39" si="16">SUM(H39:AK39)</f>
        <v>0</v>
      </c>
      <c r="H39" s="526">
        <f>'3. DL invest.n.pl.AR pr.'!F34</f>
        <v>0</v>
      </c>
      <c r="I39" s="526">
        <f>'3. DL invest.n.pl.AR pr.'!G34</f>
        <v>0</v>
      </c>
      <c r="J39" s="526">
        <f>'3. DL invest.n.pl.AR pr.'!H34</f>
        <v>0</v>
      </c>
      <c r="K39" s="526">
        <f>'3. DL invest.n.pl.AR pr.'!I34</f>
        <v>0</v>
      </c>
      <c r="L39" s="526">
        <f>'3. DL invest.n.pl.AR pr.'!J34</f>
        <v>0</v>
      </c>
      <c r="M39" s="526">
        <f>'3. DL invest.n.pl.AR pr.'!K34</f>
        <v>0</v>
      </c>
      <c r="N39" s="526">
        <f>'3. DL invest.n.pl.AR pr.'!L34</f>
        <v>0</v>
      </c>
      <c r="O39" s="526">
        <f>'3. DL invest.n.pl.AR pr.'!M34</f>
        <v>0</v>
      </c>
      <c r="P39" s="526">
        <f>'3. DL invest.n.pl.AR pr.'!N34</f>
        <v>0</v>
      </c>
      <c r="Q39" s="526">
        <f>'3. DL invest.n.pl.AR pr.'!O34</f>
        <v>0</v>
      </c>
      <c r="R39" s="526">
        <f>'3. DL invest.n.pl.AR pr.'!P34</f>
        <v>0</v>
      </c>
      <c r="S39" s="526">
        <f>'3. DL invest.n.pl.AR pr.'!Q34</f>
        <v>0</v>
      </c>
      <c r="T39" s="526">
        <f>'3. DL invest.n.pl.AR pr.'!R34</f>
        <v>0</v>
      </c>
      <c r="U39" s="526">
        <f>'3. DL invest.n.pl.AR pr.'!S34</f>
        <v>0</v>
      </c>
      <c r="V39" s="526">
        <f>'3. DL invest.n.pl.AR pr.'!T34</f>
        <v>0</v>
      </c>
      <c r="W39" s="526">
        <f>'3. DL invest.n.pl.AR pr.'!U34</f>
        <v>0</v>
      </c>
      <c r="X39" s="526">
        <f>'3. DL invest.n.pl.AR pr.'!V34</f>
        <v>0</v>
      </c>
      <c r="Y39" s="526">
        <f>'3. DL invest.n.pl.AR pr.'!W34</f>
        <v>0</v>
      </c>
      <c r="Z39" s="526">
        <f>'3. DL invest.n.pl.AR pr.'!X34</f>
        <v>0</v>
      </c>
      <c r="AA39" s="526">
        <f>'3. DL invest.n.pl.AR pr.'!Y34</f>
        <v>0</v>
      </c>
      <c r="AB39" s="526">
        <f>'3. DL invest.n.pl.AR pr.'!Z34</f>
        <v>0</v>
      </c>
      <c r="AC39" s="526">
        <f>'3. DL invest.n.pl.AR pr.'!AA34</f>
        <v>0</v>
      </c>
      <c r="AD39" s="526">
        <f>'3. DL invest.n.pl.AR pr.'!AB34</f>
        <v>0</v>
      </c>
      <c r="AE39" s="526">
        <f>'3. DL invest.n.pl.AR pr.'!AC34</f>
        <v>0</v>
      </c>
      <c r="AF39" s="526">
        <f>'3. DL invest.n.pl.AR pr.'!AD34</f>
        <v>0</v>
      </c>
      <c r="AG39" s="526">
        <f>'3. DL invest.n.pl.AR pr.'!AE34</f>
        <v>0</v>
      </c>
      <c r="AH39" s="526">
        <f>'3. DL invest.n.pl.AR pr.'!AF34</f>
        <v>0</v>
      </c>
      <c r="AI39" s="526">
        <f>'3. DL invest.n.pl.AR pr.'!AG34</f>
        <v>0</v>
      </c>
      <c r="AJ39" s="526">
        <f>'3. DL invest.n.pl.AR pr.'!AH34</f>
        <v>0</v>
      </c>
      <c r="AK39" s="526">
        <f>'3. DL invest.n.pl.AR pr.'!AI34</f>
        <v>0</v>
      </c>
    </row>
    <row r="40" spans="1:42" x14ac:dyDescent="0.25">
      <c r="A40" s="255"/>
      <c r="B40" s="256"/>
      <c r="C40" s="256"/>
      <c r="D40" s="256"/>
      <c r="E40" s="256"/>
      <c r="F40" s="256"/>
      <c r="G40" s="256"/>
      <c r="H40" s="256"/>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row>
  </sheetData>
  <sheetProtection algorithmName="SHA-512" hashValue="D0R5mnZFzXc2Fwfa3+XA0Hs/uj32Q5sa+875ob5n0vT7n0wAn/n0jPkCjztA5UBeMlYUwCOAndLJy9xnjOhzlQ==" saltValue="ZibqTZoKbQN7xtkFP41tlg==" spinCount="100000" sheet="1" formatCells="0" formatColumns="0" formatRows="0" insertColumns="0" insertRows="0" insertHyperlinks="0" deleteColumns="0" deleteRows="0" sort="0" autoFilter="0" pivotTables="0"/>
  <mergeCells count="7">
    <mergeCell ref="C38:D38"/>
    <mergeCell ref="C39:D39"/>
    <mergeCell ref="A1:H1"/>
    <mergeCell ref="A19:F19"/>
    <mergeCell ref="A33:I33"/>
    <mergeCell ref="C36:D36"/>
    <mergeCell ref="C37:D37"/>
  </mergeCells>
  <pageMargins left="0.7" right="0.7" top="0.75" bottom="0.75" header="0.3" footer="0.3"/>
  <pageSetup paperSize="9"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topRight" activeCell="D1" sqref="D1"/>
      <selection pane="bottomLeft" activeCell="A6" sqref="A6"/>
      <selection pane="bottomRight" sqref="A1:C1"/>
    </sheetView>
  </sheetViews>
  <sheetFormatPr defaultColWidth="9.140625" defaultRowHeight="12.75" x14ac:dyDescent="0.2"/>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x14ac:dyDescent="0.25">
      <c r="A1" s="551" t="s">
        <v>315</v>
      </c>
      <c r="B1" s="551"/>
      <c r="C1" s="551"/>
      <c r="D1" s="306"/>
      <c r="E1" s="306"/>
      <c r="F1" s="306"/>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x14ac:dyDescent="0.25">
      <c r="A2" s="573" t="s">
        <v>316</v>
      </c>
      <c r="B2" s="573"/>
      <c r="C2" s="573"/>
      <c r="D2" s="573"/>
      <c r="E2" s="573"/>
      <c r="F2" s="573"/>
      <c r="G2" s="573"/>
      <c r="H2" s="573"/>
      <c r="I2" s="573"/>
      <c r="J2" s="573"/>
      <c r="K2" s="573"/>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x14ac:dyDescent="0.2">
      <c r="B3" s="41" t="s">
        <v>251</v>
      </c>
      <c r="C3" s="379">
        <f>'5.DL soc.econom. analīze'!C3</f>
        <v>0.05</v>
      </c>
      <c r="D3" s="379"/>
    </row>
    <row r="4" spans="1:81" s="3" customFormat="1" x14ac:dyDescent="0.2"/>
    <row r="5" spans="1:81" s="183" customFormat="1" ht="15.75" x14ac:dyDescent="0.25">
      <c r="A5" s="307"/>
      <c r="B5" s="186"/>
      <c r="C5" s="186"/>
      <c r="D5" s="186"/>
      <c r="E5" s="308" t="s">
        <v>252</v>
      </c>
      <c r="F5" s="309"/>
      <c r="G5" s="188">
        <f>'4.DL Finansiālā ilgtspēja'!E3</f>
        <v>1</v>
      </c>
      <c r="H5" s="188">
        <f>'4.DL Finansiālā ilgtspēja'!F3</f>
        <v>2</v>
      </c>
      <c r="I5" s="188">
        <f>'4.DL Finansiālā ilgtspēja'!G3</f>
        <v>3</v>
      </c>
      <c r="J5" s="188">
        <f>'4.DL Finansiālā ilgtspēja'!H3</f>
        <v>4</v>
      </c>
      <c r="K5" s="188">
        <f>'4.DL Finansiālā ilgtspēja'!I3</f>
        <v>5</v>
      </c>
      <c r="L5" s="188">
        <f>'4.DL Finansiālā ilgtspēja'!J3</f>
        <v>6</v>
      </c>
      <c r="M5" s="188">
        <f>'4.DL Finansiālā ilgtspēja'!K3</f>
        <v>7</v>
      </c>
      <c r="N5" s="188">
        <f>'4.DL Finansiālā ilgtspēja'!L3</f>
        <v>8</v>
      </c>
      <c r="O5" s="188">
        <f>'4.DL Finansiālā ilgtspēja'!M3</f>
        <v>9</v>
      </c>
      <c r="P5" s="188">
        <f>'4.DL Finansiālā ilgtspēja'!N3</f>
        <v>10</v>
      </c>
      <c r="Q5" s="188">
        <f>'4.DL Finansiālā ilgtspēja'!O3</f>
        <v>11</v>
      </c>
      <c r="R5" s="188">
        <f>'4.DL Finansiālā ilgtspēja'!P3</f>
        <v>12</v>
      </c>
      <c r="S5" s="188">
        <f>'4.DL Finansiālā ilgtspēja'!Q3</f>
        <v>13</v>
      </c>
      <c r="T5" s="188">
        <f>'4.DL Finansiālā ilgtspēja'!R3</f>
        <v>14</v>
      </c>
      <c r="U5" s="188">
        <f>'4.DL Finansiālā ilgtspēja'!S3</f>
        <v>15</v>
      </c>
      <c r="V5" s="188">
        <f>'4.DL Finansiālā ilgtspēja'!T3</f>
        <v>16</v>
      </c>
      <c r="W5" s="188">
        <f>'4.DL Finansiālā ilgtspēja'!U3</f>
        <v>17</v>
      </c>
      <c r="X5" s="188">
        <f>'4.DL Finansiālā ilgtspēja'!V3</f>
        <v>18</v>
      </c>
      <c r="Y5" s="188">
        <f>'4.DL Finansiālā ilgtspēja'!W3</f>
        <v>19</v>
      </c>
      <c r="Z5" s="188">
        <f>'4.DL Finansiālā ilgtspēja'!X3</f>
        <v>20</v>
      </c>
      <c r="AA5" s="188">
        <f>'4.DL Finansiālā ilgtspēja'!Y3</f>
        <v>21</v>
      </c>
      <c r="AB5" s="188">
        <f>'4.DL Finansiālā ilgtspēja'!Z3</f>
        <v>22</v>
      </c>
      <c r="AC5" s="188">
        <f>'4.DL Finansiālā ilgtspēja'!AA3</f>
        <v>23</v>
      </c>
      <c r="AD5" s="188">
        <f>'4.DL Finansiālā ilgtspēja'!AB3</f>
        <v>24</v>
      </c>
      <c r="AE5" s="188">
        <f>'4.DL Finansiālā ilgtspēja'!AC3</f>
        <v>25</v>
      </c>
      <c r="AF5" s="188">
        <f>'4.DL Finansiālā ilgtspēja'!AD3</f>
        <v>26</v>
      </c>
      <c r="AG5" s="188">
        <f>'4.DL Finansiālā ilgtspēja'!AE3</f>
        <v>27</v>
      </c>
      <c r="AH5" s="188">
        <f>'4.DL Finansiālā ilgtspēja'!AF3</f>
        <v>28</v>
      </c>
      <c r="AI5" s="188">
        <f>'4.DL Finansiālā ilgtspēja'!AG3</f>
        <v>29</v>
      </c>
      <c r="AJ5" s="188">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83" customFormat="1" x14ac:dyDescent="0.2">
      <c r="A6" s="251"/>
      <c r="B6" s="185"/>
      <c r="C6" s="185" t="s">
        <v>253</v>
      </c>
      <c r="D6" s="308" t="s">
        <v>317</v>
      </c>
      <c r="E6" s="308" t="s">
        <v>191</v>
      </c>
      <c r="F6" s="308" t="s">
        <v>191</v>
      </c>
      <c r="G6" s="188">
        <f>'4.DL Finansiālā ilgtspēja'!E4</f>
        <v>2026</v>
      </c>
      <c r="H6" s="188">
        <f>'4.DL Finansiālā ilgtspēja'!F4</f>
        <v>2027</v>
      </c>
      <c r="I6" s="188">
        <f>'4.DL Finansiālā ilgtspēja'!G4</f>
        <v>2028</v>
      </c>
      <c r="J6" s="188">
        <f>'4.DL Finansiālā ilgtspēja'!H4</f>
        <v>2029</v>
      </c>
      <c r="K6" s="188">
        <f>'4.DL Finansiālā ilgtspēja'!I4</f>
        <v>2030</v>
      </c>
      <c r="L6" s="188">
        <f>'4.DL Finansiālā ilgtspēja'!J4</f>
        <v>2031</v>
      </c>
      <c r="M6" s="188">
        <f>'4.DL Finansiālā ilgtspēja'!K4</f>
        <v>2032</v>
      </c>
      <c r="N6" s="188">
        <f>'4.DL Finansiālā ilgtspēja'!L4</f>
        <v>2033</v>
      </c>
      <c r="O6" s="188">
        <f>'4.DL Finansiālā ilgtspēja'!M4</f>
        <v>2034</v>
      </c>
      <c r="P6" s="188">
        <f>'4.DL Finansiālā ilgtspēja'!N4</f>
        <v>2035</v>
      </c>
      <c r="Q6" s="188">
        <f>'4.DL Finansiālā ilgtspēja'!O4</f>
        <v>2036</v>
      </c>
      <c r="R6" s="188">
        <f>'4.DL Finansiālā ilgtspēja'!P4</f>
        <v>2037</v>
      </c>
      <c r="S6" s="188">
        <f>'4.DL Finansiālā ilgtspēja'!Q4</f>
        <v>2038</v>
      </c>
      <c r="T6" s="188">
        <f>'4.DL Finansiālā ilgtspēja'!R4</f>
        <v>2039</v>
      </c>
      <c r="U6" s="188">
        <f>'4.DL Finansiālā ilgtspēja'!S4</f>
        <v>2040</v>
      </c>
      <c r="V6" s="188">
        <f>'4.DL Finansiālā ilgtspēja'!T4</f>
        <v>2041</v>
      </c>
      <c r="W6" s="188">
        <f>'4.DL Finansiālā ilgtspēja'!U4</f>
        <v>2042</v>
      </c>
      <c r="X6" s="188">
        <f>'4.DL Finansiālā ilgtspēja'!V4</f>
        <v>2043</v>
      </c>
      <c r="Y6" s="188">
        <f>'4.DL Finansiālā ilgtspēja'!W4</f>
        <v>2044</v>
      </c>
      <c r="Z6" s="188">
        <f>'4.DL Finansiālā ilgtspēja'!X4</f>
        <v>2045</v>
      </c>
      <c r="AA6" s="188">
        <f>'4.DL Finansiālā ilgtspēja'!Y4</f>
        <v>2046</v>
      </c>
      <c r="AB6" s="188">
        <f>'4.DL Finansiālā ilgtspēja'!Z4</f>
        <v>2047</v>
      </c>
      <c r="AC6" s="188">
        <f>'4.DL Finansiālā ilgtspēja'!AA4</f>
        <v>2048</v>
      </c>
      <c r="AD6" s="188">
        <f>'4.DL Finansiālā ilgtspēja'!AB4</f>
        <v>2049</v>
      </c>
      <c r="AE6" s="188">
        <f>'4.DL Finansiālā ilgtspēja'!AC4</f>
        <v>2050</v>
      </c>
      <c r="AF6" s="188">
        <f>'4.DL Finansiālā ilgtspēja'!AD4</f>
        <v>2051</v>
      </c>
      <c r="AG6" s="188">
        <f>'4.DL Finansiālā ilgtspēja'!AE4</f>
        <v>2052</v>
      </c>
      <c r="AH6" s="188">
        <f>'4.DL Finansiālā ilgtspēja'!AF4</f>
        <v>2053</v>
      </c>
      <c r="AI6" s="188">
        <f>'4.DL Finansiālā ilgtspēja'!AG4</f>
        <v>2054</v>
      </c>
      <c r="AJ6" s="188">
        <f>'4.DL Finansiālā ilgtspēja'!AH4</f>
        <v>2055</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x14ac:dyDescent="0.2">
      <c r="A7" s="310"/>
      <c r="B7" s="311"/>
      <c r="C7" s="28"/>
      <c r="D7" s="28"/>
      <c r="E7" s="312"/>
      <c r="F7" s="312"/>
      <c r="G7" s="311"/>
      <c r="H7" s="313"/>
      <c r="I7" s="311"/>
      <c r="J7" s="311"/>
      <c r="K7" s="311"/>
      <c r="L7" s="311"/>
      <c r="M7" s="311"/>
      <c r="N7" s="311"/>
      <c r="O7" s="311"/>
      <c r="P7" s="311"/>
      <c r="Q7" s="311"/>
      <c r="R7" s="311"/>
      <c r="S7" s="311"/>
      <c r="T7" s="311"/>
      <c r="U7" s="311"/>
      <c r="V7" s="311"/>
      <c r="W7" s="311"/>
      <c r="X7" s="311"/>
      <c r="Y7" s="311"/>
      <c r="Z7" s="311"/>
      <c r="AA7" s="311"/>
      <c r="AB7" s="311"/>
      <c r="AC7" s="311"/>
      <c r="AD7" s="311"/>
      <c r="AE7" s="311"/>
      <c r="AF7" s="311"/>
      <c r="AG7" s="311"/>
      <c r="AH7" s="311"/>
      <c r="AI7" s="311"/>
      <c r="AJ7" s="311"/>
    </row>
    <row r="8" spans="1:81" s="320" customFormat="1" x14ac:dyDescent="0.2">
      <c r="A8" s="314">
        <v>1</v>
      </c>
      <c r="B8" s="315" t="s">
        <v>254</v>
      </c>
      <c r="C8" s="316" t="s">
        <v>130</v>
      </c>
      <c r="D8" s="44">
        <v>0</v>
      </c>
      <c r="E8" s="317">
        <f>G8+NPV($C$3,H8:AJ8)</f>
        <v>0</v>
      </c>
      <c r="F8" s="317">
        <f>SUM(G8:AJ8)</f>
        <v>0</v>
      </c>
      <c r="G8" s="318">
        <f>SUM(G9:G17)</f>
        <v>0</v>
      </c>
      <c r="H8" s="318">
        <f>SUM(H9:H17)</f>
        <v>0</v>
      </c>
      <c r="I8" s="318">
        <f t="shared" ref="I8:AJ8" si="0">SUM(I9:I17)</f>
        <v>0</v>
      </c>
      <c r="J8" s="318">
        <f t="shared" si="0"/>
        <v>0</v>
      </c>
      <c r="K8" s="318">
        <f t="shared" si="0"/>
        <v>0</v>
      </c>
      <c r="L8" s="318">
        <f t="shared" si="0"/>
        <v>0</v>
      </c>
      <c r="M8" s="318">
        <f t="shared" si="0"/>
        <v>0</v>
      </c>
      <c r="N8" s="318">
        <f t="shared" si="0"/>
        <v>0</v>
      </c>
      <c r="O8" s="318">
        <f t="shared" si="0"/>
        <v>0</v>
      </c>
      <c r="P8" s="318">
        <f t="shared" si="0"/>
        <v>0</v>
      </c>
      <c r="Q8" s="318">
        <f t="shared" si="0"/>
        <v>0</v>
      </c>
      <c r="R8" s="318">
        <f t="shared" si="0"/>
        <v>0</v>
      </c>
      <c r="S8" s="318">
        <f t="shared" si="0"/>
        <v>0</v>
      </c>
      <c r="T8" s="318">
        <f t="shared" si="0"/>
        <v>0</v>
      </c>
      <c r="U8" s="318">
        <f t="shared" si="0"/>
        <v>0</v>
      </c>
      <c r="V8" s="318">
        <f t="shared" si="0"/>
        <v>0</v>
      </c>
      <c r="W8" s="318">
        <f t="shared" si="0"/>
        <v>0</v>
      </c>
      <c r="X8" s="318">
        <f t="shared" si="0"/>
        <v>0</v>
      </c>
      <c r="Y8" s="318">
        <f t="shared" si="0"/>
        <v>0</v>
      </c>
      <c r="Z8" s="318">
        <f t="shared" si="0"/>
        <v>0</v>
      </c>
      <c r="AA8" s="318">
        <f t="shared" si="0"/>
        <v>0</v>
      </c>
      <c r="AB8" s="318">
        <f t="shared" si="0"/>
        <v>0</v>
      </c>
      <c r="AC8" s="318">
        <f t="shared" si="0"/>
        <v>0</v>
      </c>
      <c r="AD8" s="318">
        <f t="shared" si="0"/>
        <v>0</v>
      </c>
      <c r="AE8" s="318">
        <f t="shared" si="0"/>
        <v>0</v>
      </c>
      <c r="AF8" s="318">
        <f t="shared" si="0"/>
        <v>0</v>
      </c>
      <c r="AG8" s="318">
        <f t="shared" si="0"/>
        <v>0</v>
      </c>
      <c r="AH8" s="318">
        <f t="shared" si="0"/>
        <v>0</v>
      </c>
      <c r="AI8" s="318">
        <f t="shared" si="0"/>
        <v>0</v>
      </c>
      <c r="AJ8" s="318">
        <f t="shared" si="0"/>
        <v>0</v>
      </c>
      <c r="AK8" s="3"/>
      <c r="AL8" s="319"/>
      <c r="AM8" s="319"/>
      <c r="AN8" s="319"/>
      <c r="AO8" s="319"/>
      <c r="AP8" s="319"/>
      <c r="AQ8" s="319"/>
      <c r="AR8" s="319"/>
      <c r="AS8" s="319"/>
      <c r="AT8" s="319"/>
      <c r="AU8" s="319"/>
      <c r="AV8" s="319"/>
      <c r="AW8" s="319"/>
      <c r="AX8" s="319"/>
      <c r="AY8" s="319"/>
      <c r="AZ8" s="319"/>
      <c r="BA8" s="319"/>
      <c r="BB8" s="319"/>
      <c r="BC8" s="319"/>
      <c r="BD8" s="319"/>
      <c r="BE8" s="319"/>
      <c r="BF8" s="319"/>
      <c r="BG8" s="319"/>
      <c r="BH8" s="319"/>
      <c r="BI8" s="319"/>
      <c r="BJ8" s="319"/>
      <c r="BK8" s="319"/>
      <c r="BL8" s="319"/>
      <c r="BM8" s="319"/>
      <c r="BN8" s="319"/>
      <c r="BO8" s="319"/>
      <c r="BP8" s="319"/>
      <c r="BQ8" s="319"/>
      <c r="BR8" s="319"/>
      <c r="BS8" s="319"/>
      <c r="BT8" s="319"/>
      <c r="BU8" s="319"/>
      <c r="BV8" s="319"/>
      <c r="BW8" s="319"/>
      <c r="BX8" s="319"/>
      <c r="BY8" s="319"/>
      <c r="BZ8" s="319"/>
      <c r="CA8" s="319"/>
      <c r="CB8" s="319"/>
      <c r="CC8" s="319"/>
    </row>
    <row r="9" spans="1:81" x14ac:dyDescent="0.2">
      <c r="A9" s="312" t="s">
        <v>96</v>
      </c>
      <c r="B9" s="4" t="str">
        <f>'5.DL soc.econom. analīze'!B9</f>
        <v>Ieguvums ...</v>
      </c>
      <c r="C9" s="32" t="s">
        <v>130</v>
      </c>
      <c r="D9" s="44">
        <v>0</v>
      </c>
      <c r="E9" s="317">
        <f t="shared" ref="E9:E42" si="1">G9+NPV($C$3,H9:AJ9)</f>
        <v>0</v>
      </c>
      <c r="F9" s="317">
        <f>SUM(G9:AJ9)</f>
        <v>0</v>
      </c>
      <c r="G9" s="380">
        <f>'5.DL soc.econom. analīze'!F9*(1+'7. DL jut. analīze-Soc.'!$D9)</f>
        <v>0</v>
      </c>
      <c r="H9" s="380">
        <f>'5.DL soc.econom. analīze'!G9*(1+'7. DL jut. analīze-Soc.'!$D9)</f>
        <v>0</v>
      </c>
      <c r="I9" s="380">
        <f>'5.DL soc.econom. analīze'!H9*(1+'7. DL jut. analīze-Soc.'!$D9)</f>
        <v>0</v>
      </c>
      <c r="J9" s="380">
        <f>'5.DL soc.econom. analīze'!I9*(1+'7. DL jut. analīze-Soc.'!$D9)</f>
        <v>0</v>
      </c>
      <c r="K9" s="380">
        <f>'5.DL soc.econom. analīze'!J9*(1+'7. DL jut. analīze-Soc.'!$D9)</f>
        <v>0</v>
      </c>
      <c r="L9" s="380">
        <f>'5.DL soc.econom. analīze'!K9*(1+'7. DL jut. analīze-Soc.'!$D9)</f>
        <v>0</v>
      </c>
      <c r="M9" s="380">
        <f>'5.DL soc.econom. analīze'!L9*(1+'7. DL jut. analīze-Soc.'!$D9)</f>
        <v>0</v>
      </c>
      <c r="N9" s="380">
        <f>'5.DL soc.econom. analīze'!M9*(1+'7. DL jut. analīze-Soc.'!$D9)</f>
        <v>0</v>
      </c>
      <c r="O9" s="380">
        <f>'5.DL soc.econom. analīze'!N9*(1+'7. DL jut. analīze-Soc.'!$D9)</f>
        <v>0</v>
      </c>
      <c r="P9" s="380">
        <f>'5.DL soc.econom. analīze'!O9*(1+'7. DL jut. analīze-Soc.'!$D9)</f>
        <v>0</v>
      </c>
      <c r="Q9" s="380">
        <f>'5.DL soc.econom. analīze'!P9*(1+'7. DL jut. analīze-Soc.'!$D9)</f>
        <v>0</v>
      </c>
      <c r="R9" s="380">
        <f>'5.DL soc.econom. analīze'!Q9*(1+'7. DL jut. analīze-Soc.'!$D9)</f>
        <v>0</v>
      </c>
      <c r="S9" s="380">
        <f>'5.DL soc.econom. analīze'!R9*(1+'7. DL jut. analīze-Soc.'!$D9)</f>
        <v>0</v>
      </c>
      <c r="T9" s="380">
        <f>'5.DL soc.econom. analīze'!S9*(1+'7. DL jut. analīze-Soc.'!$D9)</f>
        <v>0</v>
      </c>
      <c r="U9" s="380">
        <f>'5.DL soc.econom. analīze'!T9*(1+'7. DL jut. analīze-Soc.'!$D9)</f>
        <v>0</v>
      </c>
      <c r="V9" s="380">
        <f>'5.DL soc.econom. analīze'!U9*(1+'7. DL jut. analīze-Soc.'!$D9)</f>
        <v>0</v>
      </c>
      <c r="W9" s="380">
        <f>'5.DL soc.econom. analīze'!V9*(1+'7. DL jut. analīze-Soc.'!$D9)</f>
        <v>0</v>
      </c>
      <c r="X9" s="380">
        <f>'5.DL soc.econom. analīze'!W9*(1+'7. DL jut. analīze-Soc.'!$D9)</f>
        <v>0</v>
      </c>
      <c r="Y9" s="380">
        <f>'5.DL soc.econom. analīze'!X9*(1+'7. DL jut. analīze-Soc.'!$D9)</f>
        <v>0</v>
      </c>
      <c r="Z9" s="380">
        <f>'5.DL soc.econom. analīze'!Y9*(1+'7. DL jut. analīze-Soc.'!$D9)</f>
        <v>0</v>
      </c>
      <c r="AA9" s="380">
        <f>'5.DL soc.econom. analīze'!Z9*(1+'7. DL jut. analīze-Soc.'!$D9)</f>
        <v>0</v>
      </c>
      <c r="AB9" s="380">
        <f>'5.DL soc.econom. analīze'!AA9*(1+'7. DL jut. analīze-Soc.'!$D9)</f>
        <v>0</v>
      </c>
      <c r="AC9" s="380">
        <f>'5.DL soc.econom. analīze'!AB9*(1+'7. DL jut. analīze-Soc.'!$D9)</f>
        <v>0</v>
      </c>
      <c r="AD9" s="380">
        <f>'5.DL soc.econom. analīze'!AC9*(1+'7. DL jut. analīze-Soc.'!$D9)</f>
        <v>0</v>
      </c>
      <c r="AE9" s="380">
        <f>'5.DL soc.econom. analīze'!AD9*(1+'7. DL jut. analīze-Soc.'!$D9)</f>
        <v>0</v>
      </c>
      <c r="AF9" s="380">
        <f>'5.DL soc.econom. analīze'!AE9*(1+'7. DL jut. analīze-Soc.'!$D9)</f>
        <v>0</v>
      </c>
      <c r="AG9" s="380">
        <f>'5.DL soc.econom. analīze'!AF9*(1+'7. DL jut. analīze-Soc.'!$D9)</f>
        <v>0</v>
      </c>
      <c r="AH9" s="380">
        <f>'5.DL soc.econom. analīze'!AG9*(1+'7. DL jut. analīze-Soc.'!$D9)</f>
        <v>0</v>
      </c>
      <c r="AI9" s="380">
        <f>'5.DL soc.econom. analīze'!AH9*(1+'7. DL jut. analīze-Soc.'!$D9)</f>
        <v>0</v>
      </c>
      <c r="AJ9" s="380">
        <f>'5.DL soc.econom. analīze'!AI9*(1+'7. DL jut. analīze-Soc.'!$D9)</f>
        <v>0</v>
      </c>
    </row>
    <row r="10" spans="1:81" x14ac:dyDescent="0.2">
      <c r="A10" s="312" t="s">
        <v>98</v>
      </c>
      <c r="B10" s="4" t="str">
        <f>'5.DL soc.econom. analīze'!B10</f>
        <v>Ieguvums ...</v>
      </c>
      <c r="C10" s="32" t="s">
        <v>130</v>
      </c>
      <c r="D10" s="44">
        <v>0</v>
      </c>
      <c r="E10" s="317">
        <f t="shared" si="1"/>
        <v>0</v>
      </c>
      <c r="F10" s="317">
        <f t="shared" ref="F10:F42" si="2">SUM(G10:AJ10)</f>
        <v>0</v>
      </c>
      <c r="G10" s="380">
        <f>'5.DL soc.econom. analīze'!F10*(1+'7. DL jut. analīze-Soc.'!$D10)</f>
        <v>0</v>
      </c>
      <c r="H10" s="380">
        <f>'5.DL soc.econom. analīze'!G10*(1+'7. DL jut. analīze-Soc.'!$D10)</f>
        <v>0</v>
      </c>
      <c r="I10" s="380">
        <f>'5.DL soc.econom. analīze'!H10*(1+'7. DL jut. analīze-Soc.'!$D10)</f>
        <v>0</v>
      </c>
      <c r="J10" s="380">
        <f>'5.DL soc.econom. analīze'!I10*(1+'7. DL jut. analīze-Soc.'!$D10)</f>
        <v>0</v>
      </c>
      <c r="K10" s="380">
        <f>'5.DL soc.econom. analīze'!J10*(1+'7. DL jut. analīze-Soc.'!$D10)</f>
        <v>0</v>
      </c>
      <c r="L10" s="380">
        <f>'5.DL soc.econom. analīze'!K10*(1+'7. DL jut. analīze-Soc.'!$D10)</f>
        <v>0</v>
      </c>
      <c r="M10" s="380">
        <f>'5.DL soc.econom. analīze'!L10*(1+'7. DL jut. analīze-Soc.'!$D10)</f>
        <v>0</v>
      </c>
      <c r="N10" s="380">
        <f>'5.DL soc.econom. analīze'!M10*(1+'7. DL jut. analīze-Soc.'!$D10)</f>
        <v>0</v>
      </c>
      <c r="O10" s="380">
        <f>'5.DL soc.econom. analīze'!N10*(1+'7. DL jut. analīze-Soc.'!$D10)</f>
        <v>0</v>
      </c>
      <c r="P10" s="380">
        <f>'5.DL soc.econom. analīze'!O10*(1+'7. DL jut. analīze-Soc.'!$D10)</f>
        <v>0</v>
      </c>
      <c r="Q10" s="380">
        <f>'5.DL soc.econom. analīze'!P10*(1+'7. DL jut. analīze-Soc.'!$D10)</f>
        <v>0</v>
      </c>
      <c r="R10" s="380">
        <f>'5.DL soc.econom. analīze'!Q10*(1+'7. DL jut. analīze-Soc.'!$D10)</f>
        <v>0</v>
      </c>
      <c r="S10" s="380">
        <f>'5.DL soc.econom. analīze'!R10*(1+'7. DL jut. analīze-Soc.'!$D10)</f>
        <v>0</v>
      </c>
      <c r="T10" s="380">
        <f>'5.DL soc.econom. analīze'!S10*(1+'7. DL jut. analīze-Soc.'!$D10)</f>
        <v>0</v>
      </c>
      <c r="U10" s="380">
        <f>'5.DL soc.econom. analīze'!T10*(1+'7. DL jut. analīze-Soc.'!$D10)</f>
        <v>0</v>
      </c>
      <c r="V10" s="380">
        <f>'5.DL soc.econom. analīze'!U10*(1+'7. DL jut. analīze-Soc.'!$D10)</f>
        <v>0</v>
      </c>
      <c r="W10" s="380">
        <f>'5.DL soc.econom. analīze'!V10*(1+'7. DL jut. analīze-Soc.'!$D10)</f>
        <v>0</v>
      </c>
      <c r="X10" s="380">
        <f>'5.DL soc.econom. analīze'!W10*(1+'7. DL jut. analīze-Soc.'!$D10)</f>
        <v>0</v>
      </c>
      <c r="Y10" s="380">
        <f>'5.DL soc.econom. analīze'!X10*(1+'7. DL jut. analīze-Soc.'!$D10)</f>
        <v>0</v>
      </c>
      <c r="Z10" s="380">
        <f>'5.DL soc.econom. analīze'!Y10*(1+'7. DL jut. analīze-Soc.'!$D10)</f>
        <v>0</v>
      </c>
      <c r="AA10" s="380">
        <f>'5.DL soc.econom. analīze'!Z10*(1+'7. DL jut. analīze-Soc.'!$D10)</f>
        <v>0</v>
      </c>
      <c r="AB10" s="380">
        <f>'5.DL soc.econom. analīze'!AA10*(1+'7. DL jut. analīze-Soc.'!$D10)</f>
        <v>0</v>
      </c>
      <c r="AC10" s="380">
        <f>'5.DL soc.econom. analīze'!AB10*(1+'7. DL jut. analīze-Soc.'!$D10)</f>
        <v>0</v>
      </c>
      <c r="AD10" s="380">
        <f>'5.DL soc.econom. analīze'!AC10*(1+'7. DL jut. analīze-Soc.'!$D10)</f>
        <v>0</v>
      </c>
      <c r="AE10" s="380">
        <f>'5.DL soc.econom. analīze'!AD10*(1+'7. DL jut. analīze-Soc.'!$D10)</f>
        <v>0</v>
      </c>
      <c r="AF10" s="380">
        <f>'5.DL soc.econom. analīze'!AE10*(1+'7. DL jut. analīze-Soc.'!$D10)</f>
        <v>0</v>
      </c>
      <c r="AG10" s="380">
        <f>'5.DL soc.econom. analīze'!AF10*(1+'7. DL jut. analīze-Soc.'!$D10)</f>
        <v>0</v>
      </c>
      <c r="AH10" s="380">
        <f>'5.DL soc.econom. analīze'!AG10*(1+'7. DL jut. analīze-Soc.'!$D10)</f>
        <v>0</v>
      </c>
      <c r="AI10" s="380">
        <f>'5.DL soc.econom. analīze'!AH10*(1+'7. DL jut. analīze-Soc.'!$D10)</f>
        <v>0</v>
      </c>
      <c r="AJ10" s="380">
        <f>'5.DL soc.econom. analīze'!AI10*(1+'7. DL jut. analīze-Soc.'!$D10)</f>
        <v>0</v>
      </c>
    </row>
    <row r="11" spans="1:81" x14ac:dyDescent="0.2">
      <c r="A11" s="312" t="s">
        <v>100</v>
      </c>
      <c r="B11" s="4" t="str">
        <f>'5.DL soc.econom. analīze'!B11</f>
        <v>Ieguvums ...</v>
      </c>
      <c r="C11" s="32" t="s">
        <v>130</v>
      </c>
      <c r="D11" s="44">
        <v>0</v>
      </c>
      <c r="E11" s="317">
        <f t="shared" si="1"/>
        <v>0</v>
      </c>
      <c r="F11" s="317">
        <f t="shared" si="2"/>
        <v>0</v>
      </c>
      <c r="G11" s="380">
        <f>'5.DL soc.econom. analīze'!F11*(1+'7. DL jut. analīze-Soc.'!$D11)</f>
        <v>0</v>
      </c>
      <c r="H11" s="380">
        <f>'5.DL soc.econom. analīze'!G11*(1+'7. DL jut. analīze-Soc.'!$D11)</f>
        <v>0</v>
      </c>
      <c r="I11" s="380">
        <f>'5.DL soc.econom. analīze'!H11*(1+'7. DL jut. analīze-Soc.'!$D11)</f>
        <v>0</v>
      </c>
      <c r="J11" s="380">
        <f>'5.DL soc.econom. analīze'!I11*(1+'7. DL jut. analīze-Soc.'!$D11)</f>
        <v>0</v>
      </c>
      <c r="K11" s="380">
        <f>'5.DL soc.econom. analīze'!J11*(1+'7. DL jut. analīze-Soc.'!$D11)</f>
        <v>0</v>
      </c>
      <c r="L11" s="380">
        <f>'5.DL soc.econom. analīze'!K11*(1+'7. DL jut. analīze-Soc.'!$D11)</f>
        <v>0</v>
      </c>
      <c r="M11" s="380">
        <f>'5.DL soc.econom. analīze'!L11*(1+'7. DL jut. analīze-Soc.'!$D11)</f>
        <v>0</v>
      </c>
      <c r="N11" s="380">
        <f>'5.DL soc.econom. analīze'!M11*(1+'7. DL jut. analīze-Soc.'!$D11)</f>
        <v>0</v>
      </c>
      <c r="O11" s="380">
        <f>'5.DL soc.econom. analīze'!N11*(1+'7. DL jut. analīze-Soc.'!$D11)</f>
        <v>0</v>
      </c>
      <c r="P11" s="380">
        <f>'5.DL soc.econom. analīze'!O11*(1+'7. DL jut. analīze-Soc.'!$D11)</f>
        <v>0</v>
      </c>
      <c r="Q11" s="380">
        <f>'5.DL soc.econom. analīze'!P11*(1+'7. DL jut. analīze-Soc.'!$D11)</f>
        <v>0</v>
      </c>
      <c r="R11" s="380">
        <f>'5.DL soc.econom. analīze'!Q11*(1+'7. DL jut. analīze-Soc.'!$D11)</f>
        <v>0</v>
      </c>
      <c r="S11" s="380">
        <f>'5.DL soc.econom. analīze'!R11*(1+'7. DL jut. analīze-Soc.'!$D11)</f>
        <v>0</v>
      </c>
      <c r="T11" s="380">
        <f>'5.DL soc.econom. analīze'!S11*(1+'7. DL jut. analīze-Soc.'!$D11)</f>
        <v>0</v>
      </c>
      <c r="U11" s="380">
        <f>'5.DL soc.econom. analīze'!T11*(1+'7. DL jut. analīze-Soc.'!$D11)</f>
        <v>0</v>
      </c>
      <c r="V11" s="380">
        <f>'5.DL soc.econom. analīze'!U11*(1+'7. DL jut. analīze-Soc.'!$D11)</f>
        <v>0</v>
      </c>
      <c r="W11" s="380">
        <f>'5.DL soc.econom. analīze'!V11*(1+'7. DL jut. analīze-Soc.'!$D11)</f>
        <v>0</v>
      </c>
      <c r="X11" s="380">
        <f>'5.DL soc.econom. analīze'!W11*(1+'7. DL jut. analīze-Soc.'!$D11)</f>
        <v>0</v>
      </c>
      <c r="Y11" s="380">
        <f>'5.DL soc.econom. analīze'!X11*(1+'7. DL jut. analīze-Soc.'!$D11)</f>
        <v>0</v>
      </c>
      <c r="Z11" s="380">
        <f>'5.DL soc.econom. analīze'!Y11*(1+'7. DL jut. analīze-Soc.'!$D11)</f>
        <v>0</v>
      </c>
      <c r="AA11" s="380">
        <f>'5.DL soc.econom. analīze'!Z11*(1+'7. DL jut. analīze-Soc.'!$D11)</f>
        <v>0</v>
      </c>
      <c r="AB11" s="380">
        <f>'5.DL soc.econom. analīze'!AA11*(1+'7. DL jut. analīze-Soc.'!$D11)</f>
        <v>0</v>
      </c>
      <c r="AC11" s="380">
        <f>'5.DL soc.econom. analīze'!AB11*(1+'7. DL jut. analīze-Soc.'!$D11)</f>
        <v>0</v>
      </c>
      <c r="AD11" s="380">
        <f>'5.DL soc.econom. analīze'!AC11*(1+'7. DL jut. analīze-Soc.'!$D11)</f>
        <v>0</v>
      </c>
      <c r="AE11" s="380">
        <f>'5.DL soc.econom. analīze'!AD11*(1+'7. DL jut. analīze-Soc.'!$D11)</f>
        <v>0</v>
      </c>
      <c r="AF11" s="380">
        <f>'5.DL soc.econom. analīze'!AE11*(1+'7. DL jut. analīze-Soc.'!$D11)</f>
        <v>0</v>
      </c>
      <c r="AG11" s="380">
        <f>'5.DL soc.econom. analīze'!AF11*(1+'7. DL jut. analīze-Soc.'!$D11)</f>
        <v>0</v>
      </c>
      <c r="AH11" s="380">
        <f>'5.DL soc.econom. analīze'!AG11*(1+'7. DL jut. analīze-Soc.'!$D11)</f>
        <v>0</v>
      </c>
      <c r="AI11" s="380">
        <f>'5.DL soc.econom. analīze'!AH11*(1+'7. DL jut. analīze-Soc.'!$D11)</f>
        <v>0</v>
      </c>
      <c r="AJ11" s="380">
        <f>'5.DL soc.econom. analīze'!AI11*(1+'7. DL jut. analīze-Soc.'!$D11)</f>
        <v>0</v>
      </c>
    </row>
    <row r="12" spans="1:81" x14ac:dyDescent="0.2">
      <c r="A12" s="312" t="s">
        <v>102</v>
      </c>
      <c r="B12" s="4" t="str">
        <f>'5.DL soc.econom. analīze'!B12</f>
        <v>Ieguvums ...</v>
      </c>
      <c r="C12" s="32" t="s">
        <v>130</v>
      </c>
      <c r="D12" s="44">
        <v>0</v>
      </c>
      <c r="E12" s="317">
        <f t="shared" si="1"/>
        <v>0</v>
      </c>
      <c r="F12" s="317">
        <f t="shared" si="2"/>
        <v>0</v>
      </c>
      <c r="G12" s="380">
        <f>'5.DL soc.econom. analīze'!F12*(1+'7. DL jut. analīze-Soc.'!$D12)</f>
        <v>0</v>
      </c>
      <c r="H12" s="380">
        <f>'5.DL soc.econom. analīze'!G12*(1+'7. DL jut. analīze-Soc.'!$D12)</f>
        <v>0</v>
      </c>
      <c r="I12" s="380">
        <f>'5.DL soc.econom. analīze'!H12*(1+'7. DL jut. analīze-Soc.'!$D12)</f>
        <v>0</v>
      </c>
      <c r="J12" s="380">
        <f>'5.DL soc.econom. analīze'!I12*(1+'7. DL jut. analīze-Soc.'!$D12)</f>
        <v>0</v>
      </c>
      <c r="K12" s="380">
        <f>'5.DL soc.econom. analīze'!J12*(1+'7. DL jut. analīze-Soc.'!$D12)</f>
        <v>0</v>
      </c>
      <c r="L12" s="380">
        <f>'5.DL soc.econom. analīze'!K12*(1+'7. DL jut. analīze-Soc.'!$D12)</f>
        <v>0</v>
      </c>
      <c r="M12" s="380">
        <f>'5.DL soc.econom. analīze'!L12*(1+'7. DL jut. analīze-Soc.'!$D12)</f>
        <v>0</v>
      </c>
      <c r="N12" s="380">
        <f>'5.DL soc.econom. analīze'!M12*(1+'7. DL jut. analīze-Soc.'!$D12)</f>
        <v>0</v>
      </c>
      <c r="O12" s="380">
        <f>'5.DL soc.econom. analīze'!N12*(1+'7. DL jut. analīze-Soc.'!$D12)</f>
        <v>0</v>
      </c>
      <c r="P12" s="380">
        <f>'5.DL soc.econom. analīze'!O12*(1+'7. DL jut. analīze-Soc.'!$D12)</f>
        <v>0</v>
      </c>
      <c r="Q12" s="380">
        <f>'5.DL soc.econom. analīze'!P12*(1+'7. DL jut. analīze-Soc.'!$D12)</f>
        <v>0</v>
      </c>
      <c r="R12" s="380">
        <f>'5.DL soc.econom. analīze'!Q12*(1+'7. DL jut. analīze-Soc.'!$D12)</f>
        <v>0</v>
      </c>
      <c r="S12" s="380">
        <f>'5.DL soc.econom. analīze'!R12*(1+'7. DL jut. analīze-Soc.'!$D12)</f>
        <v>0</v>
      </c>
      <c r="T12" s="380">
        <f>'5.DL soc.econom. analīze'!S12*(1+'7. DL jut. analīze-Soc.'!$D12)</f>
        <v>0</v>
      </c>
      <c r="U12" s="380">
        <f>'5.DL soc.econom. analīze'!T12*(1+'7. DL jut. analīze-Soc.'!$D12)</f>
        <v>0</v>
      </c>
      <c r="V12" s="380">
        <f>'5.DL soc.econom. analīze'!U12*(1+'7. DL jut. analīze-Soc.'!$D12)</f>
        <v>0</v>
      </c>
      <c r="W12" s="380">
        <f>'5.DL soc.econom. analīze'!V12*(1+'7. DL jut. analīze-Soc.'!$D12)</f>
        <v>0</v>
      </c>
      <c r="X12" s="380">
        <f>'5.DL soc.econom. analīze'!W12*(1+'7. DL jut. analīze-Soc.'!$D12)</f>
        <v>0</v>
      </c>
      <c r="Y12" s="380">
        <f>'5.DL soc.econom. analīze'!X12*(1+'7. DL jut. analīze-Soc.'!$D12)</f>
        <v>0</v>
      </c>
      <c r="Z12" s="380">
        <f>'5.DL soc.econom. analīze'!Y12*(1+'7. DL jut. analīze-Soc.'!$D12)</f>
        <v>0</v>
      </c>
      <c r="AA12" s="380">
        <f>'5.DL soc.econom. analīze'!Z12*(1+'7. DL jut. analīze-Soc.'!$D12)</f>
        <v>0</v>
      </c>
      <c r="AB12" s="380">
        <f>'5.DL soc.econom. analīze'!AA12*(1+'7. DL jut. analīze-Soc.'!$D12)</f>
        <v>0</v>
      </c>
      <c r="AC12" s="380">
        <f>'5.DL soc.econom. analīze'!AB12*(1+'7. DL jut. analīze-Soc.'!$D12)</f>
        <v>0</v>
      </c>
      <c r="AD12" s="380">
        <f>'5.DL soc.econom. analīze'!AC12*(1+'7. DL jut. analīze-Soc.'!$D12)</f>
        <v>0</v>
      </c>
      <c r="AE12" s="380">
        <f>'5.DL soc.econom. analīze'!AD12*(1+'7. DL jut. analīze-Soc.'!$D12)</f>
        <v>0</v>
      </c>
      <c r="AF12" s="380">
        <f>'5.DL soc.econom. analīze'!AE12*(1+'7. DL jut. analīze-Soc.'!$D12)</f>
        <v>0</v>
      </c>
      <c r="AG12" s="380">
        <f>'5.DL soc.econom. analīze'!AF12*(1+'7. DL jut. analīze-Soc.'!$D12)</f>
        <v>0</v>
      </c>
      <c r="AH12" s="380">
        <f>'5.DL soc.econom. analīze'!AG12*(1+'7. DL jut. analīze-Soc.'!$D12)</f>
        <v>0</v>
      </c>
      <c r="AI12" s="380">
        <f>'5.DL soc.econom. analīze'!AH12*(1+'7. DL jut. analīze-Soc.'!$D12)</f>
        <v>0</v>
      </c>
      <c r="AJ12" s="380">
        <f>'5.DL soc.econom. analīze'!AI12*(1+'7. DL jut. analīze-Soc.'!$D12)</f>
        <v>0</v>
      </c>
    </row>
    <row r="13" spans="1:81" x14ac:dyDescent="0.2">
      <c r="A13" s="312" t="s">
        <v>105</v>
      </c>
      <c r="B13" s="4" t="str">
        <f>'5.DL soc.econom. analīze'!B13</f>
        <v>Ieguvums ...</v>
      </c>
      <c r="C13" s="32" t="s">
        <v>130</v>
      </c>
      <c r="D13" s="44">
        <v>0</v>
      </c>
      <c r="E13" s="317">
        <f t="shared" si="1"/>
        <v>0</v>
      </c>
      <c r="F13" s="317">
        <f t="shared" si="2"/>
        <v>0</v>
      </c>
      <c r="G13" s="380">
        <f>'5.DL soc.econom. analīze'!F13*(1+'7. DL jut. analīze-Soc.'!$D13)</f>
        <v>0</v>
      </c>
      <c r="H13" s="380">
        <f>'5.DL soc.econom. analīze'!G13*(1+'7. DL jut. analīze-Soc.'!$D13)</f>
        <v>0</v>
      </c>
      <c r="I13" s="380">
        <f>'5.DL soc.econom. analīze'!H13*(1+'7. DL jut. analīze-Soc.'!$D13)</f>
        <v>0</v>
      </c>
      <c r="J13" s="380">
        <f>'5.DL soc.econom. analīze'!I13*(1+'7. DL jut. analīze-Soc.'!$D13)</f>
        <v>0</v>
      </c>
      <c r="K13" s="380">
        <f>'5.DL soc.econom. analīze'!J13*(1+'7. DL jut. analīze-Soc.'!$D13)</f>
        <v>0</v>
      </c>
      <c r="L13" s="380">
        <f>'5.DL soc.econom. analīze'!K13*(1+'7. DL jut. analīze-Soc.'!$D13)</f>
        <v>0</v>
      </c>
      <c r="M13" s="380">
        <f>'5.DL soc.econom. analīze'!L13*(1+'7. DL jut. analīze-Soc.'!$D13)</f>
        <v>0</v>
      </c>
      <c r="N13" s="380">
        <f>'5.DL soc.econom. analīze'!M13*(1+'7. DL jut. analīze-Soc.'!$D13)</f>
        <v>0</v>
      </c>
      <c r="O13" s="380">
        <f>'5.DL soc.econom. analīze'!N13*(1+'7. DL jut. analīze-Soc.'!$D13)</f>
        <v>0</v>
      </c>
      <c r="P13" s="380">
        <f>'5.DL soc.econom. analīze'!O13*(1+'7. DL jut. analīze-Soc.'!$D13)</f>
        <v>0</v>
      </c>
      <c r="Q13" s="380">
        <f>'5.DL soc.econom. analīze'!P13*(1+'7. DL jut. analīze-Soc.'!$D13)</f>
        <v>0</v>
      </c>
      <c r="R13" s="380">
        <f>'5.DL soc.econom. analīze'!Q13*(1+'7. DL jut. analīze-Soc.'!$D13)</f>
        <v>0</v>
      </c>
      <c r="S13" s="380">
        <f>'5.DL soc.econom. analīze'!R13*(1+'7. DL jut. analīze-Soc.'!$D13)</f>
        <v>0</v>
      </c>
      <c r="T13" s="380">
        <f>'5.DL soc.econom. analīze'!S13*(1+'7. DL jut. analīze-Soc.'!$D13)</f>
        <v>0</v>
      </c>
      <c r="U13" s="380">
        <f>'5.DL soc.econom. analīze'!T13*(1+'7. DL jut. analīze-Soc.'!$D13)</f>
        <v>0</v>
      </c>
      <c r="V13" s="380">
        <f>'5.DL soc.econom. analīze'!U13*(1+'7. DL jut. analīze-Soc.'!$D13)</f>
        <v>0</v>
      </c>
      <c r="W13" s="380">
        <f>'5.DL soc.econom. analīze'!V13*(1+'7. DL jut. analīze-Soc.'!$D13)</f>
        <v>0</v>
      </c>
      <c r="X13" s="380">
        <f>'5.DL soc.econom. analīze'!W13*(1+'7. DL jut. analīze-Soc.'!$D13)</f>
        <v>0</v>
      </c>
      <c r="Y13" s="380">
        <f>'5.DL soc.econom. analīze'!X13*(1+'7. DL jut. analīze-Soc.'!$D13)</f>
        <v>0</v>
      </c>
      <c r="Z13" s="380">
        <f>'5.DL soc.econom. analīze'!Y13*(1+'7. DL jut. analīze-Soc.'!$D13)</f>
        <v>0</v>
      </c>
      <c r="AA13" s="380">
        <f>'5.DL soc.econom. analīze'!Z13*(1+'7. DL jut. analīze-Soc.'!$D13)</f>
        <v>0</v>
      </c>
      <c r="AB13" s="380">
        <f>'5.DL soc.econom. analīze'!AA13*(1+'7. DL jut. analīze-Soc.'!$D13)</f>
        <v>0</v>
      </c>
      <c r="AC13" s="380">
        <f>'5.DL soc.econom. analīze'!AB13*(1+'7. DL jut. analīze-Soc.'!$D13)</f>
        <v>0</v>
      </c>
      <c r="AD13" s="380">
        <f>'5.DL soc.econom. analīze'!AC13*(1+'7. DL jut. analīze-Soc.'!$D13)</f>
        <v>0</v>
      </c>
      <c r="AE13" s="380">
        <f>'5.DL soc.econom. analīze'!AD13*(1+'7. DL jut. analīze-Soc.'!$D13)</f>
        <v>0</v>
      </c>
      <c r="AF13" s="380">
        <f>'5.DL soc.econom. analīze'!AE13*(1+'7. DL jut. analīze-Soc.'!$D13)</f>
        <v>0</v>
      </c>
      <c r="AG13" s="380">
        <f>'5.DL soc.econom. analīze'!AF13*(1+'7. DL jut. analīze-Soc.'!$D13)</f>
        <v>0</v>
      </c>
      <c r="AH13" s="380">
        <f>'5.DL soc.econom. analīze'!AG13*(1+'7. DL jut. analīze-Soc.'!$D13)</f>
        <v>0</v>
      </c>
      <c r="AI13" s="380">
        <f>'5.DL soc.econom. analīze'!AH13*(1+'7. DL jut. analīze-Soc.'!$D13)</f>
        <v>0</v>
      </c>
      <c r="AJ13" s="380">
        <f>'5.DL soc.econom. analīze'!AI13*(1+'7. DL jut. analīze-Soc.'!$D13)</f>
        <v>0</v>
      </c>
    </row>
    <row r="14" spans="1:81" x14ac:dyDescent="0.2">
      <c r="A14" s="312" t="s">
        <v>109</v>
      </c>
      <c r="B14" s="4" t="str">
        <f>'5.DL soc.econom. analīze'!B14</f>
        <v>Ieguvums ...</v>
      </c>
      <c r="C14" s="32" t="s">
        <v>130</v>
      </c>
      <c r="D14" s="44">
        <v>0</v>
      </c>
      <c r="E14" s="317">
        <f t="shared" si="1"/>
        <v>0</v>
      </c>
      <c r="F14" s="317">
        <f t="shared" si="2"/>
        <v>0</v>
      </c>
      <c r="G14" s="380">
        <f>'5.DL soc.econom. analīze'!F14*(1+'7. DL jut. analīze-Soc.'!$D14)</f>
        <v>0</v>
      </c>
      <c r="H14" s="380">
        <f>'5.DL soc.econom. analīze'!G14*(1+'7. DL jut. analīze-Soc.'!$D14)</f>
        <v>0</v>
      </c>
      <c r="I14" s="380">
        <f>'5.DL soc.econom. analīze'!H14*(1+'7. DL jut. analīze-Soc.'!$D14)</f>
        <v>0</v>
      </c>
      <c r="J14" s="380">
        <f>'5.DL soc.econom. analīze'!I14*(1+'7. DL jut. analīze-Soc.'!$D14)</f>
        <v>0</v>
      </c>
      <c r="K14" s="380">
        <f>'5.DL soc.econom. analīze'!J14*(1+'7. DL jut. analīze-Soc.'!$D14)</f>
        <v>0</v>
      </c>
      <c r="L14" s="380">
        <f>'5.DL soc.econom. analīze'!K14*(1+'7. DL jut. analīze-Soc.'!$D14)</f>
        <v>0</v>
      </c>
      <c r="M14" s="380">
        <f>'5.DL soc.econom. analīze'!L14*(1+'7. DL jut. analīze-Soc.'!$D14)</f>
        <v>0</v>
      </c>
      <c r="N14" s="380">
        <f>'5.DL soc.econom. analīze'!M14*(1+'7. DL jut. analīze-Soc.'!$D14)</f>
        <v>0</v>
      </c>
      <c r="O14" s="380">
        <f>'5.DL soc.econom. analīze'!N14*(1+'7. DL jut. analīze-Soc.'!$D14)</f>
        <v>0</v>
      </c>
      <c r="P14" s="380">
        <f>'5.DL soc.econom. analīze'!O14*(1+'7. DL jut. analīze-Soc.'!$D14)</f>
        <v>0</v>
      </c>
      <c r="Q14" s="380">
        <f>'5.DL soc.econom. analīze'!P14*(1+'7. DL jut. analīze-Soc.'!$D14)</f>
        <v>0</v>
      </c>
      <c r="R14" s="380">
        <f>'5.DL soc.econom. analīze'!Q14*(1+'7. DL jut. analīze-Soc.'!$D14)</f>
        <v>0</v>
      </c>
      <c r="S14" s="380">
        <f>'5.DL soc.econom. analīze'!R14*(1+'7. DL jut. analīze-Soc.'!$D14)</f>
        <v>0</v>
      </c>
      <c r="T14" s="380">
        <f>'5.DL soc.econom. analīze'!S14*(1+'7. DL jut. analīze-Soc.'!$D14)</f>
        <v>0</v>
      </c>
      <c r="U14" s="380">
        <f>'5.DL soc.econom. analīze'!T14*(1+'7. DL jut. analīze-Soc.'!$D14)</f>
        <v>0</v>
      </c>
      <c r="V14" s="380">
        <f>'5.DL soc.econom. analīze'!U14*(1+'7. DL jut. analīze-Soc.'!$D14)</f>
        <v>0</v>
      </c>
      <c r="W14" s="380">
        <f>'5.DL soc.econom. analīze'!V14*(1+'7. DL jut. analīze-Soc.'!$D14)</f>
        <v>0</v>
      </c>
      <c r="X14" s="380">
        <f>'5.DL soc.econom. analīze'!W14*(1+'7. DL jut. analīze-Soc.'!$D14)</f>
        <v>0</v>
      </c>
      <c r="Y14" s="380">
        <f>'5.DL soc.econom. analīze'!X14*(1+'7. DL jut. analīze-Soc.'!$D14)</f>
        <v>0</v>
      </c>
      <c r="Z14" s="380">
        <f>'5.DL soc.econom. analīze'!Y14*(1+'7. DL jut. analīze-Soc.'!$D14)</f>
        <v>0</v>
      </c>
      <c r="AA14" s="380">
        <f>'5.DL soc.econom. analīze'!Z14*(1+'7. DL jut. analīze-Soc.'!$D14)</f>
        <v>0</v>
      </c>
      <c r="AB14" s="380">
        <f>'5.DL soc.econom. analīze'!AA14*(1+'7. DL jut. analīze-Soc.'!$D14)</f>
        <v>0</v>
      </c>
      <c r="AC14" s="380">
        <f>'5.DL soc.econom. analīze'!AB14*(1+'7. DL jut. analīze-Soc.'!$D14)</f>
        <v>0</v>
      </c>
      <c r="AD14" s="380">
        <f>'5.DL soc.econom. analīze'!AC14*(1+'7. DL jut. analīze-Soc.'!$D14)</f>
        <v>0</v>
      </c>
      <c r="AE14" s="380">
        <f>'5.DL soc.econom. analīze'!AD14*(1+'7. DL jut. analīze-Soc.'!$D14)</f>
        <v>0</v>
      </c>
      <c r="AF14" s="380">
        <f>'5.DL soc.econom. analīze'!AE14*(1+'7. DL jut. analīze-Soc.'!$D14)</f>
        <v>0</v>
      </c>
      <c r="AG14" s="380">
        <f>'5.DL soc.econom. analīze'!AF14*(1+'7. DL jut. analīze-Soc.'!$D14)</f>
        <v>0</v>
      </c>
      <c r="AH14" s="380">
        <f>'5.DL soc.econom. analīze'!AG14*(1+'7. DL jut. analīze-Soc.'!$D14)</f>
        <v>0</v>
      </c>
      <c r="AI14" s="380">
        <f>'5.DL soc.econom. analīze'!AH14*(1+'7. DL jut. analīze-Soc.'!$D14)</f>
        <v>0</v>
      </c>
      <c r="AJ14" s="380">
        <f>'5.DL soc.econom. analīze'!AI14*(1+'7. DL jut. analīze-Soc.'!$D14)</f>
        <v>0</v>
      </c>
    </row>
    <row r="15" spans="1:81" x14ac:dyDescent="0.2">
      <c r="A15" s="312" t="s">
        <v>111</v>
      </c>
      <c r="B15" s="4" t="str">
        <f>'5.DL soc.econom. analīze'!B15</f>
        <v>Ieguvums ...</v>
      </c>
      <c r="C15" s="32" t="s">
        <v>130</v>
      </c>
      <c r="D15" s="44">
        <v>0</v>
      </c>
      <c r="E15" s="317">
        <f t="shared" si="1"/>
        <v>0</v>
      </c>
      <c r="F15" s="317">
        <f t="shared" si="2"/>
        <v>0</v>
      </c>
      <c r="G15" s="380">
        <f>'5.DL soc.econom. analīze'!F15*(1+'7. DL jut. analīze-Soc.'!$D15)</f>
        <v>0</v>
      </c>
      <c r="H15" s="380">
        <f>'5.DL soc.econom. analīze'!G15*(1+'7. DL jut. analīze-Soc.'!$D15)</f>
        <v>0</v>
      </c>
      <c r="I15" s="380">
        <f>'5.DL soc.econom. analīze'!H15*(1+'7. DL jut. analīze-Soc.'!$D15)</f>
        <v>0</v>
      </c>
      <c r="J15" s="380">
        <f>'5.DL soc.econom. analīze'!I15*(1+'7. DL jut. analīze-Soc.'!$D15)</f>
        <v>0</v>
      </c>
      <c r="K15" s="380">
        <f>'5.DL soc.econom. analīze'!J15*(1+'7. DL jut. analīze-Soc.'!$D15)</f>
        <v>0</v>
      </c>
      <c r="L15" s="380">
        <f>'5.DL soc.econom. analīze'!K15*(1+'7. DL jut. analīze-Soc.'!$D15)</f>
        <v>0</v>
      </c>
      <c r="M15" s="380">
        <f>'5.DL soc.econom. analīze'!L15*(1+'7. DL jut. analīze-Soc.'!$D15)</f>
        <v>0</v>
      </c>
      <c r="N15" s="380">
        <f>'5.DL soc.econom. analīze'!M15*(1+'7. DL jut. analīze-Soc.'!$D15)</f>
        <v>0</v>
      </c>
      <c r="O15" s="380">
        <f>'5.DL soc.econom. analīze'!N15*(1+'7. DL jut. analīze-Soc.'!$D15)</f>
        <v>0</v>
      </c>
      <c r="P15" s="380">
        <f>'5.DL soc.econom. analīze'!O15*(1+'7. DL jut. analīze-Soc.'!$D15)</f>
        <v>0</v>
      </c>
      <c r="Q15" s="380">
        <f>'5.DL soc.econom. analīze'!P15*(1+'7. DL jut. analīze-Soc.'!$D15)</f>
        <v>0</v>
      </c>
      <c r="R15" s="380">
        <f>'5.DL soc.econom. analīze'!Q15*(1+'7. DL jut. analīze-Soc.'!$D15)</f>
        <v>0</v>
      </c>
      <c r="S15" s="380">
        <f>'5.DL soc.econom. analīze'!R15*(1+'7. DL jut. analīze-Soc.'!$D15)</f>
        <v>0</v>
      </c>
      <c r="T15" s="380">
        <f>'5.DL soc.econom. analīze'!S15*(1+'7. DL jut. analīze-Soc.'!$D15)</f>
        <v>0</v>
      </c>
      <c r="U15" s="380">
        <f>'5.DL soc.econom. analīze'!T15*(1+'7. DL jut. analīze-Soc.'!$D15)</f>
        <v>0</v>
      </c>
      <c r="V15" s="380">
        <f>'5.DL soc.econom. analīze'!U15*(1+'7. DL jut. analīze-Soc.'!$D15)</f>
        <v>0</v>
      </c>
      <c r="W15" s="380">
        <f>'5.DL soc.econom. analīze'!V15*(1+'7. DL jut. analīze-Soc.'!$D15)</f>
        <v>0</v>
      </c>
      <c r="X15" s="380">
        <f>'5.DL soc.econom. analīze'!W15*(1+'7. DL jut. analīze-Soc.'!$D15)</f>
        <v>0</v>
      </c>
      <c r="Y15" s="380">
        <f>'5.DL soc.econom. analīze'!X15*(1+'7. DL jut. analīze-Soc.'!$D15)</f>
        <v>0</v>
      </c>
      <c r="Z15" s="380">
        <f>'5.DL soc.econom. analīze'!Y15*(1+'7. DL jut. analīze-Soc.'!$D15)</f>
        <v>0</v>
      </c>
      <c r="AA15" s="380">
        <f>'5.DL soc.econom. analīze'!Z15*(1+'7. DL jut. analīze-Soc.'!$D15)</f>
        <v>0</v>
      </c>
      <c r="AB15" s="380">
        <f>'5.DL soc.econom. analīze'!AA15*(1+'7. DL jut. analīze-Soc.'!$D15)</f>
        <v>0</v>
      </c>
      <c r="AC15" s="380">
        <f>'5.DL soc.econom. analīze'!AB15*(1+'7. DL jut. analīze-Soc.'!$D15)</f>
        <v>0</v>
      </c>
      <c r="AD15" s="380">
        <f>'5.DL soc.econom. analīze'!AC15*(1+'7. DL jut. analīze-Soc.'!$D15)</f>
        <v>0</v>
      </c>
      <c r="AE15" s="380">
        <f>'5.DL soc.econom. analīze'!AD15*(1+'7. DL jut. analīze-Soc.'!$D15)</f>
        <v>0</v>
      </c>
      <c r="AF15" s="380">
        <f>'5.DL soc.econom. analīze'!AE15*(1+'7. DL jut. analīze-Soc.'!$D15)</f>
        <v>0</v>
      </c>
      <c r="AG15" s="380">
        <f>'5.DL soc.econom. analīze'!AF15*(1+'7. DL jut. analīze-Soc.'!$D15)</f>
        <v>0</v>
      </c>
      <c r="AH15" s="380">
        <f>'5.DL soc.econom. analīze'!AG15*(1+'7. DL jut. analīze-Soc.'!$D15)</f>
        <v>0</v>
      </c>
      <c r="AI15" s="380">
        <f>'5.DL soc.econom. analīze'!AH15*(1+'7. DL jut. analīze-Soc.'!$D15)</f>
        <v>0</v>
      </c>
      <c r="AJ15" s="380">
        <f>'5.DL soc.econom. analīze'!AI15*(1+'7. DL jut. analīze-Soc.'!$D15)</f>
        <v>0</v>
      </c>
    </row>
    <row r="16" spans="1:81" x14ac:dyDescent="0.2">
      <c r="A16" s="312" t="s">
        <v>113</v>
      </c>
      <c r="B16" s="4" t="str">
        <f>'5.DL soc.econom. analīze'!B16</f>
        <v>Ieguvums ...</v>
      </c>
      <c r="C16" s="32" t="s">
        <v>130</v>
      </c>
      <c r="D16" s="44">
        <v>0</v>
      </c>
      <c r="E16" s="317">
        <f t="shared" si="1"/>
        <v>0</v>
      </c>
      <c r="F16" s="317">
        <f t="shared" si="2"/>
        <v>0</v>
      </c>
      <c r="G16" s="380">
        <f>'5.DL soc.econom. analīze'!F16*(1+'7. DL jut. analīze-Soc.'!$D16)</f>
        <v>0</v>
      </c>
      <c r="H16" s="380">
        <f>'5.DL soc.econom. analīze'!G16*(1+'7. DL jut. analīze-Soc.'!$D16)</f>
        <v>0</v>
      </c>
      <c r="I16" s="380">
        <f>'5.DL soc.econom. analīze'!H16*(1+'7. DL jut. analīze-Soc.'!$D16)</f>
        <v>0</v>
      </c>
      <c r="J16" s="380">
        <f>'5.DL soc.econom. analīze'!I16*(1+'7. DL jut. analīze-Soc.'!$D16)</f>
        <v>0</v>
      </c>
      <c r="K16" s="380">
        <f>'5.DL soc.econom. analīze'!J16*(1+'7. DL jut. analīze-Soc.'!$D16)</f>
        <v>0</v>
      </c>
      <c r="L16" s="380">
        <f>'5.DL soc.econom. analīze'!K16*(1+'7. DL jut. analīze-Soc.'!$D16)</f>
        <v>0</v>
      </c>
      <c r="M16" s="380">
        <f>'5.DL soc.econom. analīze'!L16*(1+'7. DL jut. analīze-Soc.'!$D16)</f>
        <v>0</v>
      </c>
      <c r="N16" s="380">
        <f>'5.DL soc.econom. analīze'!M16*(1+'7. DL jut. analīze-Soc.'!$D16)</f>
        <v>0</v>
      </c>
      <c r="O16" s="380">
        <f>'5.DL soc.econom. analīze'!N16*(1+'7. DL jut. analīze-Soc.'!$D16)</f>
        <v>0</v>
      </c>
      <c r="P16" s="380">
        <f>'5.DL soc.econom. analīze'!O16*(1+'7. DL jut. analīze-Soc.'!$D16)</f>
        <v>0</v>
      </c>
      <c r="Q16" s="380">
        <f>'5.DL soc.econom. analīze'!P16*(1+'7. DL jut. analīze-Soc.'!$D16)</f>
        <v>0</v>
      </c>
      <c r="R16" s="380">
        <f>'5.DL soc.econom. analīze'!Q16*(1+'7. DL jut. analīze-Soc.'!$D16)</f>
        <v>0</v>
      </c>
      <c r="S16" s="380">
        <f>'5.DL soc.econom. analīze'!R16*(1+'7. DL jut. analīze-Soc.'!$D16)</f>
        <v>0</v>
      </c>
      <c r="T16" s="380">
        <f>'5.DL soc.econom. analīze'!S16*(1+'7. DL jut. analīze-Soc.'!$D16)</f>
        <v>0</v>
      </c>
      <c r="U16" s="380">
        <f>'5.DL soc.econom. analīze'!T16*(1+'7. DL jut. analīze-Soc.'!$D16)</f>
        <v>0</v>
      </c>
      <c r="V16" s="380">
        <f>'5.DL soc.econom. analīze'!U16*(1+'7. DL jut. analīze-Soc.'!$D16)</f>
        <v>0</v>
      </c>
      <c r="W16" s="380">
        <f>'5.DL soc.econom. analīze'!V16*(1+'7. DL jut. analīze-Soc.'!$D16)</f>
        <v>0</v>
      </c>
      <c r="X16" s="380">
        <f>'5.DL soc.econom. analīze'!W16*(1+'7. DL jut. analīze-Soc.'!$D16)</f>
        <v>0</v>
      </c>
      <c r="Y16" s="380">
        <f>'5.DL soc.econom. analīze'!X16*(1+'7. DL jut. analīze-Soc.'!$D16)</f>
        <v>0</v>
      </c>
      <c r="Z16" s="380">
        <f>'5.DL soc.econom. analīze'!Y16*(1+'7. DL jut. analīze-Soc.'!$D16)</f>
        <v>0</v>
      </c>
      <c r="AA16" s="380">
        <f>'5.DL soc.econom. analīze'!Z16*(1+'7. DL jut. analīze-Soc.'!$D16)</f>
        <v>0</v>
      </c>
      <c r="AB16" s="380">
        <f>'5.DL soc.econom. analīze'!AA16*(1+'7. DL jut. analīze-Soc.'!$D16)</f>
        <v>0</v>
      </c>
      <c r="AC16" s="380">
        <f>'5.DL soc.econom. analīze'!AB16*(1+'7. DL jut. analīze-Soc.'!$D16)</f>
        <v>0</v>
      </c>
      <c r="AD16" s="380">
        <f>'5.DL soc.econom. analīze'!AC16*(1+'7. DL jut. analīze-Soc.'!$D16)</f>
        <v>0</v>
      </c>
      <c r="AE16" s="380">
        <f>'5.DL soc.econom. analīze'!AD16*(1+'7. DL jut. analīze-Soc.'!$D16)</f>
        <v>0</v>
      </c>
      <c r="AF16" s="380">
        <f>'5.DL soc.econom. analīze'!AE16*(1+'7. DL jut. analīze-Soc.'!$D16)</f>
        <v>0</v>
      </c>
      <c r="AG16" s="380">
        <f>'5.DL soc.econom. analīze'!AF16*(1+'7. DL jut. analīze-Soc.'!$D16)</f>
        <v>0</v>
      </c>
      <c r="AH16" s="380">
        <f>'5.DL soc.econom. analīze'!AG16*(1+'7. DL jut. analīze-Soc.'!$D16)</f>
        <v>0</v>
      </c>
      <c r="AI16" s="380">
        <f>'5.DL soc.econom. analīze'!AH16*(1+'7. DL jut. analīze-Soc.'!$D16)</f>
        <v>0</v>
      </c>
      <c r="AJ16" s="380">
        <f>'5.DL soc.econom. analīze'!AI16*(1+'7. DL jut. analīze-Soc.'!$D16)</f>
        <v>0</v>
      </c>
    </row>
    <row r="17" spans="1:81" x14ac:dyDescent="0.2">
      <c r="A17" s="312" t="s">
        <v>256</v>
      </c>
      <c r="B17" s="4" t="str">
        <f>'5.DL soc.econom. analīze'!B17</f>
        <v>Ieguvums ...</v>
      </c>
      <c r="C17" s="32" t="s">
        <v>130</v>
      </c>
      <c r="D17" s="44">
        <v>0</v>
      </c>
      <c r="E17" s="317">
        <f t="shared" si="1"/>
        <v>0</v>
      </c>
      <c r="F17" s="317">
        <f t="shared" si="2"/>
        <v>0</v>
      </c>
      <c r="G17" s="380">
        <f>'5.DL soc.econom. analīze'!F17*(1+'7. DL jut. analīze-Soc.'!$D17)</f>
        <v>0</v>
      </c>
      <c r="H17" s="380">
        <f>'5.DL soc.econom. analīze'!G17*(1+'7. DL jut. analīze-Soc.'!$D17)</f>
        <v>0</v>
      </c>
      <c r="I17" s="380">
        <f>'5.DL soc.econom. analīze'!H17*(1+'7. DL jut. analīze-Soc.'!$D17)</f>
        <v>0</v>
      </c>
      <c r="J17" s="380">
        <f>'5.DL soc.econom. analīze'!I17*(1+'7. DL jut. analīze-Soc.'!$D17)</f>
        <v>0</v>
      </c>
      <c r="K17" s="380">
        <f>'5.DL soc.econom. analīze'!J17*(1+'7. DL jut. analīze-Soc.'!$D17)</f>
        <v>0</v>
      </c>
      <c r="L17" s="380">
        <f>'5.DL soc.econom. analīze'!K17*(1+'7. DL jut. analīze-Soc.'!$D17)</f>
        <v>0</v>
      </c>
      <c r="M17" s="380">
        <f>'5.DL soc.econom. analīze'!L17*(1+'7. DL jut. analīze-Soc.'!$D17)</f>
        <v>0</v>
      </c>
      <c r="N17" s="380">
        <f>'5.DL soc.econom. analīze'!M17*(1+'7. DL jut. analīze-Soc.'!$D17)</f>
        <v>0</v>
      </c>
      <c r="O17" s="380">
        <f>'5.DL soc.econom. analīze'!N17*(1+'7. DL jut. analīze-Soc.'!$D17)</f>
        <v>0</v>
      </c>
      <c r="P17" s="380">
        <f>'5.DL soc.econom. analīze'!O17*(1+'7. DL jut. analīze-Soc.'!$D17)</f>
        <v>0</v>
      </c>
      <c r="Q17" s="380">
        <f>'5.DL soc.econom. analīze'!P17*(1+'7. DL jut. analīze-Soc.'!$D17)</f>
        <v>0</v>
      </c>
      <c r="R17" s="380">
        <f>'5.DL soc.econom. analīze'!Q17*(1+'7. DL jut. analīze-Soc.'!$D17)</f>
        <v>0</v>
      </c>
      <c r="S17" s="380">
        <f>'5.DL soc.econom. analīze'!R17*(1+'7. DL jut. analīze-Soc.'!$D17)</f>
        <v>0</v>
      </c>
      <c r="T17" s="380">
        <f>'5.DL soc.econom. analīze'!S17*(1+'7. DL jut. analīze-Soc.'!$D17)</f>
        <v>0</v>
      </c>
      <c r="U17" s="380">
        <f>'5.DL soc.econom. analīze'!T17*(1+'7. DL jut. analīze-Soc.'!$D17)</f>
        <v>0</v>
      </c>
      <c r="V17" s="380">
        <f>'5.DL soc.econom. analīze'!U17*(1+'7. DL jut. analīze-Soc.'!$D17)</f>
        <v>0</v>
      </c>
      <c r="W17" s="380">
        <f>'5.DL soc.econom. analīze'!V17*(1+'7. DL jut. analīze-Soc.'!$D17)</f>
        <v>0</v>
      </c>
      <c r="X17" s="380">
        <f>'5.DL soc.econom. analīze'!W17*(1+'7. DL jut. analīze-Soc.'!$D17)</f>
        <v>0</v>
      </c>
      <c r="Y17" s="380">
        <f>'5.DL soc.econom. analīze'!X17*(1+'7. DL jut. analīze-Soc.'!$D17)</f>
        <v>0</v>
      </c>
      <c r="Z17" s="380">
        <f>'5.DL soc.econom. analīze'!Y17*(1+'7. DL jut. analīze-Soc.'!$D17)</f>
        <v>0</v>
      </c>
      <c r="AA17" s="380">
        <f>'5.DL soc.econom. analīze'!Z17*(1+'7. DL jut. analīze-Soc.'!$D17)</f>
        <v>0</v>
      </c>
      <c r="AB17" s="380">
        <f>'5.DL soc.econom. analīze'!AA17*(1+'7. DL jut. analīze-Soc.'!$D17)</f>
        <v>0</v>
      </c>
      <c r="AC17" s="380">
        <f>'5.DL soc.econom. analīze'!AB17*(1+'7. DL jut. analīze-Soc.'!$D17)</f>
        <v>0</v>
      </c>
      <c r="AD17" s="380">
        <f>'5.DL soc.econom. analīze'!AC17*(1+'7. DL jut. analīze-Soc.'!$D17)</f>
        <v>0</v>
      </c>
      <c r="AE17" s="380">
        <f>'5.DL soc.econom. analīze'!AD17*(1+'7. DL jut. analīze-Soc.'!$D17)</f>
        <v>0</v>
      </c>
      <c r="AF17" s="380">
        <f>'5.DL soc.econom. analīze'!AE17*(1+'7. DL jut. analīze-Soc.'!$D17)</f>
        <v>0</v>
      </c>
      <c r="AG17" s="380">
        <f>'5.DL soc.econom. analīze'!AF17*(1+'7. DL jut. analīze-Soc.'!$D17)</f>
        <v>0</v>
      </c>
      <c r="AH17" s="380">
        <f>'5.DL soc.econom. analīze'!AG17*(1+'7. DL jut. analīze-Soc.'!$D17)</f>
        <v>0</v>
      </c>
      <c r="AI17" s="380">
        <f>'5.DL soc.econom. analīze'!AH17*(1+'7. DL jut. analīze-Soc.'!$D17)</f>
        <v>0</v>
      </c>
      <c r="AJ17" s="380">
        <f>'5.DL soc.econom. analīze'!AI17*(1+'7. DL jut. analīze-Soc.'!$D17)</f>
        <v>0</v>
      </c>
    </row>
    <row r="18" spans="1:81" s="320" customFormat="1" x14ac:dyDescent="0.2">
      <c r="A18" s="314">
        <v>2</v>
      </c>
      <c r="B18" s="315" t="s">
        <v>257</v>
      </c>
      <c r="C18" s="316" t="s">
        <v>130</v>
      </c>
      <c r="D18" s="44">
        <v>0</v>
      </c>
      <c r="E18" s="317">
        <f t="shared" si="1"/>
        <v>0</v>
      </c>
      <c r="F18" s="317">
        <f t="shared" si="2"/>
        <v>0</v>
      </c>
      <c r="G18" s="318">
        <f>SUM(G19:G23)</f>
        <v>0</v>
      </c>
      <c r="H18" s="318">
        <f>SUM(H19:H23)</f>
        <v>0</v>
      </c>
      <c r="I18" s="318">
        <f t="shared" ref="I18:AJ18" si="3">SUM(I19:I23)</f>
        <v>0</v>
      </c>
      <c r="J18" s="318">
        <f t="shared" si="3"/>
        <v>0</v>
      </c>
      <c r="K18" s="318">
        <f t="shared" si="3"/>
        <v>0</v>
      </c>
      <c r="L18" s="318">
        <f t="shared" si="3"/>
        <v>0</v>
      </c>
      <c r="M18" s="318">
        <f t="shared" si="3"/>
        <v>0</v>
      </c>
      <c r="N18" s="318">
        <f t="shared" si="3"/>
        <v>0</v>
      </c>
      <c r="O18" s="318">
        <f t="shared" si="3"/>
        <v>0</v>
      </c>
      <c r="P18" s="318">
        <f t="shared" si="3"/>
        <v>0</v>
      </c>
      <c r="Q18" s="318">
        <f t="shared" si="3"/>
        <v>0</v>
      </c>
      <c r="R18" s="318">
        <f t="shared" si="3"/>
        <v>0</v>
      </c>
      <c r="S18" s="318">
        <f t="shared" si="3"/>
        <v>0</v>
      </c>
      <c r="T18" s="318">
        <f t="shared" si="3"/>
        <v>0</v>
      </c>
      <c r="U18" s="318">
        <f t="shared" si="3"/>
        <v>0</v>
      </c>
      <c r="V18" s="318">
        <f t="shared" si="3"/>
        <v>0</v>
      </c>
      <c r="W18" s="318">
        <f t="shared" si="3"/>
        <v>0</v>
      </c>
      <c r="X18" s="318">
        <f t="shared" si="3"/>
        <v>0</v>
      </c>
      <c r="Y18" s="318">
        <f t="shared" si="3"/>
        <v>0</v>
      </c>
      <c r="Z18" s="318">
        <f t="shared" si="3"/>
        <v>0</v>
      </c>
      <c r="AA18" s="318">
        <f t="shared" si="3"/>
        <v>0</v>
      </c>
      <c r="AB18" s="318">
        <f t="shared" si="3"/>
        <v>0</v>
      </c>
      <c r="AC18" s="318">
        <f t="shared" si="3"/>
        <v>0</v>
      </c>
      <c r="AD18" s="318">
        <f t="shared" si="3"/>
        <v>0</v>
      </c>
      <c r="AE18" s="318">
        <f t="shared" si="3"/>
        <v>0</v>
      </c>
      <c r="AF18" s="318">
        <f t="shared" si="3"/>
        <v>0</v>
      </c>
      <c r="AG18" s="318">
        <f t="shared" si="3"/>
        <v>0</v>
      </c>
      <c r="AH18" s="318">
        <f t="shared" si="3"/>
        <v>0</v>
      </c>
      <c r="AI18" s="318">
        <f t="shared" si="3"/>
        <v>0</v>
      </c>
      <c r="AJ18" s="318">
        <f t="shared" si="3"/>
        <v>0</v>
      </c>
      <c r="AK18" s="3"/>
      <c r="AL18" s="319"/>
      <c r="AM18" s="319"/>
      <c r="AN18" s="319"/>
      <c r="AO18" s="319"/>
      <c r="AP18" s="319"/>
      <c r="AQ18" s="319"/>
      <c r="AR18" s="319"/>
      <c r="AS18" s="319"/>
      <c r="AT18" s="319"/>
      <c r="AU18" s="319"/>
      <c r="AV18" s="319"/>
      <c r="AW18" s="319"/>
      <c r="AX18" s="319"/>
      <c r="AY18" s="319"/>
      <c r="AZ18" s="319"/>
      <c r="BA18" s="319"/>
      <c r="BB18" s="319"/>
      <c r="BC18" s="319"/>
      <c r="BD18" s="319"/>
      <c r="BE18" s="319"/>
      <c r="BF18" s="319"/>
      <c r="BG18" s="319"/>
      <c r="BH18" s="319"/>
      <c r="BI18" s="319"/>
      <c r="BJ18" s="319"/>
      <c r="BK18" s="319"/>
      <c r="BL18" s="319"/>
      <c r="BM18" s="319"/>
      <c r="BN18" s="319"/>
      <c r="BO18" s="319"/>
      <c r="BP18" s="319"/>
      <c r="BQ18" s="319"/>
      <c r="BR18" s="319"/>
      <c r="BS18" s="319"/>
      <c r="BT18" s="319"/>
      <c r="BU18" s="319"/>
      <c r="BV18" s="319"/>
      <c r="BW18" s="319"/>
      <c r="BX18" s="319"/>
      <c r="BY18" s="319"/>
      <c r="BZ18" s="319"/>
      <c r="CA18" s="319"/>
      <c r="CB18" s="319"/>
      <c r="CC18" s="319"/>
    </row>
    <row r="19" spans="1:81" x14ac:dyDescent="0.2">
      <c r="A19" s="312" t="s">
        <v>198</v>
      </c>
      <c r="B19" s="4" t="str">
        <f>'5.DL soc.econom. analīze'!B19</f>
        <v>Ieguvums ...</v>
      </c>
      <c r="C19" s="32" t="s">
        <v>130</v>
      </c>
      <c r="D19" s="44">
        <v>0</v>
      </c>
      <c r="E19" s="317">
        <f t="shared" si="1"/>
        <v>0</v>
      </c>
      <c r="F19" s="317">
        <f t="shared" si="2"/>
        <v>0</v>
      </c>
      <c r="G19" s="380">
        <f>'5.DL soc.econom. analīze'!F19*(1+'7. DL jut. analīze-Soc.'!$D19)</f>
        <v>0</v>
      </c>
      <c r="H19" s="380">
        <f>'5.DL soc.econom. analīze'!G19*(1+'7. DL jut. analīze-Soc.'!$D19)</f>
        <v>0</v>
      </c>
      <c r="I19" s="380">
        <f>'5.DL soc.econom. analīze'!H19*(1+'7. DL jut. analīze-Soc.'!$D19)</f>
        <v>0</v>
      </c>
      <c r="J19" s="380">
        <f>'5.DL soc.econom. analīze'!I19*(1+'7. DL jut. analīze-Soc.'!$D19)</f>
        <v>0</v>
      </c>
      <c r="K19" s="380">
        <f>'5.DL soc.econom. analīze'!J19*(1+'7. DL jut. analīze-Soc.'!$D19)</f>
        <v>0</v>
      </c>
      <c r="L19" s="380">
        <f>'5.DL soc.econom. analīze'!K19*(1+'7. DL jut. analīze-Soc.'!$D19)</f>
        <v>0</v>
      </c>
      <c r="M19" s="380">
        <f>'5.DL soc.econom. analīze'!L19*(1+'7. DL jut. analīze-Soc.'!$D19)</f>
        <v>0</v>
      </c>
      <c r="N19" s="380">
        <f>'5.DL soc.econom. analīze'!M19*(1+'7. DL jut. analīze-Soc.'!$D19)</f>
        <v>0</v>
      </c>
      <c r="O19" s="380">
        <f>'5.DL soc.econom. analīze'!N19*(1+'7. DL jut. analīze-Soc.'!$D19)</f>
        <v>0</v>
      </c>
      <c r="P19" s="380">
        <f>'5.DL soc.econom. analīze'!O19*(1+'7. DL jut. analīze-Soc.'!$D19)</f>
        <v>0</v>
      </c>
      <c r="Q19" s="380">
        <f>'5.DL soc.econom. analīze'!P19*(1+'7. DL jut. analīze-Soc.'!$D19)</f>
        <v>0</v>
      </c>
      <c r="R19" s="380">
        <f>'5.DL soc.econom. analīze'!Q19*(1+'7. DL jut. analīze-Soc.'!$D19)</f>
        <v>0</v>
      </c>
      <c r="S19" s="380">
        <f>'5.DL soc.econom. analīze'!R19*(1+'7. DL jut. analīze-Soc.'!$D19)</f>
        <v>0</v>
      </c>
      <c r="T19" s="380">
        <f>'5.DL soc.econom. analīze'!S19*(1+'7. DL jut. analīze-Soc.'!$D19)</f>
        <v>0</v>
      </c>
      <c r="U19" s="380">
        <f>'5.DL soc.econom. analīze'!T19*(1+'7. DL jut. analīze-Soc.'!$D19)</f>
        <v>0</v>
      </c>
      <c r="V19" s="380">
        <f>'5.DL soc.econom. analīze'!U19*(1+'7. DL jut. analīze-Soc.'!$D19)</f>
        <v>0</v>
      </c>
      <c r="W19" s="380">
        <f>'5.DL soc.econom. analīze'!V19*(1+'7. DL jut. analīze-Soc.'!$D19)</f>
        <v>0</v>
      </c>
      <c r="X19" s="380">
        <f>'5.DL soc.econom. analīze'!W19*(1+'7. DL jut. analīze-Soc.'!$D19)</f>
        <v>0</v>
      </c>
      <c r="Y19" s="380">
        <f>'5.DL soc.econom. analīze'!X19*(1+'7. DL jut. analīze-Soc.'!$D19)</f>
        <v>0</v>
      </c>
      <c r="Z19" s="380">
        <f>'5.DL soc.econom. analīze'!Y19*(1+'7. DL jut. analīze-Soc.'!$D19)</f>
        <v>0</v>
      </c>
      <c r="AA19" s="380">
        <f>'5.DL soc.econom. analīze'!Z19*(1+'7. DL jut. analīze-Soc.'!$D19)</f>
        <v>0</v>
      </c>
      <c r="AB19" s="380">
        <f>'5.DL soc.econom. analīze'!AA19*(1+'7. DL jut. analīze-Soc.'!$D19)</f>
        <v>0</v>
      </c>
      <c r="AC19" s="380">
        <f>'5.DL soc.econom. analīze'!AB19*(1+'7. DL jut. analīze-Soc.'!$D19)</f>
        <v>0</v>
      </c>
      <c r="AD19" s="380">
        <f>'5.DL soc.econom. analīze'!AC19*(1+'7. DL jut. analīze-Soc.'!$D19)</f>
        <v>0</v>
      </c>
      <c r="AE19" s="380">
        <f>'5.DL soc.econom. analīze'!AD19*(1+'7. DL jut. analīze-Soc.'!$D19)</f>
        <v>0</v>
      </c>
      <c r="AF19" s="380">
        <f>'5.DL soc.econom. analīze'!AE19*(1+'7. DL jut. analīze-Soc.'!$D19)</f>
        <v>0</v>
      </c>
      <c r="AG19" s="380">
        <f>'5.DL soc.econom. analīze'!AF19*(1+'7. DL jut. analīze-Soc.'!$D19)</f>
        <v>0</v>
      </c>
      <c r="AH19" s="380">
        <f>'5.DL soc.econom. analīze'!AG19*(1+'7. DL jut. analīze-Soc.'!$D19)</f>
        <v>0</v>
      </c>
      <c r="AI19" s="380">
        <f>'5.DL soc.econom. analīze'!AH19*(1+'7. DL jut. analīze-Soc.'!$D19)</f>
        <v>0</v>
      </c>
      <c r="AJ19" s="380">
        <f>'5.DL soc.econom. analīze'!AI19*(1+'7. DL jut. analīze-Soc.'!$D19)</f>
        <v>0</v>
      </c>
    </row>
    <row r="20" spans="1:81" x14ac:dyDescent="0.2">
      <c r="A20" s="312" t="s">
        <v>199</v>
      </c>
      <c r="B20" s="4" t="str">
        <f>'5.DL soc.econom. analīze'!B20</f>
        <v>Ieguvums ...</v>
      </c>
      <c r="C20" s="32" t="s">
        <v>130</v>
      </c>
      <c r="D20" s="44">
        <v>0</v>
      </c>
      <c r="E20" s="317">
        <f t="shared" si="1"/>
        <v>0</v>
      </c>
      <c r="F20" s="317">
        <f t="shared" si="2"/>
        <v>0</v>
      </c>
      <c r="G20" s="380">
        <f>'5.DL soc.econom. analīze'!F20*(1+'7. DL jut. analīze-Soc.'!$D20)</f>
        <v>0</v>
      </c>
      <c r="H20" s="380">
        <f>'5.DL soc.econom. analīze'!G20*(1+'7. DL jut. analīze-Soc.'!$D20)</f>
        <v>0</v>
      </c>
      <c r="I20" s="380">
        <f>'5.DL soc.econom. analīze'!H20*(1+'7. DL jut. analīze-Soc.'!$D20)</f>
        <v>0</v>
      </c>
      <c r="J20" s="380">
        <f>'5.DL soc.econom. analīze'!I20*(1+'7. DL jut. analīze-Soc.'!$D20)</f>
        <v>0</v>
      </c>
      <c r="K20" s="380">
        <f>'5.DL soc.econom. analīze'!J20*(1+'7. DL jut. analīze-Soc.'!$D20)</f>
        <v>0</v>
      </c>
      <c r="L20" s="380">
        <f>'5.DL soc.econom. analīze'!K20*(1+'7. DL jut. analīze-Soc.'!$D20)</f>
        <v>0</v>
      </c>
      <c r="M20" s="380">
        <f>'5.DL soc.econom. analīze'!L20*(1+'7. DL jut. analīze-Soc.'!$D20)</f>
        <v>0</v>
      </c>
      <c r="N20" s="380">
        <f>'5.DL soc.econom. analīze'!M20*(1+'7. DL jut. analīze-Soc.'!$D20)</f>
        <v>0</v>
      </c>
      <c r="O20" s="380">
        <f>'5.DL soc.econom. analīze'!N20*(1+'7. DL jut. analīze-Soc.'!$D20)</f>
        <v>0</v>
      </c>
      <c r="P20" s="380">
        <f>'5.DL soc.econom. analīze'!O20*(1+'7. DL jut. analīze-Soc.'!$D20)</f>
        <v>0</v>
      </c>
      <c r="Q20" s="380">
        <f>'5.DL soc.econom. analīze'!P20*(1+'7. DL jut. analīze-Soc.'!$D20)</f>
        <v>0</v>
      </c>
      <c r="R20" s="380">
        <f>'5.DL soc.econom. analīze'!Q20*(1+'7. DL jut. analīze-Soc.'!$D20)</f>
        <v>0</v>
      </c>
      <c r="S20" s="380">
        <f>'5.DL soc.econom. analīze'!R20*(1+'7. DL jut. analīze-Soc.'!$D20)</f>
        <v>0</v>
      </c>
      <c r="T20" s="380">
        <f>'5.DL soc.econom. analīze'!S20*(1+'7. DL jut. analīze-Soc.'!$D20)</f>
        <v>0</v>
      </c>
      <c r="U20" s="380">
        <f>'5.DL soc.econom. analīze'!T20*(1+'7. DL jut. analīze-Soc.'!$D20)</f>
        <v>0</v>
      </c>
      <c r="V20" s="380">
        <f>'5.DL soc.econom. analīze'!U20*(1+'7. DL jut. analīze-Soc.'!$D20)</f>
        <v>0</v>
      </c>
      <c r="W20" s="380">
        <f>'5.DL soc.econom. analīze'!V20*(1+'7. DL jut. analīze-Soc.'!$D20)</f>
        <v>0</v>
      </c>
      <c r="X20" s="380">
        <f>'5.DL soc.econom. analīze'!W20*(1+'7. DL jut. analīze-Soc.'!$D20)</f>
        <v>0</v>
      </c>
      <c r="Y20" s="380">
        <f>'5.DL soc.econom. analīze'!X20*(1+'7. DL jut. analīze-Soc.'!$D20)</f>
        <v>0</v>
      </c>
      <c r="Z20" s="380">
        <f>'5.DL soc.econom. analīze'!Y20*(1+'7. DL jut. analīze-Soc.'!$D20)</f>
        <v>0</v>
      </c>
      <c r="AA20" s="380">
        <f>'5.DL soc.econom. analīze'!Z20*(1+'7. DL jut. analīze-Soc.'!$D20)</f>
        <v>0</v>
      </c>
      <c r="AB20" s="380">
        <f>'5.DL soc.econom. analīze'!AA20*(1+'7. DL jut. analīze-Soc.'!$D20)</f>
        <v>0</v>
      </c>
      <c r="AC20" s="380">
        <f>'5.DL soc.econom. analīze'!AB20*(1+'7. DL jut. analīze-Soc.'!$D20)</f>
        <v>0</v>
      </c>
      <c r="AD20" s="380">
        <f>'5.DL soc.econom. analīze'!AC20*(1+'7. DL jut. analīze-Soc.'!$D20)</f>
        <v>0</v>
      </c>
      <c r="AE20" s="380">
        <f>'5.DL soc.econom. analīze'!AD20*(1+'7. DL jut. analīze-Soc.'!$D20)</f>
        <v>0</v>
      </c>
      <c r="AF20" s="380">
        <f>'5.DL soc.econom. analīze'!AE20*(1+'7. DL jut. analīze-Soc.'!$D20)</f>
        <v>0</v>
      </c>
      <c r="AG20" s="380">
        <f>'5.DL soc.econom. analīze'!AF20*(1+'7. DL jut. analīze-Soc.'!$D20)</f>
        <v>0</v>
      </c>
      <c r="AH20" s="380">
        <f>'5.DL soc.econom. analīze'!AG20*(1+'7. DL jut. analīze-Soc.'!$D20)</f>
        <v>0</v>
      </c>
      <c r="AI20" s="380">
        <f>'5.DL soc.econom. analīze'!AH20*(1+'7. DL jut. analīze-Soc.'!$D20)</f>
        <v>0</v>
      </c>
      <c r="AJ20" s="380">
        <f>'5.DL soc.econom. analīze'!AI20*(1+'7. DL jut. analīze-Soc.'!$D20)</f>
        <v>0</v>
      </c>
    </row>
    <row r="21" spans="1:81" x14ac:dyDescent="0.2">
      <c r="A21" s="312" t="s">
        <v>200</v>
      </c>
      <c r="B21" s="4" t="str">
        <f>'5.DL soc.econom. analīze'!B21</f>
        <v>Ieguvums ...</v>
      </c>
      <c r="C21" s="32" t="s">
        <v>130</v>
      </c>
      <c r="D21" s="44">
        <v>0</v>
      </c>
      <c r="E21" s="317">
        <f t="shared" si="1"/>
        <v>0</v>
      </c>
      <c r="F21" s="317">
        <f t="shared" si="2"/>
        <v>0</v>
      </c>
      <c r="G21" s="380">
        <f>'5.DL soc.econom. analīze'!F21*(1+'7. DL jut. analīze-Soc.'!$D21)</f>
        <v>0</v>
      </c>
      <c r="H21" s="380">
        <f>'5.DL soc.econom. analīze'!G21*(1+'7. DL jut. analīze-Soc.'!$D21)</f>
        <v>0</v>
      </c>
      <c r="I21" s="380">
        <f>'5.DL soc.econom. analīze'!H21*(1+'7. DL jut. analīze-Soc.'!$D21)</f>
        <v>0</v>
      </c>
      <c r="J21" s="380">
        <f>'5.DL soc.econom. analīze'!I21*(1+'7. DL jut. analīze-Soc.'!$D21)</f>
        <v>0</v>
      </c>
      <c r="K21" s="380">
        <f>'5.DL soc.econom. analīze'!J21*(1+'7. DL jut. analīze-Soc.'!$D21)</f>
        <v>0</v>
      </c>
      <c r="L21" s="380">
        <f>'5.DL soc.econom. analīze'!K21*(1+'7. DL jut. analīze-Soc.'!$D21)</f>
        <v>0</v>
      </c>
      <c r="M21" s="380">
        <f>'5.DL soc.econom. analīze'!L21*(1+'7. DL jut. analīze-Soc.'!$D21)</f>
        <v>0</v>
      </c>
      <c r="N21" s="380">
        <f>'5.DL soc.econom. analīze'!M21*(1+'7. DL jut. analīze-Soc.'!$D21)</f>
        <v>0</v>
      </c>
      <c r="O21" s="380">
        <f>'5.DL soc.econom. analīze'!N21*(1+'7. DL jut. analīze-Soc.'!$D21)</f>
        <v>0</v>
      </c>
      <c r="P21" s="380">
        <f>'5.DL soc.econom. analīze'!O21*(1+'7. DL jut. analīze-Soc.'!$D21)</f>
        <v>0</v>
      </c>
      <c r="Q21" s="380">
        <f>'5.DL soc.econom. analīze'!P21*(1+'7. DL jut. analīze-Soc.'!$D21)</f>
        <v>0</v>
      </c>
      <c r="R21" s="380">
        <f>'5.DL soc.econom. analīze'!Q21*(1+'7. DL jut. analīze-Soc.'!$D21)</f>
        <v>0</v>
      </c>
      <c r="S21" s="380">
        <f>'5.DL soc.econom. analīze'!R21*(1+'7. DL jut. analīze-Soc.'!$D21)</f>
        <v>0</v>
      </c>
      <c r="T21" s="380">
        <f>'5.DL soc.econom. analīze'!S21*(1+'7. DL jut. analīze-Soc.'!$D21)</f>
        <v>0</v>
      </c>
      <c r="U21" s="380">
        <f>'5.DL soc.econom. analīze'!T21*(1+'7. DL jut. analīze-Soc.'!$D21)</f>
        <v>0</v>
      </c>
      <c r="V21" s="380">
        <f>'5.DL soc.econom. analīze'!U21*(1+'7. DL jut. analīze-Soc.'!$D21)</f>
        <v>0</v>
      </c>
      <c r="W21" s="380">
        <f>'5.DL soc.econom. analīze'!V21*(1+'7. DL jut. analīze-Soc.'!$D21)</f>
        <v>0</v>
      </c>
      <c r="X21" s="380">
        <f>'5.DL soc.econom. analīze'!W21*(1+'7. DL jut. analīze-Soc.'!$D21)</f>
        <v>0</v>
      </c>
      <c r="Y21" s="380">
        <f>'5.DL soc.econom. analīze'!X21*(1+'7. DL jut. analīze-Soc.'!$D21)</f>
        <v>0</v>
      </c>
      <c r="Z21" s="380">
        <f>'5.DL soc.econom. analīze'!Y21*(1+'7. DL jut. analīze-Soc.'!$D21)</f>
        <v>0</v>
      </c>
      <c r="AA21" s="380">
        <f>'5.DL soc.econom. analīze'!Z21*(1+'7. DL jut. analīze-Soc.'!$D21)</f>
        <v>0</v>
      </c>
      <c r="AB21" s="380">
        <f>'5.DL soc.econom. analīze'!AA21*(1+'7. DL jut. analīze-Soc.'!$D21)</f>
        <v>0</v>
      </c>
      <c r="AC21" s="380">
        <f>'5.DL soc.econom. analīze'!AB21*(1+'7. DL jut. analīze-Soc.'!$D21)</f>
        <v>0</v>
      </c>
      <c r="AD21" s="380">
        <f>'5.DL soc.econom. analīze'!AC21*(1+'7. DL jut. analīze-Soc.'!$D21)</f>
        <v>0</v>
      </c>
      <c r="AE21" s="380">
        <f>'5.DL soc.econom. analīze'!AD21*(1+'7. DL jut. analīze-Soc.'!$D21)</f>
        <v>0</v>
      </c>
      <c r="AF21" s="380">
        <f>'5.DL soc.econom. analīze'!AE21*(1+'7. DL jut. analīze-Soc.'!$D21)</f>
        <v>0</v>
      </c>
      <c r="AG21" s="380">
        <f>'5.DL soc.econom. analīze'!AF21*(1+'7. DL jut. analīze-Soc.'!$D21)</f>
        <v>0</v>
      </c>
      <c r="AH21" s="380">
        <f>'5.DL soc.econom. analīze'!AG21*(1+'7. DL jut. analīze-Soc.'!$D21)</f>
        <v>0</v>
      </c>
      <c r="AI21" s="380">
        <f>'5.DL soc.econom. analīze'!AH21*(1+'7. DL jut. analīze-Soc.'!$D21)</f>
        <v>0</v>
      </c>
      <c r="AJ21" s="380">
        <f>'5.DL soc.econom. analīze'!AI21*(1+'7. DL jut. analīze-Soc.'!$D21)</f>
        <v>0</v>
      </c>
    </row>
    <row r="22" spans="1:81" x14ac:dyDescent="0.2">
      <c r="A22" s="312" t="s">
        <v>202</v>
      </c>
      <c r="B22" s="4" t="str">
        <f>'5.DL soc.econom. analīze'!B22</f>
        <v>Ieguvums ...</v>
      </c>
      <c r="C22" s="32" t="s">
        <v>130</v>
      </c>
      <c r="D22" s="44">
        <v>0</v>
      </c>
      <c r="E22" s="317">
        <f t="shared" si="1"/>
        <v>0</v>
      </c>
      <c r="F22" s="317">
        <f t="shared" si="2"/>
        <v>0</v>
      </c>
      <c r="G22" s="380">
        <f>'5.DL soc.econom. analīze'!F22*(1+'7. DL jut. analīze-Soc.'!$D22)</f>
        <v>0</v>
      </c>
      <c r="H22" s="380">
        <f>'5.DL soc.econom. analīze'!G22*(1+'7. DL jut. analīze-Soc.'!$D22)</f>
        <v>0</v>
      </c>
      <c r="I22" s="380">
        <f>'5.DL soc.econom. analīze'!H22*(1+'7. DL jut. analīze-Soc.'!$D22)</f>
        <v>0</v>
      </c>
      <c r="J22" s="380">
        <f>'5.DL soc.econom. analīze'!I22*(1+'7. DL jut. analīze-Soc.'!$D22)</f>
        <v>0</v>
      </c>
      <c r="K22" s="380">
        <f>'5.DL soc.econom. analīze'!J22*(1+'7. DL jut. analīze-Soc.'!$D22)</f>
        <v>0</v>
      </c>
      <c r="L22" s="380">
        <f>'5.DL soc.econom. analīze'!K22*(1+'7. DL jut. analīze-Soc.'!$D22)</f>
        <v>0</v>
      </c>
      <c r="M22" s="380">
        <f>'5.DL soc.econom. analīze'!L22*(1+'7. DL jut. analīze-Soc.'!$D22)</f>
        <v>0</v>
      </c>
      <c r="N22" s="380">
        <f>'5.DL soc.econom. analīze'!M22*(1+'7. DL jut. analīze-Soc.'!$D22)</f>
        <v>0</v>
      </c>
      <c r="O22" s="380">
        <f>'5.DL soc.econom. analīze'!N22*(1+'7. DL jut. analīze-Soc.'!$D22)</f>
        <v>0</v>
      </c>
      <c r="P22" s="380">
        <f>'5.DL soc.econom. analīze'!O22*(1+'7. DL jut. analīze-Soc.'!$D22)</f>
        <v>0</v>
      </c>
      <c r="Q22" s="380">
        <f>'5.DL soc.econom. analīze'!P22*(1+'7. DL jut. analīze-Soc.'!$D22)</f>
        <v>0</v>
      </c>
      <c r="R22" s="380">
        <f>'5.DL soc.econom. analīze'!Q22*(1+'7. DL jut. analīze-Soc.'!$D22)</f>
        <v>0</v>
      </c>
      <c r="S22" s="380">
        <f>'5.DL soc.econom. analīze'!R22*(1+'7. DL jut. analīze-Soc.'!$D22)</f>
        <v>0</v>
      </c>
      <c r="T22" s="380">
        <f>'5.DL soc.econom. analīze'!S22*(1+'7. DL jut. analīze-Soc.'!$D22)</f>
        <v>0</v>
      </c>
      <c r="U22" s="380">
        <f>'5.DL soc.econom. analīze'!T22*(1+'7. DL jut. analīze-Soc.'!$D22)</f>
        <v>0</v>
      </c>
      <c r="V22" s="380">
        <f>'5.DL soc.econom. analīze'!U22*(1+'7. DL jut. analīze-Soc.'!$D22)</f>
        <v>0</v>
      </c>
      <c r="W22" s="380">
        <f>'5.DL soc.econom. analīze'!V22*(1+'7. DL jut. analīze-Soc.'!$D22)</f>
        <v>0</v>
      </c>
      <c r="X22" s="380">
        <f>'5.DL soc.econom. analīze'!W22*(1+'7. DL jut. analīze-Soc.'!$D22)</f>
        <v>0</v>
      </c>
      <c r="Y22" s="380">
        <f>'5.DL soc.econom. analīze'!X22*(1+'7. DL jut. analīze-Soc.'!$D22)</f>
        <v>0</v>
      </c>
      <c r="Z22" s="380">
        <f>'5.DL soc.econom. analīze'!Y22*(1+'7. DL jut. analīze-Soc.'!$D22)</f>
        <v>0</v>
      </c>
      <c r="AA22" s="380">
        <f>'5.DL soc.econom. analīze'!Z22*(1+'7. DL jut. analīze-Soc.'!$D22)</f>
        <v>0</v>
      </c>
      <c r="AB22" s="380">
        <f>'5.DL soc.econom. analīze'!AA22*(1+'7. DL jut. analīze-Soc.'!$D22)</f>
        <v>0</v>
      </c>
      <c r="AC22" s="380">
        <f>'5.DL soc.econom. analīze'!AB22*(1+'7. DL jut. analīze-Soc.'!$D22)</f>
        <v>0</v>
      </c>
      <c r="AD22" s="380">
        <f>'5.DL soc.econom. analīze'!AC22*(1+'7. DL jut. analīze-Soc.'!$D22)</f>
        <v>0</v>
      </c>
      <c r="AE22" s="380">
        <f>'5.DL soc.econom. analīze'!AD22*(1+'7. DL jut. analīze-Soc.'!$D22)</f>
        <v>0</v>
      </c>
      <c r="AF22" s="380">
        <f>'5.DL soc.econom. analīze'!AE22*(1+'7. DL jut. analīze-Soc.'!$D22)</f>
        <v>0</v>
      </c>
      <c r="AG22" s="380">
        <f>'5.DL soc.econom. analīze'!AF22*(1+'7. DL jut. analīze-Soc.'!$D22)</f>
        <v>0</v>
      </c>
      <c r="AH22" s="380">
        <f>'5.DL soc.econom. analīze'!AG22*(1+'7. DL jut. analīze-Soc.'!$D22)</f>
        <v>0</v>
      </c>
      <c r="AI22" s="380">
        <f>'5.DL soc.econom. analīze'!AH22*(1+'7. DL jut. analīze-Soc.'!$D22)</f>
        <v>0</v>
      </c>
      <c r="AJ22" s="380">
        <f>'5.DL soc.econom. analīze'!AI22*(1+'7. DL jut. analīze-Soc.'!$D22)</f>
        <v>0</v>
      </c>
    </row>
    <row r="23" spans="1:81" x14ac:dyDescent="0.2">
      <c r="A23" s="312" t="s">
        <v>203</v>
      </c>
      <c r="B23" s="4" t="str">
        <f>'5.DL soc.econom. analīze'!B23</f>
        <v>Ieguvums ...</v>
      </c>
      <c r="C23" s="32" t="s">
        <v>130</v>
      </c>
      <c r="D23" s="44">
        <v>0</v>
      </c>
      <c r="E23" s="317">
        <f t="shared" si="1"/>
        <v>0</v>
      </c>
      <c r="F23" s="317">
        <f t="shared" si="2"/>
        <v>0</v>
      </c>
      <c r="G23" s="380">
        <f>'5.DL soc.econom. analīze'!F23*(1+'7. DL jut. analīze-Soc.'!$D23)</f>
        <v>0</v>
      </c>
      <c r="H23" s="380">
        <f>'5.DL soc.econom. analīze'!G23*(1+'7. DL jut. analīze-Soc.'!$D23)</f>
        <v>0</v>
      </c>
      <c r="I23" s="380">
        <f>'5.DL soc.econom. analīze'!H23*(1+'7. DL jut. analīze-Soc.'!$D23)</f>
        <v>0</v>
      </c>
      <c r="J23" s="380">
        <f>'5.DL soc.econom. analīze'!I23*(1+'7. DL jut. analīze-Soc.'!$D23)</f>
        <v>0</v>
      </c>
      <c r="K23" s="380">
        <f>'5.DL soc.econom. analīze'!J23*(1+'7. DL jut. analīze-Soc.'!$D23)</f>
        <v>0</v>
      </c>
      <c r="L23" s="380">
        <f>'5.DL soc.econom. analīze'!K23*(1+'7. DL jut. analīze-Soc.'!$D23)</f>
        <v>0</v>
      </c>
      <c r="M23" s="380">
        <f>'5.DL soc.econom. analīze'!L23*(1+'7. DL jut. analīze-Soc.'!$D23)</f>
        <v>0</v>
      </c>
      <c r="N23" s="380">
        <f>'5.DL soc.econom. analīze'!M23*(1+'7. DL jut. analīze-Soc.'!$D23)</f>
        <v>0</v>
      </c>
      <c r="O23" s="380">
        <f>'5.DL soc.econom. analīze'!N23*(1+'7. DL jut. analīze-Soc.'!$D23)</f>
        <v>0</v>
      </c>
      <c r="P23" s="380">
        <f>'5.DL soc.econom. analīze'!O23*(1+'7. DL jut. analīze-Soc.'!$D23)</f>
        <v>0</v>
      </c>
      <c r="Q23" s="380">
        <f>'5.DL soc.econom. analīze'!P23*(1+'7. DL jut. analīze-Soc.'!$D23)</f>
        <v>0</v>
      </c>
      <c r="R23" s="380">
        <f>'5.DL soc.econom. analīze'!Q23*(1+'7. DL jut. analīze-Soc.'!$D23)</f>
        <v>0</v>
      </c>
      <c r="S23" s="380">
        <f>'5.DL soc.econom. analīze'!R23*(1+'7. DL jut. analīze-Soc.'!$D23)</f>
        <v>0</v>
      </c>
      <c r="T23" s="380">
        <f>'5.DL soc.econom. analīze'!S23*(1+'7. DL jut. analīze-Soc.'!$D23)</f>
        <v>0</v>
      </c>
      <c r="U23" s="380">
        <f>'5.DL soc.econom. analīze'!T23*(1+'7. DL jut. analīze-Soc.'!$D23)</f>
        <v>0</v>
      </c>
      <c r="V23" s="380">
        <f>'5.DL soc.econom. analīze'!U23*(1+'7. DL jut. analīze-Soc.'!$D23)</f>
        <v>0</v>
      </c>
      <c r="W23" s="380">
        <f>'5.DL soc.econom. analīze'!V23*(1+'7. DL jut. analīze-Soc.'!$D23)</f>
        <v>0</v>
      </c>
      <c r="X23" s="380">
        <f>'5.DL soc.econom. analīze'!W23*(1+'7. DL jut. analīze-Soc.'!$D23)</f>
        <v>0</v>
      </c>
      <c r="Y23" s="380">
        <f>'5.DL soc.econom. analīze'!X23*(1+'7. DL jut. analīze-Soc.'!$D23)</f>
        <v>0</v>
      </c>
      <c r="Z23" s="380">
        <f>'5.DL soc.econom. analīze'!Y23*(1+'7. DL jut. analīze-Soc.'!$D23)</f>
        <v>0</v>
      </c>
      <c r="AA23" s="380">
        <f>'5.DL soc.econom. analīze'!Z23*(1+'7. DL jut. analīze-Soc.'!$D23)</f>
        <v>0</v>
      </c>
      <c r="AB23" s="380">
        <f>'5.DL soc.econom. analīze'!AA23*(1+'7. DL jut. analīze-Soc.'!$D23)</f>
        <v>0</v>
      </c>
      <c r="AC23" s="380">
        <f>'5.DL soc.econom. analīze'!AB23*(1+'7. DL jut. analīze-Soc.'!$D23)</f>
        <v>0</v>
      </c>
      <c r="AD23" s="380">
        <f>'5.DL soc.econom. analīze'!AC23*(1+'7. DL jut. analīze-Soc.'!$D23)</f>
        <v>0</v>
      </c>
      <c r="AE23" s="380">
        <f>'5.DL soc.econom. analīze'!AD23*(1+'7. DL jut. analīze-Soc.'!$D23)</f>
        <v>0</v>
      </c>
      <c r="AF23" s="380">
        <f>'5.DL soc.econom. analīze'!AE23*(1+'7. DL jut. analīze-Soc.'!$D23)</f>
        <v>0</v>
      </c>
      <c r="AG23" s="380">
        <f>'5.DL soc.econom. analīze'!AF23*(1+'7. DL jut. analīze-Soc.'!$D23)</f>
        <v>0</v>
      </c>
      <c r="AH23" s="380">
        <f>'5.DL soc.econom. analīze'!AG23*(1+'7. DL jut. analīze-Soc.'!$D23)</f>
        <v>0</v>
      </c>
      <c r="AI23" s="380">
        <f>'5.DL soc.econom. analīze'!AH23*(1+'7. DL jut. analīze-Soc.'!$D23)</f>
        <v>0</v>
      </c>
      <c r="AJ23" s="380">
        <f>'5.DL soc.econom. analīze'!AI23*(1+'7. DL jut. analīze-Soc.'!$D23)</f>
        <v>0</v>
      </c>
    </row>
    <row r="24" spans="1:81" s="320" customFormat="1" x14ac:dyDescent="0.2">
      <c r="A24" s="314">
        <v>3</v>
      </c>
      <c r="B24" s="381" t="s">
        <v>258</v>
      </c>
      <c r="C24" s="316" t="s">
        <v>130</v>
      </c>
      <c r="D24" s="44">
        <v>0</v>
      </c>
      <c r="E24" s="317">
        <f t="shared" si="1"/>
        <v>0</v>
      </c>
      <c r="F24" s="317">
        <f t="shared" si="2"/>
        <v>0</v>
      </c>
      <c r="G24" s="318">
        <f>SUM(G25:G33)</f>
        <v>0</v>
      </c>
      <c r="H24" s="318">
        <f>SUM(H25:H33)</f>
        <v>0</v>
      </c>
      <c r="I24" s="318">
        <f t="shared" ref="I24:AJ24" si="4">SUM(I25:I33)</f>
        <v>0</v>
      </c>
      <c r="J24" s="318">
        <f t="shared" si="4"/>
        <v>0</v>
      </c>
      <c r="K24" s="318">
        <f t="shared" si="4"/>
        <v>0</v>
      </c>
      <c r="L24" s="318">
        <f t="shared" si="4"/>
        <v>0</v>
      </c>
      <c r="M24" s="318">
        <f t="shared" si="4"/>
        <v>0</v>
      </c>
      <c r="N24" s="318">
        <f t="shared" si="4"/>
        <v>0</v>
      </c>
      <c r="O24" s="318">
        <f>SUM(O25:O33)</f>
        <v>0</v>
      </c>
      <c r="P24" s="318">
        <f t="shared" si="4"/>
        <v>0</v>
      </c>
      <c r="Q24" s="318">
        <f t="shared" si="4"/>
        <v>0</v>
      </c>
      <c r="R24" s="318">
        <f t="shared" si="4"/>
        <v>0</v>
      </c>
      <c r="S24" s="318">
        <f t="shared" si="4"/>
        <v>0</v>
      </c>
      <c r="T24" s="318">
        <f t="shared" si="4"/>
        <v>0</v>
      </c>
      <c r="U24" s="318">
        <f t="shared" si="4"/>
        <v>0</v>
      </c>
      <c r="V24" s="318">
        <f t="shared" si="4"/>
        <v>0</v>
      </c>
      <c r="W24" s="318">
        <f t="shared" si="4"/>
        <v>0</v>
      </c>
      <c r="X24" s="318">
        <f t="shared" si="4"/>
        <v>0</v>
      </c>
      <c r="Y24" s="318">
        <f t="shared" si="4"/>
        <v>0</v>
      </c>
      <c r="Z24" s="318">
        <f t="shared" si="4"/>
        <v>0</v>
      </c>
      <c r="AA24" s="318">
        <f t="shared" si="4"/>
        <v>0</v>
      </c>
      <c r="AB24" s="318">
        <f t="shared" si="4"/>
        <v>0</v>
      </c>
      <c r="AC24" s="318">
        <f t="shared" si="4"/>
        <v>0</v>
      </c>
      <c r="AD24" s="318">
        <f t="shared" si="4"/>
        <v>0</v>
      </c>
      <c r="AE24" s="318">
        <f t="shared" si="4"/>
        <v>0</v>
      </c>
      <c r="AF24" s="318">
        <f t="shared" si="4"/>
        <v>0</v>
      </c>
      <c r="AG24" s="318">
        <f t="shared" si="4"/>
        <v>0</v>
      </c>
      <c r="AH24" s="318">
        <f t="shared" si="4"/>
        <v>0</v>
      </c>
      <c r="AI24" s="318">
        <f t="shared" si="4"/>
        <v>0</v>
      </c>
      <c r="AJ24" s="318">
        <f t="shared" si="4"/>
        <v>0</v>
      </c>
      <c r="AK24" s="3"/>
      <c r="AL24" s="319"/>
      <c r="AM24" s="319"/>
      <c r="AN24" s="319"/>
      <c r="AO24" s="319"/>
      <c r="AP24" s="319"/>
      <c r="AQ24" s="319"/>
      <c r="AR24" s="319"/>
      <c r="AS24" s="319"/>
      <c r="AT24" s="319"/>
      <c r="AU24" s="319"/>
      <c r="AV24" s="319"/>
      <c r="AW24" s="319"/>
      <c r="AX24" s="319"/>
      <c r="AY24" s="319"/>
      <c r="AZ24" s="319"/>
      <c r="BA24" s="319"/>
      <c r="BB24" s="319"/>
      <c r="BC24" s="319"/>
      <c r="BD24" s="319"/>
      <c r="BE24" s="319"/>
      <c r="BF24" s="319"/>
      <c r="BG24" s="319"/>
      <c r="BH24" s="319"/>
      <c r="BI24" s="319"/>
      <c r="BJ24" s="319"/>
      <c r="BK24" s="319"/>
      <c r="BL24" s="319"/>
      <c r="BM24" s="319"/>
      <c r="BN24" s="319"/>
      <c r="BO24" s="319"/>
      <c r="BP24" s="319"/>
      <c r="BQ24" s="319"/>
      <c r="BR24" s="319"/>
      <c r="BS24" s="319"/>
      <c r="BT24" s="319"/>
      <c r="BU24" s="319"/>
      <c r="BV24" s="319"/>
      <c r="BW24" s="319"/>
      <c r="BX24" s="319"/>
      <c r="BY24" s="319"/>
      <c r="BZ24" s="319"/>
      <c r="CA24" s="319"/>
      <c r="CB24" s="319"/>
      <c r="CC24" s="319"/>
    </row>
    <row r="25" spans="1:81" x14ac:dyDescent="0.2">
      <c r="A25" s="312" t="s">
        <v>214</v>
      </c>
      <c r="B25" s="4" t="str">
        <f>'5.DL soc.econom. analīze'!B25</f>
        <v>Zaudējumi...</v>
      </c>
      <c r="C25" s="32" t="s">
        <v>130</v>
      </c>
      <c r="D25" s="44">
        <v>0</v>
      </c>
      <c r="E25" s="317">
        <f t="shared" si="1"/>
        <v>0</v>
      </c>
      <c r="F25" s="317">
        <f t="shared" si="2"/>
        <v>0</v>
      </c>
      <c r="G25" s="380">
        <f>'5.DL soc.econom. analīze'!F25*(1+'7. DL jut. analīze-Soc.'!$D25)</f>
        <v>0</v>
      </c>
      <c r="H25" s="380">
        <f>'5.DL soc.econom. analīze'!G25*(1+'7. DL jut. analīze-Soc.'!$D25)</f>
        <v>0</v>
      </c>
      <c r="I25" s="380">
        <f>'5.DL soc.econom. analīze'!H25*(1+'7. DL jut. analīze-Soc.'!$D25)</f>
        <v>0</v>
      </c>
      <c r="J25" s="380">
        <f>'5.DL soc.econom. analīze'!I25*(1+'7. DL jut. analīze-Soc.'!$D25)</f>
        <v>0</v>
      </c>
      <c r="K25" s="380">
        <f>'5.DL soc.econom. analīze'!J25*(1+'7. DL jut. analīze-Soc.'!$D25)</f>
        <v>0</v>
      </c>
      <c r="L25" s="380">
        <f>'5.DL soc.econom. analīze'!K25*(1+'7. DL jut. analīze-Soc.'!$D25)</f>
        <v>0</v>
      </c>
      <c r="M25" s="380">
        <f>'5.DL soc.econom. analīze'!L25*(1+'7. DL jut. analīze-Soc.'!$D25)</f>
        <v>0</v>
      </c>
      <c r="N25" s="380">
        <f>'5.DL soc.econom. analīze'!M25*(1+'7. DL jut. analīze-Soc.'!$D25)</f>
        <v>0</v>
      </c>
      <c r="O25" s="380">
        <f>'5.DL soc.econom. analīze'!N25*(1+'7. DL jut. analīze-Soc.'!$D25)</f>
        <v>0</v>
      </c>
      <c r="P25" s="380">
        <f>'5.DL soc.econom. analīze'!O25*(1+'7. DL jut. analīze-Soc.'!$D25)</f>
        <v>0</v>
      </c>
      <c r="Q25" s="380">
        <f>'5.DL soc.econom. analīze'!P25*(1+'7. DL jut. analīze-Soc.'!$D25)</f>
        <v>0</v>
      </c>
      <c r="R25" s="380">
        <f>'5.DL soc.econom. analīze'!Q25*(1+'7. DL jut. analīze-Soc.'!$D25)</f>
        <v>0</v>
      </c>
      <c r="S25" s="380">
        <f>'5.DL soc.econom. analīze'!R25*(1+'7. DL jut. analīze-Soc.'!$D25)</f>
        <v>0</v>
      </c>
      <c r="T25" s="380">
        <f>'5.DL soc.econom. analīze'!S25*(1+'7. DL jut. analīze-Soc.'!$D25)</f>
        <v>0</v>
      </c>
      <c r="U25" s="380">
        <f>'5.DL soc.econom. analīze'!T25*(1+'7. DL jut. analīze-Soc.'!$D25)</f>
        <v>0</v>
      </c>
      <c r="V25" s="380">
        <f>'5.DL soc.econom. analīze'!U25*(1+'7. DL jut. analīze-Soc.'!$D25)</f>
        <v>0</v>
      </c>
      <c r="W25" s="380">
        <f>'5.DL soc.econom. analīze'!V25*(1+'7. DL jut. analīze-Soc.'!$D25)</f>
        <v>0</v>
      </c>
      <c r="X25" s="380">
        <f>'5.DL soc.econom. analīze'!W25*(1+'7. DL jut. analīze-Soc.'!$D25)</f>
        <v>0</v>
      </c>
      <c r="Y25" s="380">
        <f>'5.DL soc.econom. analīze'!X25*(1+'7. DL jut. analīze-Soc.'!$D25)</f>
        <v>0</v>
      </c>
      <c r="Z25" s="380">
        <f>'5.DL soc.econom. analīze'!Y25*(1+'7. DL jut. analīze-Soc.'!$D25)</f>
        <v>0</v>
      </c>
      <c r="AA25" s="380">
        <f>'5.DL soc.econom. analīze'!Z25*(1+'7. DL jut. analīze-Soc.'!$D25)</f>
        <v>0</v>
      </c>
      <c r="AB25" s="380">
        <f>'5.DL soc.econom. analīze'!AA25*(1+'7. DL jut. analīze-Soc.'!$D25)</f>
        <v>0</v>
      </c>
      <c r="AC25" s="380">
        <f>'5.DL soc.econom. analīze'!AB25*(1+'7. DL jut. analīze-Soc.'!$D25)</f>
        <v>0</v>
      </c>
      <c r="AD25" s="380">
        <f>'5.DL soc.econom. analīze'!AC25*(1+'7. DL jut. analīze-Soc.'!$D25)</f>
        <v>0</v>
      </c>
      <c r="AE25" s="380">
        <f>'5.DL soc.econom. analīze'!AD25*(1+'7. DL jut. analīze-Soc.'!$D25)</f>
        <v>0</v>
      </c>
      <c r="AF25" s="380">
        <f>'5.DL soc.econom. analīze'!AE25*(1+'7. DL jut. analīze-Soc.'!$D25)</f>
        <v>0</v>
      </c>
      <c r="AG25" s="380">
        <f>'5.DL soc.econom. analīze'!AF25*(1+'7. DL jut. analīze-Soc.'!$D25)</f>
        <v>0</v>
      </c>
      <c r="AH25" s="380">
        <f>'5.DL soc.econom. analīze'!AG25*(1+'7. DL jut. analīze-Soc.'!$D25)</f>
        <v>0</v>
      </c>
      <c r="AI25" s="380">
        <f>'5.DL soc.econom. analīze'!AH25*(1+'7. DL jut. analīze-Soc.'!$D25)</f>
        <v>0</v>
      </c>
      <c r="AJ25" s="380">
        <f>'5.DL soc.econom. analīze'!AI25*(1+'7. DL jut. analīze-Soc.'!$D25)</f>
        <v>0</v>
      </c>
    </row>
    <row r="26" spans="1:81" x14ac:dyDescent="0.2">
      <c r="A26" s="312" t="s">
        <v>220</v>
      </c>
      <c r="B26" s="4" t="str">
        <f>'5.DL soc.econom. analīze'!B26</f>
        <v>Zaudējumi...</v>
      </c>
      <c r="C26" s="32" t="s">
        <v>130</v>
      </c>
      <c r="D26" s="44">
        <v>0</v>
      </c>
      <c r="E26" s="317">
        <f t="shared" si="1"/>
        <v>0</v>
      </c>
      <c r="F26" s="317">
        <f t="shared" si="2"/>
        <v>0</v>
      </c>
      <c r="G26" s="380">
        <f>'5.DL soc.econom. analīze'!F26*(1+'7. DL jut. analīze-Soc.'!$D26)</f>
        <v>0</v>
      </c>
      <c r="H26" s="380">
        <f>'5.DL soc.econom. analīze'!G26*(1+'7. DL jut. analīze-Soc.'!$D26)</f>
        <v>0</v>
      </c>
      <c r="I26" s="380">
        <f>'5.DL soc.econom. analīze'!H26*(1+'7. DL jut. analīze-Soc.'!$D26)</f>
        <v>0</v>
      </c>
      <c r="J26" s="380">
        <f>'5.DL soc.econom. analīze'!I26*(1+'7. DL jut. analīze-Soc.'!$D26)</f>
        <v>0</v>
      </c>
      <c r="K26" s="380">
        <f>'5.DL soc.econom. analīze'!J26*(1+'7. DL jut. analīze-Soc.'!$D26)</f>
        <v>0</v>
      </c>
      <c r="L26" s="380">
        <f>'5.DL soc.econom. analīze'!K26*(1+'7. DL jut. analīze-Soc.'!$D26)</f>
        <v>0</v>
      </c>
      <c r="M26" s="380">
        <f>'5.DL soc.econom. analīze'!L26*(1+'7. DL jut. analīze-Soc.'!$D26)</f>
        <v>0</v>
      </c>
      <c r="N26" s="380">
        <f>'5.DL soc.econom. analīze'!M26*(1+'7. DL jut. analīze-Soc.'!$D26)</f>
        <v>0</v>
      </c>
      <c r="O26" s="380">
        <f>'5.DL soc.econom. analīze'!N26*(1+'7. DL jut. analīze-Soc.'!$D26)</f>
        <v>0</v>
      </c>
      <c r="P26" s="380">
        <f>'5.DL soc.econom. analīze'!O26*(1+'7. DL jut. analīze-Soc.'!$D26)</f>
        <v>0</v>
      </c>
      <c r="Q26" s="380">
        <f>'5.DL soc.econom. analīze'!P26*(1+'7. DL jut. analīze-Soc.'!$D26)</f>
        <v>0</v>
      </c>
      <c r="R26" s="380">
        <f>'5.DL soc.econom. analīze'!Q26*(1+'7. DL jut. analīze-Soc.'!$D26)</f>
        <v>0</v>
      </c>
      <c r="S26" s="380">
        <f>'5.DL soc.econom. analīze'!R26*(1+'7. DL jut. analīze-Soc.'!$D26)</f>
        <v>0</v>
      </c>
      <c r="T26" s="380">
        <f>'5.DL soc.econom. analīze'!S26*(1+'7. DL jut. analīze-Soc.'!$D26)</f>
        <v>0</v>
      </c>
      <c r="U26" s="380">
        <f>'5.DL soc.econom. analīze'!T26*(1+'7. DL jut. analīze-Soc.'!$D26)</f>
        <v>0</v>
      </c>
      <c r="V26" s="380">
        <f>'5.DL soc.econom. analīze'!U26*(1+'7. DL jut. analīze-Soc.'!$D26)</f>
        <v>0</v>
      </c>
      <c r="W26" s="380">
        <f>'5.DL soc.econom. analīze'!V26*(1+'7. DL jut. analīze-Soc.'!$D26)</f>
        <v>0</v>
      </c>
      <c r="X26" s="380">
        <f>'5.DL soc.econom. analīze'!W26*(1+'7. DL jut. analīze-Soc.'!$D26)</f>
        <v>0</v>
      </c>
      <c r="Y26" s="380">
        <f>'5.DL soc.econom. analīze'!X26*(1+'7. DL jut. analīze-Soc.'!$D26)</f>
        <v>0</v>
      </c>
      <c r="Z26" s="380">
        <f>'5.DL soc.econom. analīze'!Y26*(1+'7. DL jut. analīze-Soc.'!$D26)</f>
        <v>0</v>
      </c>
      <c r="AA26" s="380">
        <f>'5.DL soc.econom. analīze'!Z26*(1+'7. DL jut. analīze-Soc.'!$D26)</f>
        <v>0</v>
      </c>
      <c r="AB26" s="380">
        <f>'5.DL soc.econom. analīze'!AA26*(1+'7. DL jut. analīze-Soc.'!$D26)</f>
        <v>0</v>
      </c>
      <c r="AC26" s="380">
        <f>'5.DL soc.econom. analīze'!AB26*(1+'7. DL jut. analīze-Soc.'!$D26)</f>
        <v>0</v>
      </c>
      <c r="AD26" s="380">
        <f>'5.DL soc.econom. analīze'!AC26*(1+'7. DL jut. analīze-Soc.'!$D26)</f>
        <v>0</v>
      </c>
      <c r="AE26" s="380">
        <f>'5.DL soc.econom. analīze'!AD26*(1+'7. DL jut. analīze-Soc.'!$D26)</f>
        <v>0</v>
      </c>
      <c r="AF26" s="380">
        <f>'5.DL soc.econom. analīze'!AE26*(1+'7. DL jut. analīze-Soc.'!$D26)</f>
        <v>0</v>
      </c>
      <c r="AG26" s="380">
        <f>'5.DL soc.econom. analīze'!AF26*(1+'7. DL jut. analīze-Soc.'!$D26)</f>
        <v>0</v>
      </c>
      <c r="AH26" s="380">
        <f>'5.DL soc.econom. analīze'!AG26*(1+'7. DL jut. analīze-Soc.'!$D26)</f>
        <v>0</v>
      </c>
      <c r="AI26" s="380">
        <f>'5.DL soc.econom. analīze'!AH26*(1+'7. DL jut. analīze-Soc.'!$D26)</f>
        <v>0</v>
      </c>
      <c r="AJ26" s="380">
        <f>'5.DL soc.econom. analīze'!AI26*(1+'7. DL jut. analīze-Soc.'!$D26)</f>
        <v>0</v>
      </c>
    </row>
    <row r="27" spans="1:81" x14ac:dyDescent="0.2">
      <c r="A27" s="312" t="s">
        <v>260</v>
      </c>
      <c r="B27" s="4" t="str">
        <f>'5.DL soc.econom. analīze'!B27</f>
        <v>Zaudējumi...</v>
      </c>
      <c r="C27" s="32" t="s">
        <v>130</v>
      </c>
      <c r="D27" s="44">
        <v>0</v>
      </c>
      <c r="E27" s="317">
        <f t="shared" si="1"/>
        <v>0</v>
      </c>
      <c r="F27" s="317">
        <f t="shared" si="2"/>
        <v>0</v>
      </c>
      <c r="G27" s="380">
        <f>'5.DL soc.econom. analīze'!F27*(1+'7. DL jut. analīze-Soc.'!$D27)</f>
        <v>0</v>
      </c>
      <c r="H27" s="380">
        <f>'5.DL soc.econom. analīze'!G27*(1+'7. DL jut. analīze-Soc.'!$D27)</f>
        <v>0</v>
      </c>
      <c r="I27" s="380">
        <f>'5.DL soc.econom. analīze'!H27*(1+'7. DL jut. analīze-Soc.'!$D27)</f>
        <v>0</v>
      </c>
      <c r="J27" s="380">
        <f>'5.DL soc.econom. analīze'!I27*(1+'7. DL jut. analīze-Soc.'!$D27)</f>
        <v>0</v>
      </c>
      <c r="K27" s="380">
        <f>'5.DL soc.econom. analīze'!J27*(1+'7. DL jut. analīze-Soc.'!$D27)</f>
        <v>0</v>
      </c>
      <c r="L27" s="380">
        <f>'5.DL soc.econom. analīze'!K27*(1+'7. DL jut. analīze-Soc.'!$D27)</f>
        <v>0</v>
      </c>
      <c r="M27" s="380">
        <f>'5.DL soc.econom. analīze'!L27*(1+'7. DL jut. analīze-Soc.'!$D27)</f>
        <v>0</v>
      </c>
      <c r="N27" s="380">
        <f>'5.DL soc.econom. analīze'!M27*(1+'7. DL jut. analīze-Soc.'!$D27)</f>
        <v>0</v>
      </c>
      <c r="O27" s="380">
        <f>'5.DL soc.econom. analīze'!N27*(1+'7. DL jut. analīze-Soc.'!$D27)</f>
        <v>0</v>
      </c>
      <c r="P27" s="380">
        <f>'5.DL soc.econom. analīze'!O27*(1+'7. DL jut. analīze-Soc.'!$D27)</f>
        <v>0</v>
      </c>
      <c r="Q27" s="380">
        <f>'5.DL soc.econom. analīze'!P27*(1+'7. DL jut. analīze-Soc.'!$D27)</f>
        <v>0</v>
      </c>
      <c r="R27" s="380">
        <f>'5.DL soc.econom. analīze'!Q27*(1+'7. DL jut. analīze-Soc.'!$D27)</f>
        <v>0</v>
      </c>
      <c r="S27" s="380">
        <f>'5.DL soc.econom. analīze'!R27*(1+'7. DL jut. analīze-Soc.'!$D27)</f>
        <v>0</v>
      </c>
      <c r="T27" s="380">
        <f>'5.DL soc.econom. analīze'!S27*(1+'7. DL jut. analīze-Soc.'!$D27)</f>
        <v>0</v>
      </c>
      <c r="U27" s="380">
        <f>'5.DL soc.econom. analīze'!T27*(1+'7. DL jut. analīze-Soc.'!$D27)</f>
        <v>0</v>
      </c>
      <c r="V27" s="380">
        <f>'5.DL soc.econom. analīze'!U27*(1+'7. DL jut. analīze-Soc.'!$D27)</f>
        <v>0</v>
      </c>
      <c r="W27" s="380">
        <f>'5.DL soc.econom. analīze'!V27*(1+'7. DL jut. analīze-Soc.'!$D27)</f>
        <v>0</v>
      </c>
      <c r="X27" s="380">
        <f>'5.DL soc.econom. analīze'!W27*(1+'7. DL jut. analīze-Soc.'!$D27)</f>
        <v>0</v>
      </c>
      <c r="Y27" s="380">
        <f>'5.DL soc.econom. analīze'!X27*(1+'7. DL jut. analīze-Soc.'!$D27)</f>
        <v>0</v>
      </c>
      <c r="Z27" s="380">
        <f>'5.DL soc.econom. analīze'!Y27*(1+'7. DL jut. analīze-Soc.'!$D27)</f>
        <v>0</v>
      </c>
      <c r="AA27" s="380">
        <f>'5.DL soc.econom. analīze'!Z27*(1+'7. DL jut. analīze-Soc.'!$D27)</f>
        <v>0</v>
      </c>
      <c r="AB27" s="380">
        <f>'5.DL soc.econom. analīze'!AA27*(1+'7. DL jut. analīze-Soc.'!$D27)</f>
        <v>0</v>
      </c>
      <c r="AC27" s="380">
        <f>'5.DL soc.econom. analīze'!AB27*(1+'7. DL jut. analīze-Soc.'!$D27)</f>
        <v>0</v>
      </c>
      <c r="AD27" s="380">
        <f>'5.DL soc.econom. analīze'!AC27*(1+'7. DL jut. analīze-Soc.'!$D27)</f>
        <v>0</v>
      </c>
      <c r="AE27" s="380">
        <f>'5.DL soc.econom. analīze'!AD27*(1+'7. DL jut. analīze-Soc.'!$D27)</f>
        <v>0</v>
      </c>
      <c r="AF27" s="380">
        <f>'5.DL soc.econom. analīze'!AE27*(1+'7. DL jut. analīze-Soc.'!$D27)</f>
        <v>0</v>
      </c>
      <c r="AG27" s="380">
        <f>'5.DL soc.econom. analīze'!AF27*(1+'7. DL jut. analīze-Soc.'!$D27)</f>
        <v>0</v>
      </c>
      <c r="AH27" s="380">
        <f>'5.DL soc.econom. analīze'!AG27*(1+'7. DL jut. analīze-Soc.'!$D27)</f>
        <v>0</v>
      </c>
      <c r="AI27" s="380">
        <f>'5.DL soc.econom. analīze'!AH27*(1+'7. DL jut. analīze-Soc.'!$D27)</f>
        <v>0</v>
      </c>
      <c r="AJ27" s="380">
        <f>'5.DL soc.econom. analīze'!AI27*(1+'7. DL jut. analīze-Soc.'!$D27)</f>
        <v>0</v>
      </c>
    </row>
    <row r="28" spans="1:81" x14ac:dyDescent="0.2">
      <c r="A28" s="312" t="s">
        <v>261</v>
      </c>
      <c r="B28" s="4" t="str">
        <f>'5.DL soc.econom. analīze'!B28</f>
        <v>Zaudējumi...</v>
      </c>
      <c r="C28" s="32" t="s">
        <v>130</v>
      </c>
      <c r="D28" s="44">
        <v>0</v>
      </c>
      <c r="E28" s="317">
        <f t="shared" si="1"/>
        <v>0</v>
      </c>
      <c r="F28" s="317">
        <f t="shared" si="2"/>
        <v>0</v>
      </c>
      <c r="G28" s="380">
        <f>'5.DL soc.econom. analīze'!F28*(1+'7. DL jut. analīze-Soc.'!$D28)</f>
        <v>0</v>
      </c>
      <c r="H28" s="380">
        <f>'5.DL soc.econom. analīze'!G28*(1+'7. DL jut. analīze-Soc.'!$D28)</f>
        <v>0</v>
      </c>
      <c r="I28" s="380">
        <f>'5.DL soc.econom. analīze'!H28*(1+'7. DL jut. analīze-Soc.'!$D28)</f>
        <v>0</v>
      </c>
      <c r="J28" s="380">
        <f>'5.DL soc.econom. analīze'!I28*(1+'7. DL jut. analīze-Soc.'!$D28)</f>
        <v>0</v>
      </c>
      <c r="K28" s="380">
        <f>'5.DL soc.econom. analīze'!J28*(1+'7. DL jut. analīze-Soc.'!$D28)</f>
        <v>0</v>
      </c>
      <c r="L28" s="380">
        <f>'5.DL soc.econom. analīze'!K28*(1+'7. DL jut. analīze-Soc.'!$D28)</f>
        <v>0</v>
      </c>
      <c r="M28" s="380">
        <f>'5.DL soc.econom. analīze'!L28*(1+'7. DL jut. analīze-Soc.'!$D28)</f>
        <v>0</v>
      </c>
      <c r="N28" s="380">
        <f>'5.DL soc.econom. analīze'!M28*(1+'7. DL jut. analīze-Soc.'!$D28)</f>
        <v>0</v>
      </c>
      <c r="O28" s="380">
        <f>'5.DL soc.econom. analīze'!N28*(1+'7. DL jut. analīze-Soc.'!$D28)</f>
        <v>0</v>
      </c>
      <c r="P28" s="380">
        <f>'5.DL soc.econom. analīze'!O28*(1+'7. DL jut. analīze-Soc.'!$D28)</f>
        <v>0</v>
      </c>
      <c r="Q28" s="380">
        <f>'5.DL soc.econom. analīze'!P28*(1+'7. DL jut. analīze-Soc.'!$D28)</f>
        <v>0</v>
      </c>
      <c r="R28" s="380">
        <f>'5.DL soc.econom. analīze'!Q28*(1+'7. DL jut. analīze-Soc.'!$D28)</f>
        <v>0</v>
      </c>
      <c r="S28" s="380">
        <f>'5.DL soc.econom. analīze'!R28*(1+'7. DL jut. analīze-Soc.'!$D28)</f>
        <v>0</v>
      </c>
      <c r="T28" s="380">
        <f>'5.DL soc.econom. analīze'!S28*(1+'7. DL jut. analīze-Soc.'!$D28)</f>
        <v>0</v>
      </c>
      <c r="U28" s="380">
        <f>'5.DL soc.econom. analīze'!T28*(1+'7. DL jut. analīze-Soc.'!$D28)</f>
        <v>0</v>
      </c>
      <c r="V28" s="380">
        <f>'5.DL soc.econom. analīze'!U28*(1+'7. DL jut. analīze-Soc.'!$D28)</f>
        <v>0</v>
      </c>
      <c r="W28" s="380">
        <f>'5.DL soc.econom. analīze'!V28*(1+'7. DL jut. analīze-Soc.'!$D28)</f>
        <v>0</v>
      </c>
      <c r="X28" s="380">
        <f>'5.DL soc.econom. analīze'!W28*(1+'7. DL jut. analīze-Soc.'!$D28)</f>
        <v>0</v>
      </c>
      <c r="Y28" s="380">
        <f>'5.DL soc.econom. analīze'!X28*(1+'7. DL jut. analīze-Soc.'!$D28)</f>
        <v>0</v>
      </c>
      <c r="Z28" s="380">
        <f>'5.DL soc.econom. analīze'!Y28*(1+'7. DL jut. analīze-Soc.'!$D28)</f>
        <v>0</v>
      </c>
      <c r="AA28" s="380">
        <f>'5.DL soc.econom. analīze'!Z28*(1+'7. DL jut. analīze-Soc.'!$D28)</f>
        <v>0</v>
      </c>
      <c r="AB28" s="380">
        <f>'5.DL soc.econom. analīze'!AA28*(1+'7. DL jut. analīze-Soc.'!$D28)</f>
        <v>0</v>
      </c>
      <c r="AC28" s="380">
        <f>'5.DL soc.econom. analīze'!AB28*(1+'7. DL jut. analīze-Soc.'!$D28)</f>
        <v>0</v>
      </c>
      <c r="AD28" s="380">
        <f>'5.DL soc.econom. analīze'!AC28*(1+'7. DL jut. analīze-Soc.'!$D28)</f>
        <v>0</v>
      </c>
      <c r="AE28" s="380">
        <f>'5.DL soc.econom. analīze'!AD28*(1+'7. DL jut. analīze-Soc.'!$D28)</f>
        <v>0</v>
      </c>
      <c r="AF28" s="380">
        <f>'5.DL soc.econom. analīze'!AE28*(1+'7. DL jut. analīze-Soc.'!$D28)</f>
        <v>0</v>
      </c>
      <c r="AG28" s="380">
        <f>'5.DL soc.econom. analīze'!AF28*(1+'7. DL jut. analīze-Soc.'!$D28)</f>
        <v>0</v>
      </c>
      <c r="AH28" s="380">
        <f>'5.DL soc.econom. analīze'!AG28*(1+'7. DL jut. analīze-Soc.'!$D28)</f>
        <v>0</v>
      </c>
      <c r="AI28" s="380">
        <f>'5.DL soc.econom. analīze'!AH28*(1+'7. DL jut. analīze-Soc.'!$D28)</f>
        <v>0</v>
      </c>
      <c r="AJ28" s="380">
        <f>'5.DL soc.econom. analīze'!AI28*(1+'7. DL jut. analīze-Soc.'!$D28)</f>
        <v>0</v>
      </c>
    </row>
    <row r="29" spans="1:81" x14ac:dyDescent="0.2">
      <c r="A29" s="312" t="s">
        <v>262</v>
      </c>
      <c r="B29" s="4" t="str">
        <f>'5.DL soc.econom. analīze'!B29</f>
        <v>Zaudējumi...</v>
      </c>
      <c r="C29" s="32" t="s">
        <v>130</v>
      </c>
      <c r="D29" s="44">
        <v>0</v>
      </c>
      <c r="E29" s="317">
        <f t="shared" si="1"/>
        <v>0</v>
      </c>
      <c r="F29" s="317">
        <f t="shared" si="2"/>
        <v>0</v>
      </c>
      <c r="G29" s="380">
        <f>'5.DL soc.econom. analīze'!F29*(1+'7. DL jut. analīze-Soc.'!$D29)</f>
        <v>0</v>
      </c>
      <c r="H29" s="380">
        <f>'5.DL soc.econom. analīze'!G29*(1+'7. DL jut. analīze-Soc.'!$D29)</f>
        <v>0</v>
      </c>
      <c r="I29" s="380">
        <f>'5.DL soc.econom. analīze'!H29*(1+'7. DL jut. analīze-Soc.'!$D29)</f>
        <v>0</v>
      </c>
      <c r="J29" s="380">
        <f>'5.DL soc.econom. analīze'!I29*(1+'7. DL jut. analīze-Soc.'!$D29)</f>
        <v>0</v>
      </c>
      <c r="K29" s="380">
        <f>'5.DL soc.econom. analīze'!J29*(1+'7. DL jut. analīze-Soc.'!$D29)</f>
        <v>0</v>
      </c>
      <c r="L29" s="380">
        <f>'5.DL soc.econom. analīze'!K29*(1+'7. DL jut. analīze-Soc.'!$D29)</f>
        <v>0</v>
      </c>
      <c r="M29" s="380">
        <f>'5.DL soc.econom. analīze'!L29*(1+'7. DL jut. analīze-Soc.'!$D29)</f>
        <v>0</v>
      </c>
      <c r="N29" s="380">
        <f>'5.DL soc.econom. analīze'!M29*(1+'7. DL jut. analīze-Soc.'!$D29)</f>
        <v>0</v>
      </c>
      <c r="O29" s="380">
        <f>'5.DL soc.econom. analīze'!N29*(1+'7. DL jut. analīze-Soc.'!$D29)</f>
        <v>0</v>
      </c>
      <c r="P29" s="380">
        <f>'5.DL soc.econom. analīze'!O29*(1+'7. DL jut. analīze-Soc.'!$D29)</f>
        <v>0</v>
      </c>
      <c r="Q29" s="380">
        <f>'5.DL soc.econom. analīze'!P29*(1+'7. DL jut. analīze-Soc.'!$D29)</f>
        <v>0</v>
      </c>
      <c r="R29" s="380">
        <f>'5.DL soc.econom. analīze'!Q29*(1+'7. DL jut. analīze-Soc.'!$D29)</f>
        <v>0</v>
      </c>
      <c r="S29" s="380">
        <f>'5.DL soc.econom. analīze'!R29*(1+'7. DL jut. analīze-Soc.'!$D29)</f>
        <v>0</v>
      </c>
      <c r="T29" s="380">
        <f>'5.DL soc.econom. analīze'!S29*(1+'7. DL jut. analīze-Soc.'!$D29)</f>
        <v>0</v>
      </c>
      <c r="U29" s="380">
        <f>'5.DL soc.econom. analīze'!T29*(1+'7. DL jut. analīze-Soc.'!$D29)</f>
        <v>0</v>
      </c>
      <c r="V29" s="380">
        <f>'5.DL soc.econom. analīze'!U29*(1+'7. DL jut. analīze-Soc.'!$D29)</f>
        <v>0</v>
      </c>
      <c r="W29" s="380">
        <f>'5.DL soc.econom. analīze'!V29*(1+'7. DL jut. analīze-Soc.'!$D29)</f>
        <v>0</v>
      </c>
      <c r="X29" s="380">
        <f>'5.DL soc.econom. analīze'!W29*(1+'7. DL jut. analīze-Soc.'!$D29)</f>
        <v>0</v>
      </c>
      <c r="Y29" s="380">
        <f>'5.DL soc.econom. analīze'!X29*(1+'7. DL jut. analīze-Soc.'!$D29)</f>
        <v>0</v>
      </c>
      <c r="Z29" s="380">
        <f>'5.DL soc.econom. analīze'!Y29*(1+'7. DL jut. analīze-Soc.'!$D29)</f>
        <v>0</v>
      </c>
      <c r="AA29" s="380">
        <f>'5.DL soc.econom. analīze'!Z29*(1+'7. DL jut. analīze-Soc.'!$D29)</f>
        <v>0</v>
      </c>
      <c r="AB29" s="380">
        <f>'5.DL soc.econom. analīze'!AA29*(1+'7. DL jut. analīze-Soc.'!$D29)</f>
        <v>0</v>
      </c>
      <c r="AC29" s="380">
        <f>'5.DL soc.econom. analīze'!AB29*(1+'7. DL jut. analīze-Soc.'!$D29)</f>
        <v>0</v>
      </c>
      <c r="AD29" s="380">
        <f>'5.DL soc.econom. analīze'!AC29*(1+'7. DL jut. analīze-Soc.'!$D29)</f>
        <v>0</v>
      </c>
      <c r="AE29" s="380">
        <f>'5.DL soc.econom. analīze'!AD29*(1+'7. DL jut. analīze-Soc.'!$D29)</f>
        <v>0</v>
      </c>
      <c r="AF29" s="380">
        <f>'5.DL soc.econom. analīze'!AE29*(1+'7. DL jut. analīze-Soc.'!$D29)</f>
        <v>0</v>
      </c>
      <c r="AG29" s="380">
        <f>'5.DL soc.econom. analīze'!AF29*(1+'7. DL jut. analīze-Soc.'!$D29)</f>
        <v>0</v>
      </c>
      <c r="AH29" s="380">
        <f>'5.DL soc.econom. analīze'!AG29*(1+'7. DL jut. analīze-Soc.'!$D29)</f>
        <v>0</v>
      </c>
      <c r="AI29" s="380">
        <f>'5.DL soc.econom. analīze'!AH29*(1+'7. DL jut. analīze-Soc.'!$D29)</f>
        <v>0</v>
      </c>
      <c r="AJ29" s="380">
        <f>'5.DL soc.econom. analīze'!AI29*(1+'7. DL jut. analīze-Soc.'!$D29)</f>
        <v>0</v>
      </c>
    </row>
    <row r="30" spans="1:81" x14ac:dyDescent="0.2">
      <c r="A30" s="312" t="s">
        <v>263</v>
      </c>
      <c r="B30" s="4" t="str">
        <f>'5.DL soc.econom. analīze'!B30</f>
        <v>Zaudējumi...</v>
      </c>
      <c r="C30" s="32" t="s">
        <v>130</v>
      </c>
      <c r="D30" s="44">
        <v>0</v>
      </c>
      <c r="E30" s="317">
        <f t="shared" si="1"/>
        <v>0</v>
      </c>
      <c r="F30" s="317">
        <f t="shared" si="2"/>
        <v>0</v>
      </c>
      <c r="G30" s="380">
        <f>'5.DL soc.econom. analīze'!F30*(1+'7. DL jut. analīze-Soc.'!$D30)</f>
        <v>0</v>
      </c>
      <c r="H30" s="380">
        <f>'5.DL soc.econom. analīze'!G30*(1+'7. DL jut. analīze-Soc.'!$D30)</f>
        <v>0</v>
      </c>
      <c r="I30" s="380">
        <f>'5.DL soc.econom. analīze'!H30*(1+'7. DL jut. analīze-Soc.'!$D30)</f>
        <v>0</v>
      </c>
      <c r="J30" s="380">
        <f>'5.DL soc.econom. analīze'!I30*(1+'7. DL jut. analīze-Soc.'!$D30)</f>
        <v>0</v>
      </c>
      <c r="K30" s="380">
        <f>'5.DL soc.econom. analīze'!J30*(1+'7. DL jut. analīze-Soc.'!$D30)</f>
        <v>0</v>
      </c>
      <c r="L30" s="380">
        <f>'5.DL soc.econom. analīze'!K30*(1+'7. DL jut. analīze-Soc.'!$D30)</f>
        <v>0</v>
      </c>
      <c r="M30" s="380">
        <f>'5.DL soc.econom. analīze'!L30*(1+'7. DL jut. analīze-Soc.'!$D30)</f>
        <v>0</v>
      </c>
      <c r="N30" s="380">
        <f>'5.DL soc.econom. analīze'!M30*(1+'7. DL jut. analīze-Soc.'!$D30)</f>
        <v>0</v>
      </c>
      <c r="O30" s="380">
        <f>'5.DL soc.econom. analīze'!N30*(1+'7. DL jut. analīze-Soc.'!$D30)</f>
        <v>0</v>
      </c>
      <c r="P30" s="380">
        <f>'5.DL soc.econom. analīze'!O30*(1+'7. DL jut. analīze-Soc.'!$D30)</f>
        <v>0</v>
      </c>
      <c r="Q30" s="380">
        <f>'5.DL soc.econom. analīze'!P30*(1+'7. DL jut. analīze-Soc.'!$D30)</f>
        <v>0</v>
      </c>
      <c r="R30" s="380">
        <f>'5.DL soc.econom. analīze'!Q30*(1+'7. DL jut. analīze-Soc.'!$D30)</f>
        <v>0</v>
      </c>
      <c r="S30" s="380">
        <f>'5.DL soc.econom. analīze'!R30*(1+'7. DL jut. analīze-Soc.'!$D30)</f>
        <v>0</v>
      </c>
      <c r="T30" s="380">
        <f>'5.DL soc.econom. analīze'!S30*(1+'7. DL jut. analīze-Soc.'!$D30)</f>
        <v>0</v>
      </c>
      <c r="U30" s="380">
        <f>'5.DL soc.econom. analīze'!T30*(1+'7. DL jut. analīze-Soc.'!$D30)</f>
        <v>0</v>
      </c>
      <c r="V30" s="380">
        <f>'5.DL soc.econom. analīze'!U30*(1+'7. DL jut. analīze-Soc.'!$D30)</f>
        <v>0</v>
      </c>
      <c r="W30" s="380">
        <f>'5.DL soc.econom. analīze'!V30*(1+'7. DL jut. analīze-Soc.'!$D30)</f>
        <v>0</v>
      </c>
      <c r="X30" s="380">
        <f>'5.DL soc.econom. analīze'!W30*(1+'7. DL jut. analīze-Soc.'!$D30)</f>
        <v>0</v>
      </c>
      <c r="Y30" s="380">
        <f>'5.DL soc.econom. analīze'!X30*(1+'7. DL jut. analīze-Soc.'!$D30)</f>
        <v>0</v>
      </c>
      <c r="Z30" s="380">
        <f>'5.DL soc.econom. analīze'!Y30*(1+'7. DL jut. analīze-Soc.'!$D30)</f>
        <v>0</v>
      </c>
      <c r="AA30" s="380">
        <f>'5.DL soc.econom. analīze'!Z30*(1+'7. DL jut. analīze-Soc.'!$D30)</f>
        <v>0</v>
      </c>
      <c r="AB30" s="380">
        <f>'5.DL soc.econom. analīze'!AA30*(1+'7. DL jut. analīze-Soc.'!$D30)</f>
        <v>0</v>
      </c>
      <c r="AC30" s="380">
        <f>'5.DL soc.econom. analīze'!AB30*(1+'7. DL jut. analīze-Soc.'!$D30)</f>
        <v>0</v>
      </c>
      <c r="AD30" s="380">
        <f>'5.DL soc.econom. analīze'!AC30*(1+'7. DL jut. analīze-Soc.'!$D30)</f>
        <v>0</v>
      </c>
      <c r="AE30" s="380">
        <f>'5.DL soc.econom. analīze'!AD30*(1+'7. DL jut. analīze-Soc.'!$D30)</f>
        <v>0</v>
      </c>
      <c r="AF30" s="380">
        <f>'5.DL soc.econom. analīze'!AE30*(1+'7. DL jut. analīze-Soc.'!$D30)</f>
        <v>0</v>
      </c>
      <c r="AG30" s="380">
        <f>'5.DL soc.econom. analīze'!AF30*(1+'7. DL jut. analīze-Soc.'!$D30)</f>
        <v>0</v>
      </c>
      <c r="AH30" s="380">
        <f>'5.DL soc.econom. analīze'!AG30*(1+'7. DL jut. analīze-Soc.'!$D30)</f>
        <v>0</v>
      </c>
      <c r="AI30" s="380">
        <f>'5.DL soc.econom. analīze'!AH30*(1+'7. DL jut. analīze-Soc.'!$D30)</f>
        <v>0</v>
      </c>
      <c r="AJ30" s="380">
        <f>'5.DL soc.econom. analīze'!AI30*(1+'7. DL jut. analīze-Soc.'!$D30)</f>
        <v>0</v>
      </c>
    </row>
    <row r="31" spans="1:81" x14ac:dyDescent="0.2">
      <c r="A31" s="312" t="s">
        <v>264</v>
      </c>
      <c r="B31" s="4" t="str">
        <f>'5.DL soc.econom. analīze'!B31</f>
        <v>Zaudējumi...</v>
      </c>
      <c r="C31" s="32" t="s">
        <v>130</v>
      </c>
      <c r="D31" s="44">
        <v>0</v>
      </c>
      <c r="E31" s="317">
        <f t="shared" si="1"/>
        <v>0</v>
      </c>
      <c r="F31" s="317">
        <f t="shared" si="2"/>
        <v>0</v>
      </c>
      <c r="G31" s="380">
        <f>'5.DL soc.econom. analīze'!F31*(1+'7. DL jut. analīze-Soc.'!$D31)</f>
        <v>0</v>
      </c>
      <c r="H31" s="380">
        <f>'5.DL soc.econom. analīze'!G31*(1+'7. DL jut. analīze-Soc.'!$D31)</f>
        <v>0</v>
      </c>
      <c r="I31" s="380">
        <f>'5.DL soc.econom. analīze'!H31*(1+'7. DL jut. analīze-Soc.'!$D31)</f>
        <v>0</v>
      </c>
      <c r="J31" s="380">
        <f>'5.DL soc.econom. analīze'!I31*(1+'7. DL jut. analīze-Soc.'!$D31)</f>
        <v>0</v>
      </c>
      <c r="K31" s="380">
        <f>'5.DL soc.econom. analīze'!J31*(1+'7. DL jut. analīze-Soc.'!$D31)</f>
        <v>0</v>
      </c>
      <c r="L31" s="380">
        <f>'5.DL soc.econom. analīze'!K31*(1+'7. DL jut. analīze-Soc.'!$D31)</f>
        <v>0</v>
      </c>
      <c r="M31" s="380">
        <f>'5.DL soc.econom. analīze'!L31*(1+'7. DL jut. analīze-Soc.'!$D31)</f>
        <v>0</v>
      </c>
      <c r="N31" s="380">
        <f>'5.DL soc.econom. analīze'!M31*(1+'7. DL jut. analīze-Soc.'!$D31)</f>
        <v>0</v>
      </c>
      <c r="O31" s="380">
        <f>'5.DL soc.econom. analīze'!N31*(1+'7. DL jut. analīze-Soc.'!$D31)</f>
        <v>0</v>
      </c>
      <c r="P31" s="380">
        <f>'5.DL soc.econom. analīze'!O31*(1+'7. DL jut. analīze-Soc.'!$D31)</f>
        <v>0</v>
      </c>
      <c r="Q31" s="380">
        <f>'5.DL soc.econom. analīze'!P31*(1+'7. DL jut. analīze-Soc.'!$D31)</f>
        <v>0</v>
      </c>
      <c r="R31" s="380">
        <f>'5.DL soc.econom. analīze'!Q31*(1+'7. DL jut. analīze-Soc.'!$D31)</f>
        <v>0</v>
      </c>
      <c r="S31" s="380">
        <f>'5.DL soc.econom. analīze'!R31*(1+'7. DL jut. analīze-Soc.'!$D31)</f>
        <v>0</v>
      </c>
      <c r="T31" s="380">
        <f>'5.DL soc.econom. analīze'!S31*(1+'7. DL jut. analīze-Soc.'!$D31)</f>
        <v>0</v>
      </c>
      <c r="U31" s="380">
        <f>'5.DL soc.econom. analīze'!T31*(1+'7. DL jut. analīze-Soc.'!$D31)</f>
        <v>0</v>
      </c>
      <c r="V31" s="380">
        <f>'5.DL soc.econom. analīze'!U31*(1+'7. DL jut. analīze-Soc.'!$D31)</f>
        <v>0</v>
      </c>
      <c r="W31" s="380">
        <f>'5.DL soc.econom. analīze'!V31*(1+'7. DL jut. analīze-Soc.'!$D31)</f>
        <v>0</v>
      </c>
      <c r="X31" s="380">
        <f>'5.DL soc.econom. analīze'!W31*(1+'7. DL jut. analīze-Soc.'!$D31)</f>
        <v>0</v>
      </c>
      <c r="Y31" s="380">
        <f>'5.DL soc.econom. analīze'!X31*(1+'7. DL jut. analīze-Soc.'!$D31)</f>
        <v>0</v>
      </c>
      <c r="Z31" s="380">
        <f>'5.DL soc.econom. analīze'!Y31*(1+'7. DL jut. analīze-Soc.'!$D31)</f>
        <v>0</v>
      </c>
      <c r="AA31" s="380">
        <f>'5.DL soc.econom. analīze'!Z31*(1+'7. DL jut. analīze-Soc.'!$D31)</f>
        <v>0</v>
      </c>
      <c r="AB31" s="380">
        <f>'5.DL soc.econom. analīze'!AA31*(1+'7. DL jut. analīze-Soc.'!$D31)</f>
        <v>0</v>
      </c>
      <c r="AC31" s="380">
        <f>'5.DL soc.econom. analīze'!AB31*(1+'7. DL jut. analīze-Soc.'!$D31)</f>
        <v>0</v>
      </c>
      <c r="AD31" s="380">
        <f>'5.DL soc.econom. analīze'!AC31*(1+'7. DL jut. analīze-Soc.'!$D31)</f>
        <v>0</v>
      </c>
      <c r="AE31" s="380">
        <f>'5.DL soc.econom. analīze'!AD31*(1+'7. DL jut. analīze-Soc.'!$D31)</f>
        <v>0</v>
      </c>
      <c r="AF31" s="380">
        <f>'5.DL soc.econom. analīze'!AE31*(1+'7. DL jut. analīze-Soc.'!$D31)</f>
        <v>0</v>
      </c>
      <c r="AG31" s="380">
        <f>'5.DL soc.econom. analīze'!AF31*(1+'7. DL jut. analīze-Soc.'!$D31)</f>
        <v>0</v>
      </c>
      <c r="AH31" s="380">
        <f>'5.DL soc.econom. analīze'!AG31*(1+'7. DL jut. analīze-Soc.'!$D31)</f>
        <v>0</v>
      </c>
      <c r="AI31" s="380">
        <f>'5.DL soc.econom. analīze'!AH31*(1+'7. DL jut. analīze-Soc.'!$D31)</f>
        <v>0</v>
      </c>
      <c r="AJ31" s="380">
        <f>'5.DL soc.econom. analīze'!AI31*(1+'7. DL jut. analīze-Soc.'!$D31)</f>
        <v>0</v>
      </c>
    </row>
    <row r="32" spans="1:81" x14ac:dyDescent="0.2">
      <c r="A32" s="312" t="s">
        <v>265</v>
      </c>
      <c r="B32" s="4" t="str">
        <f>'5.DL soc.econom. analīze'!B32</f>
        <v>Zaudējumi...</v>
      </c>
      <c r="C32" s="32" t="s">
        <v>130</v>
      </c>
      <c r="D32" s="44">
        <v>0</v>
      </c>
      <c r="E32" s="317">
        <f t="shared" si="1"/>
        <v>0</v>
      </c>
      <c r="F32" s="317">
        <f t="shared" si="2"/>
        <v>0</v>
      </c>
      <c r="G32" s="380">
        <f>'5.DL soc.econom. analīze'!F32*(1+'7. DL jut. analīze-Soc.'!$D32)</f>
        <v>0</v>
      </c>
      <c r="H32" s="380">
        <f>'5.DL soc.econom. analīze'!G32*(1+'7. DL jut. analīze-Soc.'!$D32)</f>
        <v>0</v>
      </c>
      <c r="I32" s="380">
        <f>'5.DL soc.econom. analīze'!H32*(1+'7. DL jut. analīze-Soc.'!$D32)</f>
        <v>0</v>
      </c>
      <c r="J32" s="380">
        <f>'5.DL soc.econom. analīze'!I32*(1+'7. DL jut. analīze-Soc.'!$D32)</f>
        <v>0</v>
      </c>
      <c r="K32" s="380">
        <f>'5.DL soc.econom. analīze'!J32*(1+'7. DL jut. analīze-Soc.'!$D32)</f>
        <v>0</v>
      </c>
      <c r="L32" s="380">
        <f>'5.DL soc.econom. analīze'!K32*(1+'7. DL jut. analīze-Soc.'!$D32)</f>
        <v>0</v>
      </c>
      <c r="M32" s="380">
        <f>'5.DL soc.econom. analīze'!L32*(1+'7. DL jut. analīze-Soc.'!$D32)</f>
        <v>0</v>
      </c>
      <c r="N32" s="380">
        <f>'5.DL soc.econom. analīze'!M32*(1+'7. DL jut. analīze-Soc.'!$D32)</f>
        <v>0</v>
      </c>
      <c r="O32" s="380">
        <f>'5.DL soc.econom. analīze'!N32*(1+'7. DL jut. analīze-Soc.'!$D32)</f>
        <v>0</v>
      </c>
      <c r="P32" s="380">
        <f>'5.DL soc.econom. analīze'!O32*(1+'7. DL jut. analīze-Soc.'!$D32)</f>
        <v>0</v>
      </c>
      <c r="Q32" s="380">
        <f>'5.DL soc.econom. analīze'!P32*(1+'7. DL jut. analīze-Soc.'!$D32)</f>
        <v>0</v>
      </c>
      <c r="R32" s="380">
        <f>'5.DL soc.econom. analīze'!Q32*(1+'7. DL jut. analīze-Soc.'!$D32)</f>
        <v>0</v>
      </c>
      <c r="S32" s="380">
        <f>'5.DL soc.econom. analīze'!R32*(1+'7. DL jut. analīze-Soc.'!$D32)</f>
        <v>0</v>
      </c>
      <c r="T32" s="380">
        <f>'5.DL soc.econom. analīze'!S32*(1+'7. DL jut. analīze-Soc.'!$D32)</f>
        <v>0</v>
      </c>
      <c r="U32" s="380">
        <f>'5.DL soc.econom. analīze'!T32*(1+'7. DL jut. analīze-Soc.'!$D32)</f>
        <v>0</v>
      </c>
      <c r="V32" s="380">
        <f>'5.DL soc.econom. analīze'!U32*(1+'7. DL jut. analīze-Soc.'!$D32)</f>
        <v>0</v>
      </c>
      <c r="W32" s="380">
        <f>'5.DL soc.econom. analīze'!V32*(1+'7. DL jut. analīze-Soc.'!$D32)</f>
        <v>0</v>
      </c>
      <c r="X32" s="380">
        <f>'5.DL soc.econom. analīze'!W32*(1+'7. DL jut. analīze-Soc.'!$D32)</f>
        <v>0</v>
      </c>
      <c r="Y32" s="380">
        <f>'5.DL soc.econom. analīze'!X32*(1+'7. DL jut. analīze-Soc.'!$D32)</f>
        <v>0</v>
      </c>
      <c r="Z32" s="380">
        <f>'5.DL soc.econom. analīze'!Y32*(1+'7. DL jut. analīze-Soc.'!$D32)</f>
        <v>0</v>
      </c>
      <c r="AA32" s="380">
        <f>'5.DL soc.econom. analīze'!Z32*(1+'7. DL jut. analīze-Soc.'!$D32)</f>
        <v>0</v>
      </c>
      <c r="AB32" s="380">
        <f>'5.DL soc.econom. analīze'!AA32*(1+'7. DL jut. analīze-Soc.'!$D32)</f>
        <v>0</v>
      </c>
      <c r="AC32" s="380">
        <f>'5.DL soc.econom. analīze'!AB32*(1+'7. DL jut. analīze-Soc.'!$D32)</f>
        <v>0</v>
      </c>
      <c r="AD32" s="380">
        <f>'5.DL soc.econom. analīze'!AC32*(1+'7. DL jut. analīze-Soc.'!$D32)</f>
        <v>0</v>
      </c>
      <c r="AE32" s="380">
        <f>'5.DL soc.econom. analīze'!AD32*(1+'7. DL jut. analīze-Soc.'!$D32)</f>
        <v>0</v>
      </c>
      <c r="AF32" s="380">
        <f>'5.DL soc.econom. analīze'!AE32*(1+'7. DL jut. analīze-Soc.'!$D32)</f>
        <v>0</v>
      </c>
      <c r="AG32" s="380">
        <f>'5.DL soc.econom. analīze'!AF32*(1+'7. DL jut. analīze-Soc.'!$D32)</f>
        <v>0</v>
      </c>
      <c r="AH32" s="380">
        <f>'5.DL soc.econom. analīze'!AG32*(1+'7. DL jut. analīze-Soc.'!$D32)</f>
        <v>0</v>
      </c>
      <c r="AI32" s="380">
        <f>'5.DL soc.econom. analīze'!AH32*(1+'7. DL jut. analīze-Soc.'!$D32)</f>
        <v>0</v>
      </c>
      <c r="AJ32" s="380">
        <f>'5.DL soc.econom. analīze'!AI32*(1+'7. DL jut. analīze-Soc.'!$D32)</f>
        <v>0</v>
      </c>
    </row>
    <row r="33" spans="1:81" x14ac:dyDescent="0.2">
      <c r="A33" s="312" t="s">
        <v>266</v>
      </c>
      <c r="B33" s="4" t="str">
        <f>'5.DL soc.econom. analīze'!B33</f>
        <v>Zaudējumi...</v>
      </c>
      <c r="C33" s="32" t="s">
        <v>130</v>
      </c>
      <c r="D33" s="44">
        <v>0</v>
      </c>
      <c r="E33" s="317">
        <f t="shared" si="1"/>
        <v>0</v>
      </c>
      <c r="F33" s="317">
        <f t="shared" si="2"/>
        <v>0</v>
      </c>
      <c r="G33" s="380">
        <f>'5.DL soc.econom. analīze'!F33*(1+'7. DL jut. analīze-Soc.'!$D33)</f>
        <v>0</v>
      </c>
      <c r="H33" s="380">
        <f>'5.DL soc.econom. analīze'!G33*(1+'7. DL jut. analīze-Soc.'!$D33)</f>
        <v>0</v>
      </c>
      <c r="I33" s="380">
        <f>'5.DL soc.econom. analīze'!H33*(1+'7. DL jut. analīze-Soc.'!$D33)</f>
        <v>0</v>
      </c>
      <c r="J33" s="380">
        <f>'5.DL soc.econom. analīze'!I33*(1+'7. DL jut. analīze-Soc.'!$D33)</f>
        <v>0</v>
      </c>
      <c r="K33" s="380">
        <f>'5.DL soc.econom. analīze'!J33*(1+'7. DL jut. analīze-Soc.'!$D33)</f>
        <v>0</v>
      </c>
      <c r="L33" s="380">
        <f>'5.DL soc.econom. analīze'!K33*(1+'7. DL jut. analīze-Soc.'!$D33)</f>
        <v>0</v>
      </c>
      <c r="M33" s="380">
        <f>'5.DL soc.econom. analīze'!L33*(1+'7. DL jut. analīze-Soc.'!$D33)</f>
        <v>0</v>
      </c>
      <c r="N33" s="380">
        <f>'5.DL soc.econom. analīze'!M33*(1+'7. DL jut. analīze-Soc.'!$D33)</f>
        <v>0</v>
      </c>
      <c r="O33" s="380">
        <f>'5.DL soc.econom. analīze'!N33*(1+'7. DL jut. analīze-Soc.'!$D33)</f>
        <v>0</v>
      </c>
      <c r="P33" s="380">
        <f>'5.DL soc.econom. analīze'!O33*(1+'7. DL jut. analīze-Soc.'!$D33)</f>
        <v>0</v>
      </c>
      <c r="Q33" s="380">
        <f>'5.DL soc.econom. analīze'!P33*(1+'7. DL jut. analīze-Soc.'!$D33)</f>
        <v>0</v>
      </c>
      <c r="R33" s="380">
        <f>'5.DL soc.econom. analīze'!Q33*(1+'7. DL jut. analīze-Soc.'!$D33)</f>
        <v>0</v>
      </c>
      <c r="S33" s="380">
        <f>'5.DL soc.econom. analīze'!R33*(1+'7. DL jut. analīze-Soc.'!$D33)</f>
        <v>0</v>
      </c>
      <c r="T33" s="380">
        <f>'5.DL soc.econom. analīze'!S33*(1+'7. DL jut. analīze-Soc.'!$D33)</f>
        <v>0</v>
      </c>
      <c r="U33" s="380">
        <f>'5.DL soc.econom. analīze'!T33*(1+'7. DL jut. analīze-Soc.'!$D33)</f>
        <v>0</v>
      </c>
      <c r="V33" s="380">
        <f>'5.DL soc.econom. analīze'!U33*(1+'7. DL jut. analīze-Soc.'!$D33)</f>
        <v>0</v>
      </c>
      <c r="W33" s="380">
        <f>'5.DL soc.econom. analīze'!V33*(1+'7. DL jut. analīze-Soc.'!$D33)</f>
        <v>0</v>
      </c>
      <c r="X33" s="380">
        <f>'5.DL soc.econom. analīze'!W33*(1+'7. DL jut. analīze-Soc.'!$D33)</f>
        <v>0</v>
      </c>
      <c r="Y33" s="380">
        <f>'5.DL soc.econom. analīze'!X33*(1+'7. DL jut. analīze-Soc.'!$D33)</f>
        <v>0</v>
      </c>
      <c r="Z33" s="380">
        <f>'5.DL soc.econom. analīze'!Y33*(1+'7. DL jut. analīze-Soc.'!$D33)</f>
        <v>0</v>
      </c>
      <c r="AA33" s="380">
        <f>'5.DL soc.econom. analīze'!Z33*(1+'7. DL jut. analīze-Soc.'!$D33)</f>
        <v>0</v>
      </c>
      <c r="AB33" s="380">
        <f>'5.DL soc.econom. analīze'!AA33*(1+'7. DL jut. analīze-Soc.'!$D33)</f>
        <v>0</v>
      </c>
      <c r="AC33" s="380">
        <f>'5.DL soc.econom. analīze'!AB33*(1+'7. DL jut. analīze-Soc.'!$D33)</f>
        <v>0</v>
      </c>
      <c r="AD33" s="380">
        <f>'5.DL soc.econom. analīze'!AC33*(1+'7. DL jut. analīze-Soc.'!$D33)</f>
        <v>0</v>
      </c>
      <c r="AE33" s="380">
        <f>'5.DL soc.econom. analīze'!AD33*(1+'7. DL jut. analīze-Soc.'!$D33)</f>
        <v>0</v>
      </c>
      <c r="AF33" s="380">
        <f>'5.DL soc.econom. analīze'!AE33*(1+'7. DL jut. analīze-Soc.'!$D33)</f>
        <v>0</v>
      </c>
      <c r="AG33" s="380">
        <f>'5.DL soc.econom. analīze'!AF33*(1+'7. DL jut. analīze-Soc.'!$D33)</f>
        <v>0</v>
      </c>
      <c r="AH33" s="380">
        <f>'5.DL soc.econom. analīze'!AG33*(1+'7. DL jut. analīze-Soc.'!$D33)</f>
        <v>0</v>
      </c>
      <c r="AI33" s="380">
        <f>'5.DL soc.econom. analīze'!AH33*(1+'7. DL jut. analīze-Soc.'!$D33)</f>
        <v>0</v>
      </c>
      <c r="AJ33" s="380">
        <f>'5.DL soc.econom. analīze'!AI33*(1+'7. DL jut. analīze-Soc.'!$D33)</f>
        <v>0</v>
      </c>
    </row>
    <row r="34" spans="1:81" s="320" customFormat="1" x14ac:dyDescent="0.2">
      <c r="A34" s="314">
        <v>4</v>
      </c>
      <c r="B34" s="315" t="s">
        <v>267</v>
      </c>
      <c r="C34" s="316" t="s">
        <v>130</v>
      </c>
      <c r="D34" s="44">
        <v>0</v>
      </c>
      <c r="E34" s="317">
        <f t="shared" si="1"/>
        <v>0</v>
      </c>
      <c r="F34" s="317">
        <f t="shared" si="2"/>
        <v>0</v>
      </c>
      <c r="G34" s="318">
        <f>SUM(G35:G38)</f>
        <v>0</v>
      </c>
      <c r="H34" s="318">
        <f t="shared" ref="H34:AJ34" si="5">SUM(H35:H38)</f>
        <v>0</v>
      </c>
      <c r="I34" s="318">
        <f t="shared" si="5"/>
        <v>0</v>
      </c>
      <c r="J34" s="318">
        <f t="shared" si="5"/>
        <v>0</v>
      </c>
      <c r="K34" s="318">
        <f t="shared" si="5"/>
        <v>0</v>
      </c>
      <c r="L34" s="318">
        <f t="shared" si="5"/>
        <v>0</v>
      </c>
      <c r="M34" s="318">
        <f t="shared" si="5"/>
        <v>0</v>
      </c>
      <c r="N34" s="318">
        <f t="shared" si="5"/>
        <v>0</v>
      </c>
      <c r="O34" s="318">
        <f t="shared" si="5"/>
        <v>0</v>
      </c>
      <c r="P34" s="318">
        <f t="shared" si="5"/>
        <v>0</v>
      </c>
      <c r="Q34" s="318">
        <f t="shared" si="5"/>
        <v>0</v>
      </c>
      <c r="R34" s="318">
        <f t="shared" si="5"/>
        <v>0</v>
      </c>
      <c r="S34" s="318">
        <f t="shared" si="5"/>
        <v>0</v>
      </c>
      <c r="T34" s="318">
        <f t="shared" si="5"/>
        <v>0</v>
      </c>
      <c r="U34" s="318">
        <f t="shared" si="5"/>
        <v>0</v>
      </c>
      <c r="V34" s="318">
        <f t="shared" si="5"/>
        <v>0</v>
      </c>
      <c r="W34" s="318">
        <f t="shared" si="5"/>
        <v>0</v>
      </c>
      <c r="X34" s="318">
        <f t="shared" si="5"/>
        <v>0</v>
      </c>
      <c r="Y34" s="318">
        <f t="shared" si="5"/>
        <v>0</v>
      </c>
      <c r="Z34" s="318">
        <f t="shared" si="5"/>
        <v>0</v>
      </c>
      <c r="AA34" s="318">
        <f t="shared" si="5"/>
        <v>0</v>
      </c>
      <c r="AB34" s="318">
        <f t="shared" si="5"/>
        <v>0</v>
      </c>
      <c r="AC34" s="318">
        <f t="shared" si="5"/>
        <v>0</v>
      </c>
      <c r="AD34" s="318">
        <f t="shared" si="5"/>
        <v>0</v>
      </c>
      <c r="AE34" s="318">
        <f t="shared" si="5"/>
        <v>0</v>
      </c>
      <c r="AF34" s="318">
        <f t="shared" si="5"/>
        <v>0</v>
      </c>
      <c r="AG34" s="318">
        <f t="shared" si="5"/>
        <v>0</v>
      </c>
      <c r="AH34" s="318">
        <f t="shared" si="5"/>
        <v>0</v>
      </c>
      <c r="AI34" s="318">
        <f t="shared" si="5"/>
        <v>0</v>
      </c>
      <c r="AJ34" s="318">
        <f t="shared" si="5"/>
        <v>0</v>
      </c>
      <c r="AK34" s="3"/>
      <c r="AL34" s="319"/>
      <c r="AM34" s="319"/>
      <c r="AN34" s="319"/>
      <c r="AO34" s="319"/>
      <c r="AP34" s="319"/>
      <c r="AQ34" s="319"/>
      <c r="AR34" s="319"/>
      <c r="AS34" s="319"/>
      <c r="AT34" s="319"/>
      <c r="AU34" s="319"/>
      <c r="AV34" s="319"/>
      <c r="AW34" s="319"/>
      <c r="AX34" s="319"/>
      <c r="AY34" s="319"/>
      <c r="AZ34" s="319"/>
      <c r="BA34" s="319"/>
      <c r="BB34" s="319"/>
      <c r="BC34" s="319"/>
      <c r="BD34" s="319"/>
      <c r="BE34" s="319"/>
      <c r="BF34" s="319"/>
      <c r="BG34" s="319"/>
      <c r="BH34" s="319"/>
      <c r="BI34" s="319"/>
      <c r="BJ34" s="319"/>
      <c r="BK34" s="319"/>
      <c r="BL34" s="319"/>
      <c r="BM34" s="319"/>
      <c r="BN34" s="319"/>
      <c r="BO34" s="319"/>
      <c r="BP34" s="319"/>
      <c r="BQ34" s="319"/>
      <c r="BR34" s="319"/>
      <c r="BS34" s="319"/>
      <c r="BT34" s="319"/>
      <c r="BU34" s="319"/>
      <c r="BV34" s="319"/>
      <c r="BW34" s="319"/>
      <c r="BX34" s="319"/>
      <c r="BY34" s="319"/>
      <c r="BZ34" s="319"/>
      <c r="CA34" s="319"/>
      <c r="CB34" s="319"/>
      <c r="CC34" s="319"/>
    </row>
    <row r="35" spans="1:81" x14ac:dyDescent="0.2">
      <c r="A35" s="312" t="s">
        <v>225</v>
      </c>
      <c r="B35" s="4" t="str">
        <f>'5.DL soc.econom. analīze'!B35</f>
        <v>Investīciju izmaksas (-)</v>
      </c>
      <c r="C35" s="32" t="s">
        <v>130</v>
      </c>
      <c r="D35" s="44">
        <v>0</v>
      </c>
      <c r="E35" s="317">
        <f t="shared" si="1"/>
        <v>0</v>
      </c>
      <c r="F35" s="317">
        <f t="shared" si="2"/>
        <v>0</v>
      </c>
      <c r="G35" s="380">
        <f>'5.DL soc.econom. analīze'!F35*(1+'7. DL jut. analīze-Soc.'!$D35)</f>
        <v>0</v>
      </c>
      <c r="H35" s="380">
        <f>'5.DL soc.econom. analīze'!G35*(1+'7. DL jut. analīze-Soc.'!$D35)</f>
        <v>0</v>
      </c>
      <c r="I35" s="380">
        <f>'5.DL soc.econom. analīze'!H35*(1+'7. DL jut. analīze-Soc.'!$D35)</f>
        <v>0</v>
      </c>
      <c r="J35" s="380">
        <f>'5.DL soc.econom. analīze'!I35*(1+'7. DL jut. analīze-Soc.'!$D35)</f>
        <v>0</v>
      </c>
      <c r="K35" s="380">
        <f>'5.DL soc.econom. analīze'!J35*(1+'7. DL jut. analīze-Soc.'!$D35)</f>
        <v>0</v>
      </c>
      <c r="L35" s="380">
        <f>'5.DL soc.econom. analīze'!K35*(1+'7. DL jut. analīze-Soc.'!$D35)</f>
        <v>0</v>
      </c>
      <c r="M35" s="380">
        <f>'5.DL soc.econom. analīze'!L35*(1+'7. DL jut. analīze-Soc.'!$D35)</f>
        <v>0</v>
      </c>
      <c r="N35" s="380">
        <f>'5.DL soc.econom. analīze'!M35*(1+'7. DL jut. analīze-Soc.'!$D35)</f>
        <v>0</v>
      </c>
      <c r="O35" s="380">
        <f>'5.DL soc.econom. analīze'!N35*(1+'7. DL jut. analīze-Soc.'!$D35)</f>
        <v>0</v>
      </c>
      <c r="P35" s="380">
        <f>'5.DL soc.econom. analīze'!O35*(1+'7. DL jut. analīze-Soc.'!$D35)</f>
        <v>0</v>
      </c>
      <c r="Q35" s="380">
        <f>'5.DL soc.econom. analīze'!P35*(1+'7. DL jut. analīze-Soc.'!$D35)</f>
        <v>0</v>
      </c>
      <c r="R35" s="380">
        <f>'5.DL soc.econom. analīze'!Q35*(1+'7. DL jut. analīze-Soc.'!$D35)</f>
        <v>0</v>
      </c>
      <c r="S35" s="380">
        <f>'5.DL soc.econom. analīze'!R35*(1+'7. DL jut. analīze-Soc.'!$D35)</f>
        <v>0</v>
      </c>
      <c r="T35" s="380">
        <f>'5.DL soc.econom. analīze'!S35*(1+'7. DL jut. analīze-Soc.'!$D35)</f>
        <v>0</v>
      </c>
      <c r="U35" s="380">
        <f>'5.DL soc.econom. analīze'!T35*(1+'7. DL jut. analīze-Soc.'!$D35)</f>
        <v>0</v>
      </c>
      <c r="V35" s="380">
        <f>'5.DL soc.econom. analīze'!U35*(1+'7. DL jut. analīze-Soc.'!$D35)</f>
        <v>0</v>
      </c>
      <c r="W35" s="380">
        <f>'5.DL soc.econom. analīze'!V35*(1+'7. DL jut. analīze-Soc.'!$D35)</f>
        <v>0</v>
      </c>
      <c r="X35" s="380">
        <f>'5.DL soc.econom. analīze'!W35*(1+'7. DL jut. analīze-Soc.'!$D35)</f>
        <v>0</v>
      </c>
      <c r="Y35" s="380">
        <f>'5.DL soc.econom. analīze'!X35*(1+'7. DL jut. analīze-Soc.'!$D35)</f>
        <v>0</v>
      </c>
      <c r="Z35" s="380">
        <f>'5.DL soc.econom. analīze'!Y35*(1+'7. DL jut. analīze-Soc.'!$D35)</f>
        <v>0</v>
      </c>
      <c r="AA35" s="380">
        <f>'5.DL soc.econom. analīze'!Z35*(1+'7. DL jut. analīze-Soc.'!$D35)</f>
        <v>0</v>
      </c>
      <c r="AB35" s="380">
        <f>'5.DL soc.econom. analīze'!AA35*(1+'7. DL jut. analīze-Soc.'!$D35)</f>
        <v>0</v>
      </c>
      <c r="AC35" s="380">
        <f>'5.DL soc.econom. analīze'!AB35*(1+'7. DL jut. analīze-Soc.'!$D35)</f>
        <v>0</v>
      </c>
      <c r="AD35" s="380">
        <f>'5.DL soc.econom. analīze'!AC35*(1+'7. DL jut. analīze-Soc.'!$D35)</f>
        <v>0</v>
      </c>
      <c r="AE35" s="380">
        <f>'5.DL soc.econom. analīze'!AD35*(1+'7. DL jut. analīze-Soc.'!$D35)</f>
        <v>0</v>
      </c>
      <c r="AF35" s="380">
        <f>'5.DL soc.econom. analīze'!AE35*(1+'7. DL jut. analīze-Soc.'!$D35)</f>
        <v>0</v>
      </c>
      <c r="AG35" s="380">
        <f>'5.DL soc.econom. analīze'!AF35*(1+'7. DL jut. analīze-Soc.'!$D35)</f>
        <v>0</v>
      </c>
      <c r="AH35" s="380">
        <f>'5.DL soc.econom. analīze'!AG35*(1+'7. DL jut. analīze-Soc.'!$D35)</f>
        <v>0</v>
      </c>
      <c r="AI35" s="380">
        <f>'5.DL soc.econom. analīze'!AH35*(1+'7. DL jut. analīze-Soc.'!$D35)</f>
        <v>0</v>
      </c>
      <c r="AJ35" s="380">
        <f>'5.DL soc.econom. analīze'!AI35*(1+'7. DL jut. analīze-Soc.'!$D35)</f>
        <v>0</v>
      </c>
    </row>
    <row r="36" spans="1:81" x14ac:dyDescent="0.2">
      <c r="A36" s="312" t="s">
        <v>227</v>
      </c>
      <c r="B36" s="4" t="str">
        <f>'5.DL soc.econom. analīze'!B36</f>
        <v>Darbības izmaksas (+/-)</v>
      </c>
      <c r="C36" s="32" t="s">
        <v>130</v>
      </c>
      <c r="D36" s="44">
        <v>0</v>
      </c>
      <c r="E36" s="317">
        <f t="shared" si="1"/>
        <v>0</v>
      </c>
      <c r="F36" s="317">
        <f t="shared" si="2"/>
        <v>0</v>
      </c>
      <c r="G36" s="380">
        <f>'5.DL soc.econom. analīze'!F36*(1+'7. DL jut. analīze-Soc.'!$D36)</f>
        <v>0</v>
      </c>
      <c r="H36" s="380">
        <f>'5.DL soc.econom. analīze'!G36*(1+'7. DL jut. analīze-Soc.'!$D36)</f>
        <v>0</v>
      </c>
      <c r="I36" s="380">
        <f>'5.DL soc.econom. analīze'!H36*(1+'7. DL jut. analīze-Soc.'!$D36)</f>
        <v>0</v>
      </c>
      <c r="J36" s="380">
        <f>'5.DL soc.econom. analīze'!I36*(1+'7. DL jut. analīze-Soc.'!$D36)</f>
        <v>0</v>
      </c>
      <c r="K36" s="380">
        <f>'5.DL soc.econom. analīze'!J36*(1+'7. DL jut. analīze-Soc.'!$D36)</f>
        <v>0</v>
      </c>
      <c r="L36" s="380">
        <f>'5.DL soc.econom. analīze'!K36*(1+'7. DL jut. analīze-Soc.'!$D36)</f>
        <v>0</v>
      </c>
      <c r="M36" s="380">
        <f>'5.DL soc.econom. analīze'!L36*(1+'7. DL jut. analīze-Soc.'!$D36)</f>
        <v>0</v>
      </c>
      <c r="N36" s="380">
        <f>'5.DL soc.econom. analīze'!M36*(1+'7. DL jut. analīze-Soc.'!$D36)</f>
        <v>0</v>
      </c>
      <c r="O36" s="380">
        <f>'5.DL soc.econom. analīze'!N36*(1+'7. DL jut. analīze-Soc.'!$D36)</f>
        <v>0</v>
      </c>
      <c r="P36" s="380">
        <f>'5.DL soc.econom. analīze'!O36*(1+'7. DL jut. analīze-Soc.'!$D36)</f>
        <v>0</v>
      </c>
      <c r="Q36" s="380">
        <f>'5.DL soc.econom. analīze'!P36*(1+'7. DL jut. analīze-Soc.'!$D36)</f>
        <v>0</v>
      </c>
      <c r="R36" s="380">
        <f>'5.DL soc.econom. analīze'!Q36*(1+'7. DL jut. analīze-Soc.'!$D36)</f>
        <v>0</v>
      </c>
      <c r="S36" s="380">
        <f>'5.DL soc.econom. analīze'!R36*(1+'7. DL jut. analīze-Soc.'!$D36)</f>
        <v>0</v>
      </c>
      <c r="T36" s="380">
        <f>'5.DL soc.econom. analīze'!S36*(1+'7. DL jut. analīze-Soc.'!$D36)</f>
        <v>0</v>
      </c>
      <c r="U36" s="380">
        <f>'5.DL soc.econom. analīze'!T36*(1+'7. DL jut. analīze-Soc.'!$D36)</f>
        <v>0</v>
      </c>
      <c r="V36" s="380">
        <f>'5.DL soc.econom. analīze'!U36*(1+'7. DL jut. analīze-Soc.'!$D36)</f>
        <v>0</v>
      </c>
      <c r="W36" s="380">
        <f>'5.DL soc.econom. analīze'!V36*(1+'7. DL jut. analīze-Soc.'!$D36)</f>
        <v>0</v>
      </c>
      <c r="X36" s="380">
        <f>'5.DL soc.econom. analīze'!W36*(1+'7. DL jut. analīze-Soc.'!$D36)</f>
        <v>0</v>
      </c>
      <c r="Y36" s="380">
        <f>'5.DL soc.econom. analīze'!X36*(1+'7. DL jut. analīze-Soc.'!$D36)</f>
        <v>0</v>
      </c>
      <c r="Z36" s="380">
        <f>'5.DL soc.econom. analīze'!Y36*(1+'7. DL jut. analīze-Soc.'!$D36)</f>
        <v>0</v>
      </c>
      <c r="AA36" s="380">
        <f>'5.DL soc.econom. analīze'!Z36*(1+'7. DL jut. analīze-Soc.'!$D36)</f>
        <v>0</v>
      </c>
      <c r="AB36" s="380">
        <f>'5.DL soc.econom. analīze'!AA36*(1+'7. DL jut. analīze-Soc.'!$D36)</f>
        <v>0</v>
      </c>
      <c r="AC36" s="380">
        <f>'5.DL soc.econom. analīze'!AB36*(1+'7. DL jut. analīze-Soc.'!$D36)</f>
        <v>0</v>
      </c>
      <c r="AD36" s="380">
        <f>'5.DL soc.econom. analīze'!AC36*(1+'7. DL jut. analīze-Soc.'!$D36)</f>
        <v>0</v>
      </c>
      <c r="AE36" s="380">
        <f>'5.DL soc.econom. analīze'!AD36*(1+'7. DL jut. analīze-Soc.'!$D36)</f>
        <v>0</v>
      </c>
      <c r="AF36" s="380">
        <f>'5.DL soc.econom. analīze'!AE36*(1+'7. DL jut. analīze-Soc.'!$D36)</f>
        <v>0</v>
      </c>
      <c r="AG36" s="380">
        <f>'5.DL soc.econom. analīze'!AF36*(1+'7. DL jut. analīze-Soc.'!$D36)</f>
        <v>0</v>
      </c>
      <c r="AH36" s="380">
        <f>'5.DL soc.econom. analīze'!AG36*(1+'7. DL jut. analīze-Soc.'!$D36)</f>
        <v>0</v>
      </c>
      <c r="AI36" s="380">
        <f>'5.DL soc.econom. analīze'!AH36*(1+'7. DL jut. analīze-Soc.'!$D36)</f>
        <v>0</v>
      </c>
      <c r="AJ36" s="380">
        <f>'5.DL soc.econom. analīze'!AI36*(1+'7. DL jut. analīze-Soc.'!$D36)</f>
        <v>0</v>
      </c>
    </row>
    <row r="37" spans="1:81" x14ac:dyDescent="0.2">
      <c r="A37" s="322" t="s">
        <v>269</v>
      </c>
      <c r="B37" s="4" t="str">
        <f>'5.DL soc.econom. analīze'!B37</f>
        <v>Projekta atlikusī vērtība (+)</v>
      </c>
      <c r="C37" s="323" t="s">
        <v>130</v>
      </c>
      <c r="D37" s="44">
        <v>0</v>
      </c>
      <c r="E37" s="317">
        <f t="shared" si="1"/>
        <v>0</v>
      </c>
      <c r="F37" s="317">
        <f t="shared" si="2"/>
        <v>0</v>
      </c>
      <c r="G37" s="380">
        <f>'5.DL soc.econom. analīze'!F37*(1+'7. DL jut. analīze-Soc.'!$D37)</f>
        <v>0</v>
      </c>
      <c r="H37" s="380">
        <f>'5.DL soc.econom. analīze'!G37*(1+'7. DL jut. analīze-Soc.'!$D37)</f>
        <v>0</v>
      </c>
      <c r="I37" s="380">
        <f>'5.DL soc.econom. analīze'!H37*(1+'7. DL jut. analīze-Soc.'!$D37)</f>
        <v>0</v>
      </c>
      <c r="J37" s="380">
        <f>'5.DL soc.econom. analīze'!I37*(1+'7. DL jut. analīze-Soc.'!$D37)</f>
        <v>0</v>
      </c>
      <c r="K37" s="380">
        <f>'5.DL soc.econom. analīze'!J37*(1+'7. DL jut. analīze-Soc.'!$D37)</f>
        <v>0</v>
      </c>
      <c r="L37" s="380">
        <f>'5.DL soc.econom. analīze'!K37*(1+'7. DL jut. analīze-Soc.'!$D37)</f>
        <v>0</v>
      </c>
      <c r="M37" s="380">
        <f>'5.DL soc.econom. analīze'!L37*(1+'7. DL jut. analīze-Soc.'!$D37)</f>
        <v>0</v>
      </c>
      <c r="N37" s="380">
        <f>'5.DL soc.econom. analīze'!M37*(1+'7. DL jut. analīze-Soc.'!$D37)</f>
        <v>0</v>
      </c>
      <c r="O37" s="380">
        <f>'5.DL soc.econom. analīze'!N37*(1+'7. DL jut. analīze-Soc.'!$D37)</f>
        <v>0</v>
      </c>
      <c r="P37" s="380">
        <f>'5.DL soc.econom. analīze'!O37*(1+'7. DL jut. analīze-Soc.'!$D37)</f>
        <v>0</v>
      </c>
      <c r="Q37" s="380">
        <f>'5.DL soc.econom. analīze'!P37*(1+'7. DL jut. analīze-Soc.'!$D37)</f>
        <v>0</v>
      </c>
      <c r="R37" s="380">
        <f>'5.DL soc.econom. analīze'!Q37*(1+'7. DL jut. analīze-Soc.'!$D37)</f>
        <v>0</v>
      </c>
      <c r="S37" s="380">
        <f>'5.DL soc.econom. analīze'!R37*(1+'7. DL jut. analīze-Soc.'!$D37)</f>
        <v>0</v>
      </c>
      <c r="T37" s="380">
        <f>'5.DL soc.econom. analīze'!S37*(1+'7. DL jut. analīze-Soc.'!$D37)</f>
        <v>0</v>
      </c>
      <c r="U37" s="380">
        <f>'5.DL soc.econom. analīze'!T37*(1+'7. DL jut. analīze-Soc.'!$D37)</f>
        <v>0</v>
      </c>
      <c r="V37" s="380">
        <f>'5.DL soc.econom. analīze'!U37*(1+'7. DL jut. analīze-Soc.'!$D37)</f>
        <v>0</v>
      </c>
      <c r="W37" s="380">
        <f>'5.DL soc.econom. analīze'!V37*(1+'7. DL jut. analīze-Soc.'!$D37)</f>
        <v>0</v>
      </c>
      <c r="X37" s="380">
        <f>'5.DL soc.econom. analīze'!W37*(1+'7. DL jut. analīze-Soc.'!$D37)</f>
        <v>0</v>
      </c>
      <c r="Y37" s="380">
        <f>'5.DL soc.econom. analīze'!X37*(1+'7. DL jut. analīze-Soc.'!$D37)</f>
        <v>0</v>
      </c>
      <c r="Z37" s="380">
        <f>'5.DL soc.econom. analīze'!Y37*(1+'7. DL jut. analīze-Soc.'!$D37)</f>
        <v>0</v>
      </c>
      <c r="AA37" s="380">
        <f>'5.DL soc.econom. analīze'!Z37*(1+'7. DL jut. analīze-Soc.'!$D37)</f>
        <v>0</v>
      </c>
      <c r="AB37" s="380">
        <f>'5.DL soc.econom. analīze'!AA37*(1+'7. DL jut. analīze-Soc.'!$D37)</f>
        <v>0</v>
      </c>
      <c r="AC37" s="380">
        <f>'5.DL soc.econom. analīze'!AB37*(1+'7. DL jut. analīze-Soc.'!$D37)</f>
        <v>0</v>
      </c>
      <c r="AD37" s="380">
        <f>'5.DL soc.econom. analīze'!AC37*(1+'7. DL jut. analīze-Soc.'!$D37)</f>
        <v>0</v>
      </c>
      <c r="AE37" s="380">
        <f>'5.DL soc.econom. analīze'!AD37*(1+'7. DL jut. analīze-Soc.'!$D37)</f>
        <v>0</v>
      </c>
      <c r="AF37" s="380">
        <f>'5.DL soc.econom. analīze'!AE37*(1+'7. DL jut. analīze-Soc.'!$D37)</f>
        <v>0</v>
      </c>
      <c r="AG37" s="380">
        <f>'5.DL soc.econom. analīze'!AF37*(1+'7. DL jut. analīze-Soc.'!$D37)</f>
        <v>0</v>
      </c>
      <c r="AH37" s="380">
        <f>'5.DL soc.econom. analīze'!AG37*(1+'7. DL jut. analīze-Soc.'!$D37)</f>
        <v>0</v>
      </c>
      <c r="AI37" s="380">
        <f>'5.DL soc.econom. analīze'!AH37*(1+'7. DL jut. analīze-Soc.'!$D37)</f>
        <v>0</v>
      </c>
      <c r="AJ37" s="380">
        <f>'5.DL soc.econom. analīze'!AI37*(1+'7. DL jut. analīze-Soc.'!$D37)</f>
        <v>0</v>
      </c>
    </row>
    <row r="38" spans="1:81" s="320" customFormat="1" x14ac:dyDescent="0.2">
      <c r="A38" s="314">
        <v>5</v>
      </c>
      <c r="B38" s="315" t="s">
        <v>270</v>
      </c>
      <c r="C38" s="316" t="s">
        <v>130</v>
      </c>
      <c r="D38" s="44">
        <v>0</v>
      </c>
      <c r="E38" s="317">
        <f t="shared" si="1"/>
        <v>0</v>
      </c>
      <c r="F38" s="317">
        <f t="shared" si="2"/>
        <v>0</v>
      </c>
      <c r="G38" s="318">
        <f>SUM(G39:G41)</f>
        <v>0</v>
      </c>
      <c r="H38" s="318">
        <f t="shared" ref="H38:AJ38" si="6">SUM(H39:H41)</f>
        <v>0</v>
      </c>
      <c r="I38" s="318">
        <f t="shared" si="6"/>
        <v>0</v>
      </c>
      <c r="J38" s="318">
        <f t="shared" si="6"/>
        <v>0</v>
      </c>
      <c r="K38" s="318">
        <f t="shared" si="6"/>
        <v>0</v>
      </c>
      <c r="L38" s="318">
        <f t="shared" si="6"/>
        <v>0</v>
      </c>
      <c r="M38" s="318">
        <f t="shared" si="6"/>
        <v>0</v>
      </c>
      <c r="N38" s="318">
        <f t="shared" si="6"/>
        <v>0</v>
      </c>
      <c r="O38" s="318">
        <f t="shared" si="6"/>
        <v>0</v>
      </c>
      <c r="P38" s="318">
        <f t="shared" si="6"/>
        <v>0</v>
      </c>
      <c r="Q38" s="318">
        <f t="shared" si="6"/>
        <v>0</v>
      </c>
      <c r="R38" s="318">
        <f t="shared" si="6"/>
        <v>0</v>
      </c>
      <c r="S38" s="318">
        <f t="shared" si="6"/>
        <v>0</v>
      </c>
      <c r="T38" s="318">
        <f t="shared" si="6"/>
        <v>0</v>
      </c>
      <c r="U38" s="318">
        <f t="shared" si="6"/>
        <v>0</v>
      </c>
      <c r="V38" s="318">
        <f t="shared" si="6"/>
        <v>0</v>
      </c>
      <c r="W38" s="318">
        <f t="shared" si="6"/>
        <v>0</v>
      </c>
      <c r="X38" s="318">
        <f t="shared" si="6"/>
        <v>0</v>
      </c>
      <c r="Y38" s="318">
        <f t="shared" si="6"/>
        <v>0</v>
      </c>
      <c r="Z38" s="318">
        <f t="shared" si="6"/>
        <v>0</v>
      </c>
      <c r="AA38" s="318">
        <f t="shared" si="6"/>
        <v>0</v>
      </c>
      <c r="AB38" s="318">
        <f t="shared" si="6"/>
        <v>0</v>
      </c>
      <c r="AC38" s="318">
        <f t="shared" si="6"/>
        <v>0</v>
      </c>
      <c r="AD38" s="318">
        <f t="shared" si="6"/>
        <v>0</v>
      </c>
      <c r="AE38" s="318">
        <f t="shared" si="6"/>
        <v>0</v>
      </c>
      <c r="AF38" s="318">
        <f t="shared" si="6"/>
        <v>0</v>
      </c>
      <c r="AG38" s="318">
        <f t="shared" si="6"/>
        <v>0</v>
      </c>
      <c r="AH38" s="318">
        <f t="shared" si="6"/>
        <v>0</v>
      </c>
      <c r="AI38" s="318">
        <f t="shared" si="6"/>
        <v>0</v>
      </c>
      <c r="AJ38" s="318">
        <f t="shared" si="6"/>
        <v>0</v>
      </c>
      <c r="AK38" s="3"/>
      <c r="AL38" s="319"/>
      <c r="AM38" s="319"/>
      <c r="AN38" s="319"/>
      <c r="AO38" s="319"/>
      <c r="AP38" s="319"/>
      <c r="AQ38" s="319"/>
      <c r="AR38" s="319"/>
      <c r="AS38" s="319"/>
      <c r="AT38" s="319"/>
      <c r="AU38" s="319"/>
      <c r="AV38" s="319"/>
      <c r="AW38" s="319"/>
      <c r="AX38" s="319"/>
      <c r="AY38" s="319"/>
      <c r="AZ38" s="319"/>
      <c r="BA38" s="319"/>
      <c r="BB38" s="319"/>
      <c r="BC38" s="319"/>
      <c r="BD38" s="319"/>
      <c r="BE38" s="319"/>
      <c r="BF38" s="319"/>
      <c r="BG38" s="319"/>
      <c r="BH38" s="319"/>
      <c r="BI38" s="319"/>
      <c r="BJ38" s="319"/>
      <c r="BK38" s="319"/>
      <c r="BL38" s="319"/>
      <c r="BM38" s="319"/>
      <c r="BN38" s="319"/>
      <c r="BO38" s="319"/>
      <c r="BP38" s="319"/>
      <c r="BQ38" s="319"/>
      <c r="BR38" s="319"/>
      <c r="BS38" s="319"/>
      <c r="BT38" s="319"/>
      <c r="BU38" s="319"/>
      <c r="BV38" s="319"/>
      <c r="BW38" s="319"/>
      <c r="BX38" s="319"/>
      <c r="BY38" s="319"/>
      <c r="BZ38" s="319"/>
      <c r="CA38" s="319"/>
      <c r="CB38" s="319"/>
      <c r="CC38" s="319"/>
    </row>
    <row r="39" spans="1:81" x14ac:dyDescent="0.2">
      <c r="A39" s="312" t="s">
        <v>271</v>
      </c>
      <c r="B39" s="4" t="str">
        <f>'5.DL soc.econom. analīze'!B39</f>
        <v>Projekta darbības izmaksu darbaspēka izmaksas (+/-)**</v>
      </c>
      <c r="C39" s="32" t="s">
        <v>130</v>
      </c>
      <c r="D39" s="44">
        <v>0</v>
      </c>
      <c r="E39" s="317">
        <f t="shared" si="1"/>
        <v>0</v>
      </c>
      <c r="F39" s="317">
        <f t="shared" si="2"/>
        <v>0</v>
      </c>
      <c r="G39" s="380">
        <f>'5.DL soc.econom. analīze'!F39*(1+'7. DL jut. analīze-Soc.'!$D39)</f>
        <v>0</v>
      </c>
      <c r="H39" s="380">
        <f>'5.DL soc.econom. analīze'!G39*(1+'7. DL jut. analīze-Soc.'!$D39)</f>
        <v>0</v>
      </c>
      <c r="I39" s="380">
        <f>'5.DL soc.econom. analīze'!H39*(1+'7. DL jut. analīze-Soc.'!$D39)</f>
        <v>0</v>
      </c>
      <c r="J39" s="380">
        <f>'5.DL soc.econom. analīze'!I39*(1+'7. DL jut. analīze-Soc.'!$D39)</f>
        <v>0</v>
      </c>
      <c r="K39" s="380">
        <f>'5.DL soc.econom. analīze'!J39*(1+'7. DL jut. analīze-Soc.'!$D39)</f>
        <v>0</v>
      </c>
      <c r="L39" s="380">
        <f>'5.DL soc.econom. analīze'!K39*(1+'7. DL jut. analīze-Soc.'!$D39)</f>
        <v>0</v>
      </c>
      <c r="M39" s="380">
        <f>'5.DL soc.econom. analīze'!L39*(1+'7. DL jut. analīze-Soc.'!$D39)</f>
        <v>0</v>
      </c>
      <c r="N39" s="380">
        <f>'5.DL soc.econom. analīze'!M39*(1+'7. DL jut. analīze-Soc.'!$D39)</f>
        <v>0</v>
      </c>
      <c r="O39" s="380">
        <f>'5.DL soc.econom. analīze'!N39*(1+'7. DL jut. analīze-Soc.'!$D39)</f>
        <v>0</v>
      </c>
      <c r="P39" s="380">
        <f>'5.DL soc.econom. analīze'!O39*(1+'7. DL jut. analīze-Soc.'!$D39)</f>
        <v>0</v>
      </c>
      <c r="Q39" s="380">
        <f>'5.DL soc.econom. analīze'!P39*(1+'7. DL jut. analīze-Soc.'!$D39)</f>
        <v>0</v>
      </c>
      <c r="R39" s="380">
        <f>'5.DL soc.econom. analīze'!Q39*(1+'7. DL jut. analīze-Soc.'!$D39)</f>
        <v>0</v>
      </c>
      <c r="S39" s="380">
        <f>'5.DL soc.econom. analīze'!R39*(1+'7. DL jut. analīze-Soc.'!$D39)</f>
        <v>0</v>
      </c>
      <c r="T39" s="380">
        <f>'5.DL soc.econom. analīze'!S39*(1+'7. DL jut. analīze-Soc.'!$D39)</f>
        <v>0</v>
      </c>
      <c r="U39" s="380">
        <f>'5.DL soc.econom. analīze'!T39*(1+'7. DL jut. analīze-Soc.'!$D39)</f>
        <v>0</v>
      </c>
      <c r="V39" s="380">
        <f>'5.DL soc.econom. analīze'!U39*(1+'7. DL jut. analīze-Soc.'!$D39)</f>
        <v>0</v>
      </c>
      <c r="W39" s="380">
        <f>'5.DL soc.econom. analīze'!V39*(1+'7. DL jut. analīze-Soc.'!$D39)</f>
        <v>0</v>
      </c>
      <c r="X39" s="380">
        <f>'5.DL soc.econom. analīze'!W39*(1+'7. DL jut. analīze-Soc.'!$D39)</f>
        <v>0</v>
      </c>
      <c r="Y39" s="380">
        <f>'5.DL soc.econom. analīze'!X39*(1+'7. DL jut. analīze-Soc.'!$D39)</f>
        <v>0</v>
      </c>
      <c r="Z39" s="380">
        <f>'5.DL soc.econom. analīze'!Y39*(1+'7. DL jut. analīze-Soc.'!$D39)</f>
        <v>0</v>
      </c>
      <c r="AA39" s="380">
        <f>'5.DL soc.econom. analīze'!Z39*(1+'7. DL jut. analīze-Soc.'!$D39)</f>
        <v>0</v>
      </c>
      <c r="AB39" s="380">
        <f>'5.DL soc.econom. analīze'!AA39*(1+'7. DL jut. analīze-Soc.'!$D39)</f>
        <v>0</v>
      </c>
      <c r="AC39" s="380">
        <f>'5.DL soc.econom. analīze'!AB39*(1+'7. DL jut. analīze-Soc.'!$D39)</f>
        <v>0</v>
      </c>
      <c r="AD39" s="380">
        <f>'5.DL soc.econom. analīze'!AC39*(1+'7. DL jut. analīze-Soc.'!$D39)</f>
        <v>0</v>
      </c>
      <c r="AE39" s="380">
        <f>'5.DL soc.econom. analīze'!AD39*(1+'7. DL jut. analīze-Soc.'!$D39)</f>
        <v>0</v>
      </c>
      <c r="AF39" s="380">
        <f>'5.DL soc.econom. analīze'!AE39*(1+'7. DL jut. analīze-Soc.'!$D39)</f>
        <v>0</v>
      </c>
      <c r="AG39" s="380">
        <f>'5.DL soc.econom. analīze'!AF39*(1+'7. DL jut. analīze-Soc.'!$D39)</f>
        <v>0</v>
      </c>
      <c r="AH39" s="380">
        <f>'5.DL soc.econom. analīze'!AG39*(1+'7. DL jut. analīze-Soc.'!$D39)</f>
        <v>0</v>
      </c>
      <c r="AI39" s="380">
        <f>'5.DL soc.econom. analīze'!AH39*(1+'7. DL jut. analīze-Soc.'!$D39)</f>
        <v>0</v>
      </c>
      <c r="AJ39" s="380">
        <f>'5.DL soc.econom. analīze'!AI39*(1+'7. DL jut. analīze-Soc.'!$D39)</f>
        <v>0</v>
      </c>
    </row>
    <row r="40" spans="1:81" x14ac:dyDescent="0.2">
      <c r="A40" s="312" t="s">
        <v>273</v>
      </c>
      <c r="B40" s="4" t="str">
        <f>'5.DL soc.econom. analīze'!B40</f>
        <v>Investīciju darba spēka izmaksas (+)**</v>
      </c>
      <c r="C40" s="32" t="s">
        <v>130</v>
      </c>
      <c r="D40" s="44">
        <v>0</v>
      </c>
      <c r="E40" s="317">
        <f t="shared" si="1"/>
        <v>0</v>
      </c>
      <c r="F40" s="317">
        <f t="shared" si="2"/>
        <v>0</v>
      </c>
      <c r="G40" s="380">
        <f>'5.DL soc.econom. analīze'!F40*(1+'7. DL jut. analīze-Soc.'!$D40)</f>
        <v>0</v>
      </c>
      <c r="H40" s="380">
        <f>'5.DL soc.econom. analīze'!G40*(1+'7. DL jut. analīze-Soc.'!$D40)</f>
        <v>0</v>
      </c>
      <c r="I40" s="380">
        <f>'5.DL soc.econom. analīze'!H40*(1+'7. DL jut. analīze-Soc.'!$D40)</f>
        <v>0</v>
      </c>
      <c r="J40" s="380">
        <f>'5.DL soc.econom. analīze'!I40*(1+'7. DL jut. analīze-Soc.'!$D40)</f>
        <v>0</v>
      </c>
      <c r="K40" s="380">
        <f>'5.DL soc.econom. analīze'!J40*(1+'7. DL jut. analīze-Soc.'!$D40)</f>
        <v>0</v>
      </c>
      <c r="L40" s="380">
        <f>'5.DL soc.econom. analīze'!K40*(1+'7. DL jut. analīze-Soc.'!$D40)</f>
        <v>0</v>
      </c>
      <c r="M40" s="380">
        <f>'5.DL soc.econom. analīze'!L40*(1+'7. DL jut. analīze-Soc.'!$D40)</f>
        <v>0</v>
      </c>
      <c r="N40" s="380">
        <f>'5.DL soc.econom. analīze'!M40*(1+'7. DL jut. analīze-Soc.'!$D40)</f>
        <v>0</v>
      </c>
      <c r="O40" s="380">
        <f>'5.DL soc.econom. analīze'!N40*(1+'7. DL jut. analīze-Soc.'!$D40)</f>
        <v>0</v>
      </c>
      <c r="P40" s="380">
        <f>'5.DL soc.econom. analīze'!O40*(1+'7. DL jut. analīze-Soc.'!$D40)</f>
        <v>0</v>
      </c>
      <c r="Q40" s="380">
        <f>'5.DL soc.econom. analīze'!P40*(1+'7. DL jut. analīze-Soc.'!$D40)</f>
        <v>0</v>
      </c>
      <c r="R40" s="380">
        <f>'5.DL soc.econom. analīze'!Q40*(1+'7. DL jut. analīze-Soc.'!$D40)</f>
        <v>0</v>
      </c>
      <c r="S40" s="380">
        <f>'5.DL soc.econom. analīze'!R40*(1+'7. DL jut. analīze-Soc.'!$D40)</f>
        <v>0</v>
      </c>
      <c r="T40" s="380">
        <f>'5.DL soc.econom. analīze'!S40*(1+'7. DL jut. analīze-Soc.'!$D40)</f>
        <v>0</v>
      </c>
      <c r="U40" s="380">
        <f>'5.DL soc.econom. analīze'!T40*(1+'7. DL jut. analīze-Soc.'!$D40)</f>
        <v>0</v>
      </c>
      <c r="V40" s="380">
        <f>'5.DL soc.econom. analīze'!U40*(1+'7. DL jut. analīze-Soc.'!$D40)</f>
        <v>0</v>
      </c>
      <c r="W40" s="380">
        <f>'5.DL soc.econom. analīze'!V40*(1+'7. DL jut. analīze-Soc.'!$D40)</f>
        <v>0</v>
      </c>
      <c r="X40" s="380">
        <f>'5.DL soc.econom. analīze'!W40*(1+'7. DL jut. analīze-Soc.'!$D40)</f>
        <v>0</v>
      </c>
      <c r="Y40" s="380">
        <f>'5.DL soc.econom. analīze'!X40*(1+'7. DL jut. analīze-Soc.'!$D40)</f>
        <v>0</v>
      </c>
      <c r="Z40" s="380">
        <f>'5.DL soc.econom. analīze'!Y40*(1+'7. DL jut. analīze-Soc.'!$D40)</f>
        <v>0</v>
      </c>
      <c r="AA40" s="380">
        <f>'5.DL soc.econom. analīze'!Z40*(1+'7. DL jut. analīze-Soc.'!$D40)</f>
        <v>0</v>
      </c>
      <c r="AB40" s="380">
        <f>'5.DL soc.econom. analīze'!AA40*(1+'7. DL jut. analīze-Soc.'!$D40)</f>
        <v>0</v>
      </c>
      <c r="AC40" s="380">
        <f>'5.DL soc.econom. analīze'!AB40*(1+'7. DL jut. analīze-Soc.'!$D40)</f>
        <v>0</v>
      </c>
      <c r="AD40" s="380">
        <f>'5.DL soc.econom. analīze'!AC40*(1+'7. DL jut. analīze-Soc.'!$D40)</f>
        <v>0</v>
      </c>
      <c r="AE40" s="380">
        <f>'5.DL soc.econom. analīze'!AD40*(1+'7. DL jut. analīze-Soc.'!$D40)</f>
        <v>0</v>
      </c>
      <c r="AF40" s="380">
        <f>'5.DL soc.econom. analīze'!AE40*(1+'7. DL jut. analīze-Soc.'!$D40)</f>
        <v>0</v>
      </c>
      <c r="AG40" s="380">
        <f>'5.DL soc.econom. analīze'!AF40*(1+'7. DL jut. analīze-Soc.'!$D40)</f>
        <v>0</v>
      </c>
      <c r="AH40" s="380">
        <f>'5.DL soc.econom. analīze'!AG40*(1+'7. DL jut. analīze-Soc.'!$D40)</f>
        <v>0</v>
      </c>
      <c r="AI40" s="380">
        <f>'5.DL soc.econom. analīze'!AH40*(1+'7. DL jut. analīze-Soc.'!$D40)</f>
        <v>0</v>
      </c>
      <c r="AJ40" s="380">
        <f>'5.DL soc.econom. analīze'!AI40*(1+'7. DL jut. analīze-Soc.'!$D40)</f>
        <v>0</v>
      </c>
    </row>
    <row r="41" spans="1:81" x14ac:dyDescent="0.2">
      <c r="A41" s="322" t="s">
        <v>275</v>
      </c>
      <c r="B41" s="4" t="str">
        <f>'5.DL soc.econom. analīze'!B41</f>
        <v>Citas fiskālās korekcijas (+)*</v>
      </c>
      <c r="C41" s="323" t="s">
        <v>130</v>
      </c>
      <c r="D41" s="44">
        <v>0</v>
      </c>
      <c r="E41" s="317">
        <f t="shared" si="1"/>
        <v>0</v>
      </c>
      <c r="F41" s="317">
        <f t="shared" si="2"/>
        <v>0</v>
      </c>
      <c r="G41" s="380">
        <f>'5.DL soc.econom. analīze'!F41*(1+'7. DL jut. analīze-Soc.'!$D41)</f>
        <v>0</v>
      </c>
      <c r="H41" s="380">
        <f>'5.DL soc.econom. analīze'!G41*(1+'7. DL jut. analīze-Soc.'!$D41)</f>
        <v>0</v>
      </c>
      <c r="I41" s="380">
        <f>'5.DL soc.econom. analīze'!H41*(1+'7. DL jut. analīze-Soc.'!$D41)</f>
        <v>0</v>
      </c>
      <c r="J41" s="380">
        <f>'5.DL soc.econom. analīze'!I41*(1+'7. DL jut. analīze-Soc.'!$D41)</f>
        <v>0</v>
      </c>
      <c r="K41" s="380">
        <f>'5.DL soc.econom. analīze'!J41*(1+'7. DL jut. analīze-Soc.'!$D41)</f>
        <v>0</v>
      </c>
      <c r="L41" s="380">
        <f>'5.DL soc.econom. analīze'!K41*(1+'7. DL jut. analīze-Soc.'!$D41)</f>
        <v>0</v>
      </c>
      <c r="M41" s="380">
        <f>'5.DL soc.econom. analīze'!L41*(1+'7. DL jut. analīze-Soc.'!$D41)</f>
        <v>0</v>
      </c>
      <c r="N41" s="380">
        <f>'5.DL soc.econom. analīze'!M41*(1+'7. DL jut. analīze-Soc.'!$D41)</f>
        <v>0</v>
      </c>
      <c r="O41" s="380">
        <f>'5.DL soc.econom. analīze'!N41*(1+'7. DL jut. analīze-Soc.'!$D41)</f>
        <v>0</v>
      </c>
      <c r="P41" s="380">
        <f>'5.DL soc.econom. analīze'!O41*(1+'7. DL jut. analīze-Soc.'!$D41)</f>
        <v>0</v>
      </c>
      <c r="Q41" s="380">
        <f>'5.DL soc.econom. analīze'!P41*(1+'7. DL jut. analīze-Soc.'!$D41)</f>
        <v>0</v>
      </c>
      <c r="R41" s="380">
        <f>'5.DL soc.econom. analīze'!Q41*(1+'7. DL jut. analīze-Soc.'!$D41)</f>
        <v>0</v>
      </c>
      <c r="S41" s="380">
        <f>'5.DL soc.econom. analīze'!R41*(1+'7. DL jut. analīze-Soc.'!$D41)</f>
        <v>0</v>
      </c>
      <c r="T41" s="380">
        <f>'5.DL soc.econom. analīze'!S41*(1+'7. DL jut. analīze-Soc.'!$D41)</f>
        <v>0</v>
      </c>
      <c r="U41" s="380">
        <f>'5.DL soc.econom. analīze'!T41*(1+'7. DL jut. analīze-Soc.'!$D41)</f>
        <v>0</v>
      </c>
      <c r="V41" s="380">
        <f>'5.DL soc.econom. analīze'!U41*(1+'7. DL jut. analīze-Soc.'!$D41)</f>
        <v>0</v>
      </c>
      <c r="W41" s="380">
        <f>'5.DL soc.econom. analīze'!V41*(1+'7. DL jut. analīze-Soc.'!$D41)</f>
        <v>0</v>
      </c>
      <c r="X41" s="380">
        <f>'5.DL soc.econom. analīze'!W41*(1+'7. DL jut. analīze-Soc.'!$D41)</f>
        <v>0</v>
      </c>
      <c r="Y41" s="380">
        <f>'5.DL soc.econom. analīze'!X41*(1+'7. DL jut. analīze-Soc.'!$D41)</f>
        <v>0</v>
      </c>
      <c r="Z41" s="380">
        <f>'5.DL soc.econom. analīze'!Y41*(1+'7. DL jut. analīze-Soc.'!$D41)</f>
        <v>0</v>
      </c>
      <c r="AA41" s="380">
        <f>'5.DL soc.econom. analīze'!Z41*(1+'7. DL jut. analīze-Soc.'!$D41)</f>
        <v>0</v>
      </c>
      <c r="AB41" s="380">
        <f>'5.DL soc.econom. analīze'!AA41*(1+'7. DL jut. analīze-Soc.'!$D41)</f>
        <v>0</v>
      </c>
      <c r="AC41" s="380">
        <f>'5.DL soc.econom. analīze'!AB41*(1+'7. DL jut. analīze-Soc.'!$D41)</f>
        <v>0</v>
      </c>
      <c r="AD41" s="380">
        <f>'5.DL soc.econom. analīze'!AC41*(1+'7. DL jut. analīze-Soc.'!$D41)</f>
        <v>0</v>
      </c>
      <c r="AE41" s="380">
        <f>'5.DL soc.econom. analīze'!AD41*(1+'7. DL jut. analīze-Soc.'!$D41)</f>
        <v>0</v>
      </c>
      <c r="AF41" s="380">
        <f>'5.DL soc.econom. analīze'!AE41*(1+'7. DL jut. analīze-Soc.'!$D41)</f>
        <v>0</v>
      </c>
      <c r="AG41" s="380">
        <f>'5.DL soc.econom. analīze'!AF41*(1+'7. DL jut. analīze-Soc.'!$D41)</f>
        <v>0</v>
      </c>
      <c r="AH41" s="380">
        <f>'5.DL soc.econom. analīze'!AG41*(1+'7. DL jut. analīze-Soc.'!$D41)</f>
        <v>0</v>
      </c>
      <c r="AI41" s="380">
        <f>'5.DL soc.econom. analīze'!AH41*(1+'7. DL jut. analīze-Soc.'!$D41)</f>
        <v>0</v>
      </c>
      <c r="AJ41" s="380">
        <f>'5.DL soc.econom. analīze'!AI41*(1+'7. DL jut. analīze-Soc.'!$D41)</f>
        <v>0</v>
      </c>
    </row>
    <row r="42" spans="1:81" x14ac:dyDescent="0.2">
      <c r="A42" s="325"/>
      <c r="B42" s="326" t="s">
        <v>205</v>
      </c>
      <c r="C42" s="325"/>
      <c r="D42" s="325"/>
      <c r="E42" s="327">
        <f t="shared" si="1"/>
        <v>0</v>
      </c>
      <c r="F42" s="327">
        <f t="shared" si="2"/>
        <v>0</v>
      </c>
      <c r="G42" s="328">
        <f>G8+G18+G24+G34</f>
        <v>0</v>
      </c>
      <c r="H42" s="328">
        <f t="shared" ref="H42:AJ42" si="7">H8+H18+H24+H34</f>
        <v>0</v>
      </c>
      <c r="I42" s="328">
        <f t="shared" si="7"/>
        <v>0</v>
      </c>
      <c r="J42" s="328">
        <f t="shared" si="7"/>
        <v>0</v>
      </c>
      <c r="K42" s="328">
        <f t="shared" si="7"/>
        <v>0</v>
      </c>
      <c r="L42" s="328">
        <f t="shared" si="7"/>
        <v>0</v>
      </c>
      <c r="M42" s="328">
        <f t="shared" si="7"/>
        <v>0</v>
      </c>
      <c r="N42" s="328">
        <f t="shared" si="7"/>
        <v>0</v>
      </c>
      <c r="O42" s="328">
        <f t="shared" si="7"/>
        <v>0</v>
      </c>
      <c r="P42" s="328">
        <f t="shared" si="7"/>
        <v>0</v>
      </c>
      <c r="Q42" s="328">
        <f t="shared" si="7"/>
        <v>0</v>
      </c>
      <c r="R42" s="328">
        <f t="shared" si="7"/>
        <v>0</v>
      </c>
      <c r="S42" s="328">
        <f t="shared" si="7"/>
        <v>0</v>
      </c>
      <c r="T42" s="328">
        <f t="shared" si="7"/>
        <v>0</v>
      </c>
      <c r="U42" s="328">
        <f t="shared" si="7"/>
        <v>0</v>
      </c>
      <c r="V42" s="328">
        <f t="shared" si="7"/>
        <v>0</v>
      </c>
      <c r="W42" s="328">
        <f t="shared" si="7"/>
        <v>0</v>
      </c>
      <c r="X42" s="328">
        <f t="shared" si="7"/>
        <v>0</v>
      </c>
      <c r="Y42" s="328">
        <f t="shared" si="7"/>
        <v>0</v>
      </c>
      <c r="Z42" s="328">
        <f t="shared" si="7"/>
        <v>0</v>
      </c>
      <c r="AA42" s="328">
        <f t="shared" si="7"/>
        <v>0</v>
      </c>
      <c r="AB42" s="328">
        <f t="shared" si="7"/>
        <v>0</v>
      </c>
      <c r="AC42" s="328">
        <f t="shared" si="7"/>
        <v>0</v>
      </c>
      <c r="AD42" s="328">
        <f t="shared" si="7"/>
        <v>0</v>
      </c>
      <c r="AE42" s="328">
        <f t="shared" si="7"/>
        <v>0</v>
      </c>
      <c r="AF42" s="328">
        <f t="shared" si="7"/>
        <v>0</v>
      </c>
      <c r="AG42" s="328">
        <f t="shared" si="7"/>
        <v>0</v>
      </c>
      <c r="AH42" s="328">
        <f t="shared" si="7"/>
        <v>0</v>
      </c>
      <c r="AI42" s="328">
        <f t="shared" si="7"/>
        <v>0</v>
      </c>
      <c r="AJ42" s="328">
        <f t="shared" si="7"/>
        <v>0</v>
      </c>
      <c r="AK42" s="329"/>
      <c r="AL42" s="329"/>
    </row>
    <row r="43" spans="1:81" s="3" customFormat="1" x14ac:dyDescent="0.2"/>
    <row r="44" spans="1:81" s="183" customFormat="1" x14ac:dyDescent="0.2">
      <c r="A44" s="314">
        <v>6</v>
      </c>
      <c r="B44" s="315" t="s">
        <v>277</v>
      </c>
      <c r="C44" s="315"/>
      <c r="D44" s="315"/>
      <c r="E44" s="579" t="s">
        <v>318</v>
      </c>
      <c r="F44" s="580"/>
      <c r="G44" s="580" t="s">
        <v>319</v>
      </c>
      <c r="H44" s="580"/>
      <c r="I44" s="580" t="s">
        <v>320</v>
      </c>
      <c r="J44" s="581"/>
      <c r="K44" s="315"/>
      <c r="L44" s="315"/>
      <c r="M44" s="315"/>
      <c r="N44" s="315"/>
      <c r="O44" s="315"/>
      <c r="P44" s="315"/>
      <c r="Q44" s="315"/>
      <c r="R44" s="315"/>
      <c r="S44" s="315"/>
      <c r="T44" s="315"/>
      <c r="U44" s="315"/>
      <c r="V44" s="315"/>
      <c r="W44" s="315"/>
      <c r="X44" s="315"/>
      <c r="Y44" s="315"/>
      <c r="Z44" s="315"/>
      <c r="AA44" s="315"/>
      <c r="AB44" s="315"/>
      <c r="AC44" s="315"/>
      <c r="AD44" s="315"/>
      <c r="AE44" s="315"/>
      <c r="AF44" s="315"/>
      <c r="AG44" s="315"/>
      <c r="AH44" s="315"/>
      <c r="AI44" s="315"/>
      <c r="AJ44" s="315"/>
    </row>
    <row r="45" spans="1:81" s="183" customFormat="1" x14ac:dyDescent="0.2">
      <c r="A45" s="330" t="s">
        <v>278</v>
      </c>
      <c r="B45" s="212" t="s">
        <v>279</v>
      </c>
      <c r="C45" s="212"/>
      <c r="D45" s="212"/>
      <c r="E45" s="582">
        <f>'5.DL soc.econom. analīze'!D44</f>
        <v>0</v>
      </c>
      <c r="F45" s="583"/>
      <c r="G45" s="382">
        <f>E42</f>
        <v>0</v>
      </c>
      <c r="H45" s="383"/>
      <c r="I45" s="577" t="e">
        <f>G45/E45-1</f>
        <v>#DIV/0!</v>
      </c>
      <c r="J45" s="578"/>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row>
    <row r="46" spans="1:81" s="183" customFormat="1" ht="12.75" customHeight="1" x14ac:dyDescent="0.25">
      <c r="A46" s="334"/>
      <c r="B46" s="335"/>
      <c r="C46" s="334"/>
      <c r="D46" s="334"/>
      <c r="E46" s="334"/>
      <c r="F46" s="334"/>
      <c r="G46" s="334"/>
      <c r="H46" s="334"/>
      <c r="I46" s="334"/>
      <c r="J46" s="334"/>
      <c r="K46" s="334"/>
      <c r="L46" s="334"/>
      <c r="M46" s="334"/>
      <c r="N46" s="334"/>
      <c r="O46" s="334"/>
      <c r="P46" s="334"/>
      <c r="Q46" s="334"/>
      <c r="R46" s="334"/>
      <c r="S46" s="334"/>
      <c r="T46" s="334"/>
      <c r="U46" s="334"/>
      <c r="V46" s="334"/>
      <c r="W46" s="334"/>
      <c r="X46" s="334"/>
      <c r="Y46" s="334"/>
      <c r="Z46" s="334"/>
      <c r="AA46" s="334"/>
      <c r="AB46" s="334"/>
      <c r="AC46" s="334"/>
      <c r="AD46" s="334"/>
      <c r="AE46" s="334"/>
      <c r="AF46" s="334"/>
      <c r="AG46" s="334"/>
      <c r="AH46" s="334"/>
      <c r="AI46" s="334"/>
      <c r="AJ46" s="334"/>
    </row>
    <row r="47" spans="1:81" s="3" customFormat="1" x14ac:dyDescent="0.2"/>
    <row r="48" spans="1:8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sheetData>
  <sheetProtection algorithmName="SHA-512" hashValue="80KAPytr97NFSAC2njLtfkXEOntrmgGhyLJhwgzeHuLnpDM2UupCzED5/OMnvePYP3k4n72zxkToHIBs7YKrWQ==" saltValue="syLOK8DftwCn/f5isVv/Jg==" spinCount="100000" sheet="1" formatCells="0" formatColumns="0" formatRows="0" insertColumns="0" insertRows="0" insertHyperlink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J7" activePane="bottomRight" state="frozen"/>
      <selection pane="topRight" activeCell="F1" sqref="F1"/>
      <selection pane="bottomLeft" activeCell="A7" sqref="A7"/>
      <selection pane="bottomRight" activeCell="J30" sqref="J30"/>
    </sheetView>
  </sheetViews>
  <sheetFormatPr defaultColWidth="9.140625" defaultRowHeight="15" x14ac:dyDescent="0.2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25" x14ac:dyDescent="0.25">
      <c r="A1" s="575" t="s">
        <v>292</v>
      </c>
      <c r="B1" s="575"/>
      <c r="C1" s="575"/>
      <c r="D1" s="575"/>
      <c r="E1" s="575"/>
      <c r="F1" s="575"/>
      <c r="G1" s="575"/>
      <c r="H1" s="575"/>
      <c r="I1" s="575"/>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row>
    <row r="2" spans="1:38" ht="15" customHeight="1" x14ac:dyDescent="0.35">
      <c r="A2" s="272"/>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row>
    <row r="3" spans="1:38" ht="15" customHeight="1" x14ac:dyDescent="0.35">
      <c r="A3" s="272"/>
      <c r="B3" s="41" t="s">
        <v>293</v>
      </c>
      <c r="D3" s="28"/>
      <c r="E3" s="379">
        <f>'6. DL finanšu_analīze'!F3</f>
        <v>0.04</v>
      </c>
      <c r="F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row>
    <row r="4" spans="1:38" ht="21" x14ac:dyDescent="0.35">
      <c r="A4" s="272" t="s">
        <v>294</v>
      </c>
      <c r="B4" s="28"/>
      <c r="C4" s="28"/>
      <c r="D4" s="28"/>
      <c r="E4" s="28"/>
      <c r="F4" s="342"/>
      <c r="G4" s="342"/>
      <c r="H4" s="342"/>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row>
    <row r="5" spans="1:38" x14ac:dyDescent="0.25">
      <c r="A5" s="343"/>
      <c r="B5" s="180"/>
      <c r="C5" s="180"/>
      <c r="D5" s="274"/>
      <c r="E5" s="274"/>
      <c r="F5" s="185"/>
      <c r="G5" s="308" t="s">
        <v>252</v>
      </c>
      <c r="H5" s="309"/>
      <c r="I5" s="276">
        <f>'5.DL soc.econom. analīze'!F5</f>
        <v>1</v>
      </c>
      <c r="J5" s="276">
        <f>'5.DL soc.econom. analīze'!G5</f>
        <v>2</v>
      </c>
      <c r="K5" s="276">
        <f>'5.DL soc.econom. analīze'!H5</f>
        <v>3</v>
      </c>
      <c r="L5" s="276">
        <f>'5.DL soc.econom. analīze'!I5</f>
        <v>4</v>
      </c>
      <c r="M5" s="276">
        <f>'5.DL soc.econom. analīze'!J5</f>
        <v>5</v>
      </c>
      <c r="N5" s="276">
        <f>'5.DL soc.econom. analīze'!K5</f>
        <v>6</v>
      </c>
      <c r="O5" s="276">
        <f>'5.DL soc.econom. analīze'!L5</f>
        <v>7</v>
      </c>
      <c r="P5" s="276">
        <f>'5.DL soc.econom. analīze'!M5</f>
        <v>8</v>
      </c>
      <c r="Q5" s="276">
        <f>'5.DL soc.econom. analīze'!N5</f>
        <v>9</v>
      </c>
      <c r="R5" s="276">
        <f>'5.DL soc.econom. analīze'!O5</f>
        <v>10</v>
      </c>
      <c r="S5" s="276">
        <f>'5.DL soc.econom. analīze'!P5</f>
        <v>11</v>
      </c>
      <c r="T5" s="276">
        <f>'5.DL soc.econom. analīze'!Q5</f>
        <v>12</v>
      </c>
      <c r="U5" s="276">
        <f>'5.DL soc.econom. analīze'!R5</f>
        <v>13</v>
      </c>
      <c r="V5" s="276">
        <f>'5.DL soc.econom. analīze'!S5</f>
        <v>14</v>
      </c>
      <c r="W5" s="276">
        <f>'5.DL soc.econom. analīze'!T5</f>
        <v>15</v>
      </c>
      <c r="X5" s="276">
        <f>'5.DL soc.econom. analīze'!U5</f>
        <v>16</v>
      </c>
      <c r="Y5" s="276">
        <f>'5.DL soc.econom. analīze'!V5</f>
        <v>17</v>
      </c>
      <c r="Z5" s="276">
        <f>'5.DL soc.econom. analīze'!W5</f>
        <v>18</v>
      </c>
      <c r="AA5" s="276">
        <f>'5.DL soc.econom. analīze'!X5</f>
        <v>19</v>
      </c>
      <c r="AB5" s="276">
        <f>'5.DL soc.econom. analīze'!Y5</f>
        <v>20</v>
      </c>
      <c r="AC5" s="276">
        <f>'5.DL soc.econom. analīze'!Z5</f>
        <v>21</v>
      </c>
      <c r="AD5" s="276">
        <f>'5.DL soc.econom. analīze'!AA5</f>
        <v>22</v>
      </c>
      <c r="AE5" s="276">
        <f>'5.DL soc.econom. analīze'!AB5</f>
        <v>23</v>
      </c>
      <c r="AF5" s="276">
        <f>'5.DL soc.econom. analīze'!AC5</f>
        <v>24</v>
      </c>
      <c r="AG5" s="276">
        <f>'5.DL soc.econom. analīze'!AD5</f>
        <v>25</v>
      </c>
      <c r="AH5" s="276">
        <f>'5.DL soc.econom. analīze'!AE5</f>
        <v>26</v>
      </c>
      <c r="AI5" s="276">
        <f>'5.DL soc.econom. analīze'!AF5</f>
        <v>27</v>
      </c>
      <c r="AJ5" s="276">
        <f>'5.DL soc.econom. analīze'!AG5</f>
        <v>28</v>
      </c>
      <c r="AK5" s="276">
        <f>'5.DL soc.econom. analīze'!AH5</f>
        <v>29</v>
      </c>
      <c r="AL5" s="276">
        <f>'5.DL soc.econom. analīze'!AI5</f>
        <v>30</v>
      </c>
    </row>
    <row r="6" spans="1:38" x14ac:dyDescent="0.25">
      <c r="A6" s="344">
        <v>1</v>
      </c>
      <c r="B6" s="300" t="s">
        <v>192</v>
      </c>
      <c r="C6" s="300"/>
      <c r="D6" s="300"/>
      <c r="E6" s="192" t="s">
        <v>190</v>
      </c>
      <c r="F6" s="308" t="s">
        <v>317</v>
      </c>
      <c r="G6" s="345" t="s">
        <v>191</v>
      </c>
      <c r="H6" s="345" t="s">
        <v>191</v>
      </c>
      <c r="I6" s="277">
        <f>'5.DL soc.econom. analīze'!F6</f>
        <v>2026</v>
      </c>
      <c r="J6" s="277">
        <f>'5.DL soc.econom. analīze'!G6</f>
        <v>2027</v>
      </c>
      <c r="K6" s="277">
        <f>'5.DL soc.econom. analīze'!H6</f>
        <v>2028</v>
      </c>
      <c r="L6" s="277">
        <f>'5.DL soc.econom. analīze'!I6</f>
        <v>2029</v>
      </c>
      <c r="M6" s="277">
        <f>'5.DL soc.econom. analīze'!J6</f>
        <v>2030</v>
      </c>
      <c r="N6" s="277">
        <f>'5.DL soc.econom. analīze'!K6</f>
        <v>2031</v>
      </c>
      <c r="O6" s="277">
        <f>'5.DL soc.econom. analīze'!L6</f>
        <v>2032</v>
      </c>
      <c r="P6" s="277">
        <f>'5.DL soc.econom. analīze'!M6</f>
        <v>2033</v>
      </c>
      <c r="Q6" s="277">
        <f>'5.DL soc.econom. analīze'!N6</f>
        <v>2034</v>
      </c>
      <c r="R6" s="277">
        <f>'5.DL soc.econom. analīze'!O6</f>
        <v>2035</v>
      </c>
      <c r="S6" s="277">
        <f>'5.DL soc.econom. analīze'!P6</f>
        <v>2036</v>
      </c>
      <c r="T6" s="277">
        <f>'5.DL soc.econom. analīze'!Q6</f>
        <v>2037</v>
      </c>
      <c r="U6" s="277">
        <f>'5.DL soc.econom. analīze'!R6</f>
        <v>2038</v>
      </c>
      <c r="V6" s="277">
        <f>'5.DL soc.econom. analīze'!S6</f>
        <v>2039</v>
      </c>
      <c r="W6" s="277">
        <f>'5.DL soc.econom. analīze'!T6</f>
        <v>2040</v>
      </c>
      <c r="X6" s="277">
        <f>'5.DL soc.econom. analīze'!U6</f>
        <v>2041</v>
      </c>
      <c r="Y6" s="277">
        <f>'5.DL soc.econom. analīze'!V6</f>
        <v>2042</v>
      </c>
      <c r="Z6" s="277">
        <f>'5.DL soc.econom. analīze'!W6</f>
        <v>2043</v>
      </c>
      <c r="AA6" s="277">
        <f>'5.DL soc.econom. analīze'!X6</f>
        <v>2044</v>
      </c>
      <c r="AB6" s="277">
        <f>'5.DL soc.econom. analīze'!Y6</f>
        <v>2045</v>
      </c>
      <c r="AC6" s="277">
        <f>'5.DL soc.econom. analīze'!Z6</f>
        <v>2046</v>
      </c>
      <c r="AD6" s="277">
        <f>'5.DL soc.econom. analīze'!AA6</f>
        <v>2047</v>
      </c>
      <c r="AE6" s="277">
        <f>'5.DL soc.econom. analīze'!AB6</f>
        <v>2048</v>
      </c>
      <c r="AF6" s="277">
        <f>'5.DL soc.econom. analīze'!AC6</f>
        <v>2049</v>
      </c>
      <c r="AG6" s="277">
        <f>'5.DL soc.econom. analīze'!AD6</f>
        <v>2050</v>
      </c>
      <c r="AH6" s="277">
        <f>'5.DL soc.econom. analīze'!AE6</f>
        <v>2051</v>
      </c>
      <c r="AI6" s="277">
        <f>'5.DL soc.econom. analīze'!AF6</f>
        <v>2052</v>
      </c>
      <c r="AJ6" s="277">
        <f>'5.DL soc.econom. analīze'!AG6</f>
        <v>2053</v>
      </c>
      <c r="AK6" s="277">
        <f>'5.DL soc.econom. analīze'!AH6</f>
        <v>2054</v>
      </c>
      <c r="AL6" s="277">
        <f>'5.DL soc.econom. analīze'!AI6</f>
        <v>2055</v>
      </c>
    </row>
    <row r="7" spans="1:38" x14ac:dyDescent="0.25">
      <c r="A7" s="346"/>
      <c r="B7" s="347" t="s">
        <v>96</v>
      </c>
      <c r="C7" s="347" t="s">
        <v>295</v>
      </c>
      <c r="D7" s="347"/>
      <c r="E7" s="348" t="s">
        <v>130</v>
      </c>
      <c r="F7" s="44">
        <v>0</v>
      </c>
      <c r="G7" s="317">
        <f>I7+NPV($E$3,J7:AL7)</f>
        <v>0</v>
      </c>
      <c r="H7" s="317">
        <f>SUM(I7:AL7)</f>
        <v>0</v>
      </c>
      <c r="I7" s="350">
        <f>'6. DL finanšu_analīze'!H7*(1+'8. DL jut. analize-Fin.'!$F7)</f>
        <v>0</v>
      </c>
      <c r="J7" s="350">
        <f>'6. DL finanšu_analīze'!I7*(1+'8. DL jut. analize-Fin.'!$F7)</f>
        <v>0</v>
      </c>
      <c r="K7" s="350">
        <f>'6. DL finanšu_analīze'!J7*(1+'8. DL jut. analize-Fin.'!$F7)</f>
        <v>0</v>
      </c>
      <c r="L7" s="350">
        <f>'6. DL finanšu_analīze'!K7*(1+'8. DL jut. analize-Fin.'!$F7)</f>
        <v>0</v>
      </c>
      <c r="M7" s="350">
        <f>'6. DL finanšu_analīze'!L7*(1+'8. DL jut. analize-Fin.'!$F7)</f>
        <v>0</v>
      </c>
      <c r="N7" s="350">
        <f>'6. DL finanšu_analīze'!M7*(1+'8. DL jut. analize-Fin.'!$F7)</f>
        <v>0</v>
      </c>
      <c r="O7" s="350">
        <f>'6. DL finanšu_analīze'!N7*(1+'8. DL jut. analize-Fin.'!$F7)</f>
        <v>0</v>
      </c>
      <c r="P7" s="350">
        <f>'6. DL finanšu_analīze'!O7*(1+'8. DL jut. analize-Fin.'!$F7)</f>
        <v>0</v>
      </c>
      <c r="Q7" s="350">
        <f>'6. DL finanšu_analīze'!P7*(1+'8. DL jut. analize-Fin.'!$F7)</f>
        <v>0</v>
      </c>
      <c r="R7" s="350">
        <f>'6. DL finanšu_analīze'!Q7*(1+'8. DL jut. analize-Fin.'!$F7)</f>
        <v>0</v>
      </c>
      <c r="S7" s="350">
        <f>'6. DL finanšu_analīze'!R7*(1+'8. DL jut. analize-Fin.'!$F7)</f>
        <v>0</v>
      </c>
      <c r="T7" s="350">
        <f>'6. DL finanšu_analīze'!S7*(1+'8. DL jut. analize-Fin.'!$F7)</f>
        <v>0</v>
      </c>
      <c r="U7" s="350">
        <f>'6. DL finanšu_analīze'!T7*(1+'8. DL jut. analize-Fin.'!$F7)</f>
        <v>0</v>
      </c>
      <c r="V7" s="350">
        <f>'6. DL finanšu_analīze'!U7*(1+'8. DL jut. analize-Fin.'!$F7)</f>
        <v>0</v>
      </c>
      <c r="W7" s="350">
        <f>'6. DL finanšu_analīze'!V7*(1+'8. DL jut. analize-Fin.'!$F7)</f>
        <v>0</v>
      </c>
      <c r="X7" s="350">
        <f>'6. DL finanšu_analīze'!W7*(1+'8. DL jut. analize-Fin.'!$F7)</f>
        <v>0</v>
      </c>
      <c r="Y7" s="350">
        <f>'6. DL finanšu_analīze'!X7*(1+'8. DL jut. analize-Fin.'!$F7)</f>
        <v>0</v>
      </c>
      <c r="Z7" s="350">
        <f>'6. DL finanšu_analīze'!Y7*(1+'8. DL jut. analize-Fin.'!$F7)</f>
        <v>0</v>
      </c>
      <c r="AA7" s="350">
        <f>'6. DL finanšu_analīze'!Z7*(1+'8. DL jut. analize-Fin.'!$F7)</f>
        <v>0</v>
      </c>
      <c r="AB7" s="350">
        <f>'6. DL finanšu_analīze'!AA7*(1+'8. DL jut. analize-Fin.'!$F7)</f>
        <v>0</v>
      </c>
      <c r="AC7" s="350">
        <f>'6. DL finanšu_analīze'!AB7*(1+'8. DL jut. analize-Fin.'!$F7)</f>
        <v>0</v>
      </c>
      <c r="AD7" s="350">
        <f>'6. DL finanšu_analīze'!AC7*(1+'8. DL jut. analize-Fin.'!$F7)</f>
        <v>0</v>
      </c>
      <c r="AE7" s="350">
        <f>'6. DL finanšu_analīze'!AD7*(1+'8. DL jut. analize-Fin.'!$F7)</f>
        <v>0</v>
      </c>
      <c r="AF7" s="350">
        <f>'6. DL finanšu_analīze'!AE7*(1+'8. DL jut. analize-Fin.'!$F7)</f>
        <v>0</v>
      </c>
      <c r="AG7" s="350">
        <f>'6. DL finanšu_analīze'!AF7*(1+'8. DL jut. analize-Fin.'!$F7)</f>
        <v>0</v>
      </c>
      <c r="AH7" s="350">
        <f>'6. DL finanšu_analīze'!AG7*(1+'8. DL jut. analize-Fin.'!$F7)</f>
        <v>0</v>
      </c>
      <c r="AI7" s="350">
        <f>'6. DL finanšu_analīze'!AH7*(1+'8. DL jut. analize-Fin.'!$F7)</f>
        <v>0</v>
      </c>
      <c r="AJ7" s="350">
        <f>'6. DL finanšu_analīze'!AI7*(1+'8. DL jut. analize-Fin.'!$F7)</f>
        <v>0</v>
      </c>
      <c r="AK7" s="350">
        <f>'6. DL finanšu_analīze'!AJ7*(1+'8. DL jut. analize-Fin.'!$F7)</f>
        <v>0</v>
      </c>
      <c r="AL7" s="350">
        <f>'6. DL finanšu_analīze'!AK7*(1+'8. DL jut. analize-Fin.'!$F7)</f>
        <v>0</v>
      </c>
    </row>
    <row r="8" spans="1:38" x14ac:dyDescent="0.25">
      <c r="A8" s="351"/>
      <c r="B8" s="28" t="s">
        <v>98</v>
      </c>
      <c r="C8" s="28" t="s">
        <v>241</v>
      </c>
      <c r="D8" s="28"/>
      <c r="E8" s="352" t="s">
        <v>130</v>
      </c>
      <c r="F8" s="44">
        <v>0</v>
      </c>
      <c r="G8" s="317">
        <f t="shared" ref="G8:G13" si="0">I8+NPV($E$3,J8:AL8)</f>
        <v>0</v>
      </c>
      <c r="H8" s="317">
        <f t="shared" ref="H8:H13" si="1">SUM(I8:AL8)</f>
        <v>0</v>
      </c>
      <c r="I8" s="350">
        <f>'6. DL finanšu_analīze'!H8*(1+'8. DL jut. analize-Fin.'!$F8)</f>
        <v>0</v>
      </c>
      <c r="J8" s="350">
        <f>'6. DL finanšu_analīze'!I8*(1+'8. DL jut. analize-Fin.'!$F8)</f>
        <v>0</v>
      </c>
      <c r="K8" s="350">
        <f>'6. DL finanšu_analīze'!J8*(1+'8. DL jut. analize-Fin.'!$F8)</f>
        <v>0</v>
      </c>
      <c r="L8" s="350">
        <f>'6. DL finanšu_analīze'!K8*(1+'8. DL jut. analize-Fin.'!$F8)</f>
        <v>0</v>
      </c>
      <c r="M8" s="350">
        <f>'6. DL finanšu_analīze'!L8*(1+'8. DL jut. analize-Fin.'!$F8)</f>
        <v>0</v>
      </c>
      <c r="N8" s="350">
        <f>'6. DL finanšu_analīze'!M8*(1+'8. DL jut. analize-Fin.'!$F8)</f>
        <v>0</v>
      </c>
      <c r="O8" s="350">
        <f>'6. DL finanšu_analīze'!N8*(1+'8. DL jut. analize-Fin.'!$F8)</f>
        <v>0</v>
      </c>
      <c r="P8" s="350">
        <f>'6. DL finanšu_analīze'!O8*(1+'8. DL jut. analize-Fin.'!$F8)</f>
        <v>0</v>
      </c>
      <c r="Q8" s="350">
        <f>'6. DL finanšu_analīze'!P8*(1+'8. DL jut. analize-Fin.'!$F8)</f>
        <v>0</v>
      </c>
      <c r="R8" s="350">
        <f>'6. DL finanšu_analīze'!Q8*(1+'8. DL jut. analize-Fin.'!$F8)</f>
        <v>0</v>
      </c>
      <c r="S8" s="350">
        <f>'6. DL finanšu_analīze'!R8*(1+'8. DL jut. analize-Fin.'!$F8)</f>
        <v>0</v>
      </c>
      <c r="T8" s="350">
        <f>'6. DL finanšu_analīze'!S8*(1+'8. DL jut. analize-Fin.'!$F8)</f>
        <v>0</v>
      </c>
      <c r="U8" s="350">
        <f>'6. DL finanšu_analīze'!T8*(1+'8. DL jut. analize-Fin.'!$F8)</f>
        <v>0</v>
      </c>
      <c r="V8" s="350">
        <f>'6. DL finanšu_analīze'!U8*(1+'8. DL jut. analize-Fin.'!$F8)</f>
        <v>0</v>
      </c>
      <c r="W8" s="350">
        <f>'6. DL finanšu_analīze'!V8*(1+'8. DL jut. analize-Fin.'!$F8)</f>
        <v>0</v>
      </c>
      <c r="X8" s="350">
        <f>'6. DL finanšu_analīze'!W8*(1+'8. DL jut. analize-Fin.'!$F8)</f>
        <v>0</v>
      </c>
      <c r="Y8" s="350">
        <f>'6. DL finanšu_analīze'!X8*(1+'8. DL jut. analize-Fin.'!$F8)</f>
        <v>0</v>
      </c>
      <c r="Z8" s="350">
        <f>'6. DL finanšu_analīze'!Y8*(1+'8. DL jut. analize-Fin.'!$F8)</f>
        <v>0</v>
      </c>
      <c r="AA8" s="350">
        <f>'6. DL finanšu_analīze'!Z8*(1+'8. DL jut. analize-Fin.'!$F8)</f>
        <v>0</v>
      </c>
      <c r="AB8" s="350">
        <f>'6. DL finanšu_analīze'!AA8*(1+'8. DL jut. analize-Fin.'!$F8)</f>
        <v>0</v>
      </c>
      <c r="AC8" s="350">
        <f>'6. DL finanšu_analīze'!AB8*(1+'8. DL jut. analize-Fin.'!$F8)</f>
        <v>0</v>
      </c>
      <c r="AD8" s="350">
        <f>'6. DL finanšu_analīze'!AC8*(1+'8. DL jut. analize-Fin.'!$F8)</f>
        <v>0</v>
      </c>
      <c r="AE8" s="350">
        <f>'6. DL finanšu_analīze'!AD8*(1+'8. DL jut. analize-Fin.'!$F8)</f>
        <v>0</v>
      </c>
      <c r="AF8" s="350">
        <f>'6. DL finanšu_analīze'!AE8*(1+'8. DL jut. analize-Fin.'!$F8)</f>
        <v>0</v>
      </c>
      <c r="AG8" s="350">
        <f>'6. DL finanšu_analīze'!AF8*(1+'8. DL jut. analize-Fin.'!$F8)</f>
        <v>0</v>
      </c>
      <c r="AH8" s="350">
        <f>'6. DL finanšu_analīze'!AG8*(1+'8. DL jut. analize-Fin.'!$F8)</f>
        <v>0</v>
      </c>
      <c r="AI8" s="350">
        <f>'6. DL finanšu_analīze'!AH8*(1+'8. DL jut. analize-Fin.'!$F8)</f>
        <v>0</v>
      </c>
      <c r="AJ8" s="350">
        <f>'6. DL finanšu_analīze'!AI8*(1+'8. DL jut. analize-Fin.'!$F8)</f>
        <v>0</v>
      </c>
      <c r="AK8" s="350">
        <f>'6. DL finanšu_analīze'!AJ8*(1+'8. DL jut. analize-Fin.'!$F8)</f>
        <v>0</v>
      </c>
      <c r="AL8" s="350">
        <f>'6. DL finanšu_analīze'!AK8*(1+'8. DL jut. analize-Fin.'!$F8)</f>
        <v>0</v>
      </c>
    </row>
    <row r="9" spans="1:38" x14ac:dyDescent="0.25">
      <c r="A9" s="351"/>
      <c r="B9" s="28" t="s">
        <v>100</v>
      </c>
      <c r="C9" s="28" t="s">
        <v>296</v>
      </c>
      <c r="D9" s="28"/>
      <c r="E9" s="352" t="s">
        <v>130</v>
      </c>
      <c r="F9" s="44">
        <v>0</v>
      </c>
      <c r="G9" s="317">
        <f t="shared" si="0"/>
        <v>0</v>
      </c>
      <c r="H9" s="317">
        <f t="shared" si="1"/>
        <v>0</v>
      </c>
      <c r="I9" s="350">
        <f>'6. DL finanšu_analīze'!H9*(1+'8. DL jut. analize-Fin.'!$F9)</f>
        <v>0</v>
      </c>
      <c r="J9" s="350">
        <f>'6. DL finanšu_analīze'!I9*(1+'8. DL jut. analize-Fin.'!$F9)</f>
        <v>0</v>
      </c>
      <c r="K9" s="350">
        <f>'6. DL finanšu_analīze'!J9*(1+'8. DL jut. analize-Fin.'!$F9)</f>
        <v>0</v>
      </c>
      <c r="L9" s="350">
        <f>'6. DL finanšu_analīze'!K9*(1+'8. DL jut. analize-Fin.'!$F9)</f>
        <v>0</v>
      </c>
      <c r="M9" s="350">
        <f>'6. DL finanšu_analīze'!L9*(1+'8. DL jut. analize-Fin.'!$F9)</f>
        <v>0</v>
      </c>
      <c r="N9" s="350">
        <f>'6. DL finanšu_analīze'!M9*(1+'8. DL jut. analize-Fin.'!$F9)</f>
        <v>0</v>
      </c>
      <c r="O9" s="350">
        <f>'6. DL finanšu_analīze'!N9*(1+'8. DL jut. analize-Fin.'!$F9)</f>
        <v>0</v>
      </c>
      <c r="P9" s="350">
        <f>'6. DL finanšu_analīze'!O9*(1+'8. DL jut. analize-Fin.'!$F9)</f>
        <v>0</v>
      </c>
      <c r="Q9" s="350">
        <f>'6. DL finanšu_analīze'!P9*(1+'8. DL jut. analize-Fin.'!$F9)</f>
        <v>0</v>
      </c>
      <c r="R9" s="350">
        <f>'6. DL finanšu_analīze'!Q9*(1+'8. DL jut. analize-Fin.'!$F9)</f>
        <v>0</v>
      </c>
      <c r="S9" s="350">
        <f>'6. DL finanšu_analīze'!R9*(1+'8. DL jut. analize-Fin.'!$F9)</f>
        <v>0</v>
      </c>
      <c r="T9" s="350">
        <f>'6. DL finanšu_analīze'!S9*(1+'8. DL jut. analize-Fin.'!$F9)</f>
        <v>0</v>
      </c>
      <c r="U9" s="350">
        <f>'6. DL finanšu_analīze'!T9*(1+'8. DL jut. analize-Fin.'!$F9)</f>
        <v>0</v>
      </c>
      <c r="V9" s="350">
        <f>'6. DL finanšu_analīze'!U9*(1+'8. DL jut. analize-Fin.'!$F9)</f>
        <v>0</v>
      </c>
      <c r="W9" s="350">
        <f>'6. DL finanšu_analīze'!V9*(1+'8. DL jut. analize-Fin.'!$F9)</f>
        <v>0</v>
      </c>
      <c r="X9" s="350">
        <f>'6. DL finanšu_analīze'!W9*(1+'8. DL jut. analize-Fin.'!$F9)</f>
        <v>0</v>
      </c>
      <c r="Y9" s="350">
        <f>'6. DL finanšu_analīze'!X9*(1+'8. DL jut. analize-Fin.'!$F9)</f>
        <v>0</v>
      </c>
      <c r="Z9" s="350">
        <f>'6. DL finanšu_analīze'!Y9*(1+'8. DL jut. analize-Fin.'!$F9)</f>
        <v>0</v>
      </c>
      <c r="AA9" s="350">
        <f>'6. DL finanšu_analīze'!Z9*(1+'8. DL jut. analize-Fin.'!$F9)</f>
        <v>0</v>
      </c>
      <c r="AB9" s="350">
        <f>'6. DL finanšu_analīze'!AA9*(1+'8. DL jut. analize-Fin.'!$F9)</f>
        <v>0</v>
      </c>
      <c r="AC9" s="350">
        <f>'6. DL finanšu_analīze'!AB9*(1+'8. DL jut. analize-Fin.'!$F9)</f>
        <v>0</v>
      </c>
      <c r="AD9" s="350">
        <f>'6. DL finanšu_analīze'!AC9*(1+'8. DL jut. analize-Fin.'!$F9)</f>
        <v>0</v>
      </c>
      <c r="AE9" s="350">
        <f>'6. DL finanšu_analīze'!AD9*(1+'8. DL jut. analize-Fin.'!$F9)</f>
        <v>0</v>
      </c>
      <c r="AF9" s="350">
        <f>'6. DL finanšu_analīze'!AE9*(1+'8. DL jut. analize-Fin.'!$F9)</f>
        <v>0</v>
      </c>
      <c r="AG9" s="350">
        <f>'6. DL finanšu_analīze'!AF9*(1+'8. DL jut. analize-Fin.'!$F9)</f>
        <v>0</v>
      </c>
      <c r="AH9" s="350">
        <f>'6. DL finanšu_analīze'!AG9*(1+'8. DL jut. analize-Fin.'!$F9)</f>
        <v>0</v>
      </c>
      <c r="AI9" s="350">
        <f>'6. DL finanšu_analīze'!AH9*(1+'8. DL jut. analize-Fin.'!$F9)</f>
        <v>0</v>
      </c>
      <c r="AJ9" s="350">
        <f>'6. DL finanšu_analīze'!AI9*(1+'8. DL jut. analize-Fin.'!$F9)</f>
        <v>0</v>
      </c>
      <c r="AK9" s="350">
        <f>'6. DL finanšu_analīze'!AJ9*(1+'8. DL jut. analize-Fin.'!$F9)</f>
        <v>0</v>
      </c>
      <c r="AL9" s="350">
        <f>'6. DL finanšu_analīze'!AK9*(1+'8. DL jut. analize-Fin.'!$F9)</f>
        <v>0</v>
      </c>
    </row>
    <row r="10" spans="1:38" x14ac:dyDescent="0.25">
      <c r="A10" s="351"/>
      <c r="B10" s="28" t="s">
        <v>102</v>
      </c>
      <c r="C10" s="28" t="s">
        <v>245</v>
      </c>
      <c r="D10" s="28"/>
      <c r="E10" s="352" t="s">
        <v>130</v>
      </c>
      <c r="F10" s="44">
        <v>0</v>
      </c>
      <c r="G10" s="317">
        <f t="shared" si="0"/>
        <v>0</v>
      </c>
      <c r="H10" s="317">
        <f t="shared" si="1"/>
        <v>0</v>
      </c>
      <c r="I10" s="350">
        <f>'6. DL finanšu_analīze'!H10*(1+'8. DL jut. analize-Fin.'!$F10)</f>
        <v>0</v>
      </c>
      <c r="J10" s="350">
        <f>'6. DL finanšu_analīze'!I10*(1+'8. DL jut. analize-Fin.'!$F10)</f>
        <v>0</v>
      </c>
      <c r="K10" s="350">
        <f>'6. DL finanšu_analīze'!J10*(1+'8. DL jut. analize-Fin.'!$F10)</f>
        <v>0</v>
      </c>
      <c r="L10" s="350">
        <f>'6. DL finanšu_analīze'!K10*(1+'8. DL jut. analize-Fin.'!$F10)</f>
        <v>0</v>
      </c>
      <c r="M10" s="350">
        <f>'6. DL finanšu_analīze'!L10*(1+'8. DL jut. analize-Fin.'!$F10)</f>
        <v>0</v>
      </c>
      <c r="N10" s="350">
        <f>'6. DL finanšu_analīze'!M10*(1+'8. DL jut. analize-Fin.'!$F10)</f>
        <v>0</v>
      </c>
      <c r="O10" s="350">
        <f>'6. DL finanšu_analīze'!N10*(1+'8. DL jut. analize-Fin.'!$F10)</f>
        <v>0</v>
      </c>
      <c r="P10" s="350">
        <f>'6. DL finanšu_analīze'!O10*(1+'8. DL jut. analize-Fin.'!$F10)</f>
        <v>0</v>
      </c>
      <c r="Q10" s="350">
        <f>'6. DL finanšu_analīze'!P10*(1+'8. DL jut. analize-Fin.'!$F10)</f>
        <v>0</v>
      </c>
      <c r="R10" s="350">
        <f>'6. DL finanšu_analīze'!Q10*(1+'8. DL jut. analize-Fin.'!$F10)</f>
        <v>0</v>
      </c>
      <c r="S10" s="350">
        <f>'6. DL finanšu_analīze'!R10*(1+'8. DL jut. analize-Fin.'!$F10)</f>
        <v>0</v>
      </c>
      <c r="T10" s="350">
        <f>'6. DL finanšu_analīze'!S10*(1+'8. DL jut. analize-Fin.'!$F10)</f>
        <v>0</v>
      </c>
      <c r="U10" s="350">
        <f>'6. DL finanšu_analīze'!T10*(1+'8. DL jut. analize-Fin.'!$F10)</f>
        <v>0</v>
      </c>
      <c r="V10" s="350">
        <f>'6. DL finanšu_analīze'!U10*(1+'8. DL jut. analize-Fin.'!$F10)</f>
        <v>0</v>
      </c>
      <c r="W10" s="350">
        <f>'6. DL finanšu_analīze'!V10*(1+'8. DL jut. analize-Fin.'!$F10)</f>
        <v>0</v>
      </c>
      <c r="X10" s="350">
        <f>'6. DL finanšu_analīze'!W10*(1+'8. DL jut. analize-Fin.'!$F10)</f>
        <v>0</v>
      </c>
      <c r="Y10" s="350">
        <f>'6. DL finanšu_analīze'!X10*(1+'8. DL jut. analize-Fin.'!$F10)</f>
        <v>0</v>
      </c>
      <c r="Z10" s="350">
        <f>'6. DL finanšu_analīze'!Y10*(1+'8. DL jut. analize-Fin.'!$F10)</f>
        <v>0</v>
      </c>
      <c r="AA10" s="350">
        <f>'6. DL finanšu_analīze'!Z10*(1+'8. DL jut. analize-Fin.'!$F10)</f>
        <v>0</v>
      </c>
      <c r="AB10" s="350">
        <f>'6. DL finanšu_analīze'!AA10*(1+'8. DL jut. analize-Fin.'!$F10)</f>
        <v>0</v>
      </c>
      <c r="AC10" s="350">
        <f>'6. DL finanšu_analīze'!AB10*(1+'8. DL jut. analize-Fin.'!$F10)</f>
        <v>0</v>
      </c>
      <c r="AD10" s="350">
        <f>'6. DL finanšu_analīze'!AC10*(1+'8. DL jut. analize-Fin.'!$F10)</f>
        <v>0</v>
      </c>
      <c r="AE10" s="350">
        <f>'6. DL finanšu_analīze'!AD10*(1+'8. DL jut. analize-Fin.'!$F10)</f>
        <v>0</v>
      </c>
      <c r="AF10" s="350">
        <f>'6. DL finanšu_analīze'!AE10*(1+'8. DL jut. analize-Fin.'!$F10)</f>
        <v>0</v>
      </c>
      <c r="AG10" s="350">
        <f>'6. DL finanšu_analīze'!AF10*(1+'8. DL jut. analize-Fin.'!$F10)</f>
        <v>0</v>
      </c>
      <c r="AH10" s="350">
        <f>'6. DL finanšu_analīze'!AG10*(1+'8. DL jut. analize-Fin.'!$F10)</f>
        <v>0</v>
      </c>
      <c r="AI10" s="350">
        <f>'6. DL finanšu_analīze'!AH10*(1+'8. DL jut. analize-Fin.'!$F10)</f>
        <v>0</v>
      </c>
      <c r="AJ10" s="350">
        <f>'6. DL finanšu_analīze'!AI10*(1+'8. DL jut. analize-Fin.'!$F10)</f>
        <v>0</v>
      </c>
      <c r="AK10" s="350">
        <f>'6. DL finanšu_analīze'!AJ10*(1+'8. DL jut. analize-Fin.'!$F10)</f>
        <v>0</v>
      </c>
      <c r="AL10" s="350">
        <f>'6. DL finanšu_analīze'!AK10*(1+'8. DL jut. analize-Fin.'!$F10)</f>
        <v>0</v>
      </c>
    </row>
    <row r="11" spans="1:38" x14ac:dyDescent="0.25">
      <c r="A11" s="351"/>
      <c r="B11" s="28" t="s">
        <v>105</v>
      </c>
      <c r="C11" s="28" t="s">
        <v>297</v>
      </c>
      <c r="D11" s="28"/>
      <c r="E11" s="352" t="s">
        <v>130</v>
      </c>
      <c r="F11" s="44">
        <v>0</v>
      </c>
      <c r="G11" s="317">
        <f t="shared" si="0"/>
        <v>0</v>
      </c>
      <c r="H11" s="317">
        <f t="shared" si="1"/>
        <v>0</v>
      </c>
      <c r="I11" s="350">
        <f>'6. DL finanšu_analīze'!H11*(1+'8. DL jut. analize-Fin.'!$F11)</f>
        <v>0</v>
      </c>
      <c r="J11" s="350">
        <f>'6. DL finanšu_analīze'!I11*(1+'8. DL jut. analize-Fin.'!$F11)</f>
        <v>0</v>
      </c>
      <c r="K11" s="350">
        <f>'6. DL finanšu_analīze'!J11*(1+'8. DL jut. analize-Fin.'!$F11)</f>
        <v>0</v>
      </c>
      <c r="L11" s="350">
        <f>'6. DL finanšu_analīze'!K11*(1+'8. DL jut. analize-Fin.'!$F11)</f>
        <v>0</v>
      </c>
      <c r="M11" s="350">
        <f>'6. DL finanšu_analīze'!L11*(1+'8. DL jut. analize-Fin.'!$F11)</f>
        <v>0</v>
      </c>
      <c r="N11" s="350">
        <f>'6. DL finanšu_analīze'!M11*(1+'8. DL jut. analize-Fin.'!$F11)</f>
        <v>0</v>
      </c>
      <c r="O11" s="350">
        <f>'6. DL finanšu_analīze'!N11*(1+'8. DL jut. analize-Fin.'!$F11)</f>
        <v>0</v>
      </c>
      <c r="P11" s="350">
        <f>'6. DL finanšu_analīze'!O11*(1+'8. DL jut. analize-Fin.'!$F11)</f>
        <v>0</v>
      </c>
      <c r="Q11" s="350">
        <f>'6. DL finanšu_analīze'!P11*(1+'8. DL jut. analize-Fin.'!$F11)</f>
        <v>0</v>
      </c>
      <c r="R11" s="350">
        <f>'6. DL finanšu_analīze'!Q11*(1+'8. DL jut. analize-Fin.'!$F11)</f>
        <v>0</v>
      </c>
      <c r="S11" s="350">
        <f>'6. DL finanšu_analīze'!R11*(1+'8. DL jut. analize-Fin.'!$F11)</f>
        <v>0</v>
      </c>
      <c r="T11" s="350">
        <f>'6. DL finanšu_analīze'!S11*(1+'8. DL jut. analize-Fin.'!$F11)</f>
        <v>0</v>
      </c>
      <c r="U11" s="350">
        <f>'6. DL finanšu_analīze'!T11*(1+'8. DL jut. analize-Fin.'!$F11)</f>
        <v>0</v>
      </c>
      <c r="V11" s="350">
        <f>'6. DL finanšu_analīze'!U11*(1+'8. DL jut. analize-Fin.'!$F11)</f>
        <v>0</v>
      </c>
      <c r="W11" s="350">
        <f>'6. DL finanšu_analīze'!V11*(1+'8. DL jut. analize-Fin.'!$F11)</f>
        <v>0</v>
      </c>
      <c r="X11" s="350">
        <f>'6. DL finanšu_analīze'!W11*(1+'8. DL jut. analize-Fin.'!$F11)</f>
        <v>0</v>
      </c>
      <c r="Y11" s="350">
        <f>'6. DL finanšu_analīze'!X11*(1+'8. DL jut. analize-Fin.'!$F11)</f>
        <v>0</v>
      </c>
      <c r="Z11" s="350">
        <f>'6. DL finanšu_analīze'!Y11*(1+'8. DL jut. analize-Fin.'!$F11)</f>
        <v>0</v>
      </c>
      <c r="AA11" s="350">
        <f>'6. DL finanšu_analīze'!Z11*(1+'8. DL jut. analize-Fin.'!$F11)</f>
        <v>0</v>
      </c>
      <c r="AB11" s="350">
        <f>'6. DL finanšu_analīze'!AA11*(1+'8. DL jut. analize-Fin.'!$F11)</f>
        <v>0</v>
      </c>
      <c r="AC11" s="350">
        <f>'6. DL finanšu_analīze'!AB11*(1+'8. DL jut. analize-Fin.'!$F11)</f>
        <v>0</v>
      </c>
      <c r="AD11" s="350">
        <f>'6. DL finanšu_analīze'!AC11*(1+'8. DL jut. analize-Fin.'!$F11)</f>
        <v>0</v>
      </c>
      <c r="AE11" s="350">
        <f>'6. DL finanšu_analīze'!AD11*(1+'8. DL jut. analize-Fin.'!$F11)</f>
        <v>0</v>
      </c>
      <c r="AF11" s="350">
        <f>'6. DL finanšu_analīze'!AE11*(1+'8. DL jut. analize-Fin.'!$F11)</f>
        <v>0</v>
      </c>
      <c r="AG11" s="350">
        <f>'6. DL finanšu_analīze'!AF11*(1+'8. DL jut. analize-Fin.'!$F11)</f>
        <v>0</v>
      </c>
      <c r="AH11" s="350">
        <f>'6. DL finanšu_analīze'!AG11*(1+'8. DL jut. analize-Fin.'!$F11)</f>
        <v>0</v>
      </c>
      <c r="AI11" s="350">
        <f>'6. DL finanšu_analīze'!AH11*(1+'8. DL jut. analize-Fin.'!$F11)</f>
        <v>0</v>
      </c>
      <c r="AJ11" s="350">
        <f>'6. DL finanšu_analīze'!AI11*(1+'8. DL jut. analize-Fin.'!$F11)</f>
        <v>0</v>
      </c>
      <c r="AK11" s="350">
        <f>'6. DL finanšu_analīze'!AJ11*(1+'8. DL jut. analize-Fin.'!$F11)</f>
        <v>0</v>
      </c>
      <c r="AL11" s="350">
        <f>'6. DL finanšu_analīze'!AK11*(1+'8. DL jut. analize-Fin.'!$F11)</f>
        <v>0</v>
      </c>
    </row>
    <row r="12" spans="1:38" x14ac:dyDescent="0.25">
      <c r="A12" s="351"/>
      <c r="B12" s="28" t="s">
        <v>109</v>
      </c>
      <c r="C12" s="28" t="s">
        <v>298</v>
      </c>
      <c r="D12" s="28"/>
      <c r="E12" s="352" t="s">
        <v>130</v>
      </c>
      <c r="F12" s="44">
        <v>0</v>
      </c>
      <c r="G12" s="317">
        <f t="shared" si="0"/>
        <v>0</v>
      </c>
      <c r="H12" s="317">
        <f t="shared" si="1"/>
        <v>0</v>
      </c>
      <c r="I12" s="350">
        <f>'6. DL finanšu_analīze'!H12*(1+'8. DL jut. analize-Fin.'!$F12)</f>
        <v>0</v>
      </c>
      <c r="J12" s="350">
        <f>'6. DL finanšu_analīze'!I12*(1+'8. DL jut. analize-Fin.'!$F12)</f>
        <v>0</v>
      </c>
      <c r="K12" s="350">
        <f>'6. DL finanšu_analīze'!J12*(1+'8. DL jut. analize-Fin.'!$F12)</f>
        <v>0</v>
      </c>
      <c r="L12" s="350">
        <f>'6. DL finanšu_analīze'!K12*(1+'8. DL jut. analize-Fin.'!$F12)</f>
        <v>0</v>
      </c>
      <c r="M12" s="350">
        <f>'6. DL finanšu_analīze'!L12*(1+'8. DL jut. analize-Fin.'!$F12)</f>
        <v>0</v>
      </c>
      <c r="N12" s="350">
        <f>'6. DL finanšu_analīze'!M12*(1+'8. DL jut. analize-Fin.'!$F12)</f>
        <v>0</v>
      </c>
      <c r="O12" s="350">
        <f>'6. DL finanšu_analīze'!N12*(1+'8. DL jut. analize-Fin.'!$F12)</f>
        <v>0</v>
      </c>
      <c r="P12" s="350">
        <f>'6. DL finanšu_analīze'!O12*(1+'8. DL jut. analize-Fin.'!$F12)</f>
        <v>0</v>
      </c>
      <c r="Q12" s="350">
        <f>'6. DL finanšu_analīze'!P12*(1+'8. DL jut. analize-Fin.'!$F12)</f>
        <v>0</v>
      </c>
      <c r="R12" s="350">
        <f>'6. DL finanšu_analīze'!Q12*(1+'8. DL jut. analize-Fin.'!$F12)</f>
        <v>0</v>
      </c>
      <c r="S12" s="350">
        <f>'6. DL finanšu_analīze'!R12*(1+'8. DL jut. analize-Fin.'!$F12)</f>
        <v>0</v>
      </c>
      <c r="T12" s="350">
        <f>'6. DL finanšu_analīze'!S12*(1+'8. DL jut. analize-Fin.'!$F12)</f>
        <v>0</v>
      </c>
      <c r="U12" s="350">
        <f>'6. DL finanšu_analīze'!T12*(1+'8. DL jut. analize-Fin.'!$F12)</f>
        <v>0</v>
      </c>
      <c r="V12" s="350">
        <f>'6. DL finanšu_analīze'!U12*(1+'8. DL jut. analize-Fin.'!$F12)</f>
        <v>0</v>
      </c>
      <c r="W12" s="350">
        <f>'6. DL finanšu_analīze'!V12*(1+'8. DL jut. analize-Fin.'!$F12)</f>
        <v>0</v>
      </c>
      <c r="X12" s="350">
        <f>'6. DL finanšu_analīze'!W12*(1+'8. DL jut. analize-Fin.'!$F12)</f>
        <v>0</v>
      </c>
      <c r="Y12" s="350">
        <f>'6. DL finanšu_analīze'!X12*(1+'8. DL jut. analize-Fin.'!$F12)</f>
        <v>0</v>
      </c>
      <c r="Z12" s="350">
        <f>'6. DL finanšu_analīze'!Y12*(1+'8. DL jut. analize-Fin.'!$F12)</f>
        <v>0</v>
      </c>
      <c r="AA12" s="350">
        <f>'6. DL finanšu_analīze'!Z12*(1+'8. DL jut. analize-Fin.'!$F12)</f>
        <v>0</v>
      </c>
      <c r="AB12" s="350">
        <f>'6. DL finanšu_analīze'!AA12*(1+'8. DL jut. analize-Fin.'!$F12)</f>
        <v>0</v>
      </c>
      <c r="AC12" s="350">
        <f>'6. DL finanšu_analīze'!AB12*(1+'8. DL jut. analize-Fin.'!$F12)</f>
        <v>0</v>
      </c>
      <c r="AD12" s="350">
        <f>'6. DL finanšu_analīze'!AC12*(1+'8. DL jut. analize-Fin.'!$F12)</f>
        <v>0</v>
      </c>
      <c r="AE12" s="350">
        <f>'6. DL finanšu_analīze'!AD12*(1+'8. DL jut. analize-Fin.'!$F12)</f>
        <v>0</v>
      </c>
      <c r="AF12" s="350">
        <f>'6. DL finanšu_analīze'!AE12*(1+'8. DL jut. analize-Fin.'!$F12)</f>
        <v>0</v>
      </c>
      <c r="AG12" s="350">
        <f>'6. DL finanšu_analīze'!AF12*(1+'8. DL jut. analize-Fin.'!$F12)</f>
        <v>0</v>
      </c>
      <c r="AH12" s="350">
        <f>'6. DL finanšu_analīze'!AG12*(1+'8. DL jut. analize-Fin.'!$F12)</f>
        <v>0</v>
      </c>
      <c r="AI12" s="350">
        <f>'6. DL finanšu_analīze'!AH12*(1+'8. DL jut. analize-Fin.'!$F12)</f>
        <v>0</v>
      </c>
      <c r="AJ12" s="350">
        <f>'6. DL finanšu_analīze'!AI12*(1+'8. DL jut. analize-Fin.'!$F12)</f>
        <v>0</v>
      </c>
      <c r="AK12" s="350">
        <f>'6. DL finanšu_analīze'!AJ12*(1+'8. DL jut. analize-Fin.'!$F12)</f>
        <v>0</v>
      </c>
      <c r="AL12" s="350">
        <f>'6. DL finanšu_analīze'!AK12*(1+'8. DL jut. analize-Fin.'!$F12)</f>
        <v>0</v>
      </c>
    </row>
    <row r="13" spans="1:38" x14ac:dyDescent="0.25">
      <c r="A13" s="252"/>
      <c r="B13" s="191" t="s">
        <v>111</v>
      </c>
      <c r="C13" s="191" t="s">
        <v>205</v>
      </c>
      <c r="D13" s="191"/>
      <c r="E13" s="384" t="s">
        <v>130</v>
      </c>
      <c r="F13" s="193"/>
      <c r="G13" s="327">
        <f t="shared" si="0"/>
        <v>0</v>
      </c>
      <c r="H13" s="327">
        <f t="shared" si="1"/>
        <v>0</v>
      </c>
      <c r="I13" s="385">
        <f>SUM(I7:I12)</f>
        <v>0</v>
      </c>
      <c r="J13" s="385">
        <f t="shared" ref="J13:AL13" si="2">SUM(J7:J12)</f>
        <v>0</v>
      </c>
      <c r="K13" s="385">
        <f t="shared" si="2"/>
        <v>0</v>
      </c>
      <c r="L13" s="385">
        <f t="shared" si="2"/>
        <v>0</v>
      </c>
      <c r="M13" s="385">
        <f t="shared" si="2"/>
        <v>0</v>
      </c>
      <c r="N13" s="385">
        <f t="shared" si="2"/>
        <v>0</v>
      </c>
      <c r="O13" s="385">
        <f t="shared" si="2"/>
        <v>0</v>
      </c>
      <c r="P13" s="385">
        <f t="shared" si="2"/>
        <v>0</v>
      </c>
      <c r="Q13" s="385">
        <f t="shared" si="2"/>
        <v>0</v>
      </c>
      <c r="R13" s="385">
        <f t="shared" si="2"/>
        <v>0</v>
      </c>
      <c r="S13" s="385">
        <f t="shared" si="2"/>
        <v>0</v>
      </c>
      <c r="T13" s="385">
        <f t="shared" si="2"/>
        <v>0</v>
      </c>
      <c r="U13" s="385">
        <f t="shared" si="2"/>
        <v>0</v>
      </c>
      <c r="V13" s="385">
        <f t="shared" si="2"/>
        <v>0</v>
      </c>
      <c r="W13" s="385">
        <f t="shared" si="2"/>
        <v>0</v>
      </c>
      <c r="X13" s="385">
        <f t="shared" si="2"/>
        <v>0</v>
      </c>
      <c r="Y13" s="385">
        <f t="shared" si="2"/>
        <v>0</v>
      </c>
      <c r="Z13" s="385">
        <f t="shared" si="2"/>
        <v>0</v>
      </c>
      <c r="AA13" s="385">
        <f t="shared" si="2"/>
        <v>0</v>
      </c>
      <c r="AB13" s="385">
        <f t="shared" si="2"/>
        <v>0</v>
      </c>
      <c r="AC13" s="385">
        <f t="shared" si="2"/>
        <v>0</v>
      </c>
      <c r="AD13" s="385">
        <f t="shared" si="2"/>
        <v>0</v>
      </c>
      <c r="AE13" s="385">
        <f t="shared" si="2"/>
        <v>0</v>
      </c>
      <c r="AF13" s="385">
        <f t="shared" si="2"/>
        <v>0</v>
      </c>
      <c r="AG13" s="385">
        <f t="shared" si="2"/>
        <v>0</v>
      </c>
      <c r="AH13" s="385">
        <f t="shared" si="2"/>
        <v>0</v>
      </c>
      <c r="AI13" s="385">
        <f t="shared" si="2"/>
        <v>0</v>
      </c>
      <c r="AJ13" s="385">
        <f t="shared" si="2"/>
        <v>0</v>
      </c>
      <c r="AK13" s="385">
        <f t="shared" si="2"/>
        <v>0</v>
      </c>
      <c r="AL13" s="385">
        <f t="shared" si="2"/>
        <v>0</v>
      </c>
    </row>
    <row r="14" spans="1:38" x14ac:dyDescent="0.25">
      <c r="A14" s="28"/>
      <c r="B14" s="28"/>
      <c r="C14" s="28"/>
      <c r="D14" s="28"/>
      <c r="E14" s="32"/>
      <c r="F14" s="32"/>
      <c r="G14" s="32"/>
      <c r="H14" s="32"/>
      <c r="I14" s="32"/>
      <c r="J14" s="357"/>
      <c r="K14" s="311"/>
      <c r="L14" s="357"/>
      <c r="M14" s="311"/>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row>
    <row r="15" spans="1:38" ht="15" customHeight="1" x14ac:dyDescent="0.25">
      <c r="A15" s="255">
        <v>2</v>
      </c>
      <c r="B15" s="256" t="s">
        <v>277</v>
      </c>
      <c r="C15" s="256"/>
      <c r="D15" s="256"/>
      <c r="E15" s="256"/>
      <c r="F15" s="256"/>
      <c r="G15" s="579" t="s">
        <v>318</v>
      </c>
      <c r="H15" s="580"/>
      <c r="I15" s="580" t="s">
        <v>319</v>
      </c>
      <c r="J15" s="580"/>
      <c r="K15" s="580" t="s">
        <v>320</v>
      </c>
      <c r="L15" s="581"/>
      <c r="M15" s="257"/>
      <c r="N15" s="257"/>
      <c r="O15" s="257"/>
      <c r="P15" s="257"/>
      <c r="Q15" s="257"/>
      <c r="R15" s="257"/>
      <c r="S15" s="257"/>
      <c r="T15" s="257"/>
      <c r="U15" s="257"/>
      <c r="V15" s="257"/>
      <c r="W15" s="257"/>
      <c r="X15" s="257"/>
      <c r="Y15" s="257"/>
      <c r="Z15" s="257"/>
      <c r="AA15" s="257"/>
      <c r="AB15" s="257"/>
      <c r="AC15" s="257"/>
      <c r="AD15" s="257"/>
      <c r="AE15" s="257"/>
      <c r="AF15" s="257"/>
      <c r="AG15" s="257"/>
      <c r="AH15" s="257"/>
      <c r="AI15" s="257"/>
      <c r="AJ15" s="257"/>
      <c r="AK15" s="257"/>
      <c r="AL15" s="257"/>
    </row>
    <row r="16" spans="1:38" x14ac:dyDescent="0.25">
      <c r="A16" s="346"/>
      <c r="B16" s="347" t="s">
        <v>198</v>
      </c>
      <c r="C16" s="347" t="s">
        <v>299</v>
      </c>
      <c r="D16" s="347"/>
      <c r="E16" s="358"/>
      <c r="F16" s="312"/>
      <c r="G16" s="386">
        <f>'6. DL finanšu_analīze'!I16</f>
        <v>0</v>
      </c>
      <c r="H16" s="312"/>
      <c r="I16" s="359">
        <f>G13</f>
        <v>0</v>
      </c>
      <c r="K16" s="577" t="e">
        <f>I16/G16-1</f>
        <v>#DIV/0!</v>
      </c>
      <c r="L16" s="578"/>
      <c r="M16" s="28"/>
      <c r="N16" s="28"/>
      <c r="O16" s="28"/>
      <c r="P16" s="28"/>
      <c r="Q16" s="360"/>
      <c r="R16" s="28"/>
      <c r="S16" s="28"/>
      <c r="T16" s="28"/>
      <c r="U16" s="28"/>
      <c r="V16" s="28"/>
      <c r="W16" s="28"/>
      <c r="X16" s="28"/>
      <c r="Y16" s="28"/>
      <c r="Z16" s="28"/>
      <c r="AA16" s="28"/>
      <c r="AB16" s="28"/>
      <c r="AC16" s="28"/>
      <c r="AD16" s="28"/>
      <c r="AE16" s="28"/>
      <c r="AF16" s="28"/>
      <c r="AG16" s="28"/>
      <c r="AH16" s="28"/>
      <c r="AI16" s="28"/>
      <c r="AJ16" s="28"/>
      <c r="AK16" s="28"/>
      <c r="AL16" s="28"/>
    </row>
    <row r="17" spans="1:43" x14ac:dyDescent="0.25">
      <c r="A17" s="255"/>
      <c r="B17" s="256"/>
      <c r="C17" s="256"/>
      <c r="D17" s="256"/>
      <c r="E17" s="256"/>
      <c r="F17" s="256"/>
      <c r="G17" s="256"/>
      <c r="H17" s="256"/>
      <c r="I17" s="256"/>
      <c r="J17" s="257"/>
      <c r="K17" s="257"/>
      <c r="L17" s="257"/>
      <c r="M17" s="257"/>
      <c r="N17" s="257"/>
      <c r="O17" s="257"/>
      <c r="P17" s="257"/>
      <c r="Q17" s="257"/>
      <c r="R17" s="257"/>
      <c r="S17" s="257"/>
      <c r="T17" s="257"/>
      <c r="U17" s="257"/>
      <c r="V17" s="257"/>
      <c r="W17" s="257"/>
      <c r="X17" s="257"/>
      <c r="Y17" s="257"/>
      <c r="Z17" s="257"/>
      <c r="AA17" s="257"/>
      <c r="AB17" s="257"/>
      <c r="AC17" s="257"/>
      <c r="AD17" s="257"/>
      <c r="AE17" s="257"/>
      <c r="AF17" s="257"/>
      <c r="AG17" s="257"/>
      <c r="AH17" s="257"/>
      <c r="AI17" s="257"/>
      <c r="AJ17" s="257"/>
      <c r="AK17" s="257"/>
      <c r="AL17" s="257"/>
    </row>
    <row r="18" spans="1:43" s="212" customFormat="1" ht="24.95" customHeight="1" x14ac:dyDescent="0.35">
      <c r="A18" s="576" t="s">
        <v>302</v>
      </c>
      <c r="B18" s="576"/>
      <c r="C18" s="576"/>
      <c r="D18" s="576"/>
      <c r="E18" s="576"/>
      <c r="F18" s="576"/>
      <c r="G18" s="576"/>
      <c r="H18" s="363"/>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row>
    <row r="19" spans="1:43" s="212" customFormat="1" ht="12.75" customHeight="1" x14ac:dyDescent="0.2">
      <c r="A19" s="364"/>
      <c r="B19" s="274"/>
      <c r="C19" s="180"/>
      <c r="D19" s="186"/>
      <c r="E19" s="187"/>
      <c r="F19" s="187"/>
      <c r="G19" s="308" t="s">
        <v>252</v>
      </c>
      <c r="H19" s="309"/>
      <c r="I19" s="276">
        <f t="shared" ref="I19:AL19" si="3">I5</f>
        <v>1</v>
      </c>
      <c r="J19" s="276">
        <f t="shared" si="3"/>
        <v>2</v>
      </c>
      <c r="K19" s="276">
        <f t="shared" si="3"/>
        <v>3</v>
      </c>
      <c r="L19" s="276">
        <f t="shared" si="3"/>
        <v>4</v>
      </c>
      <c r="M19" s="276">
        <f t="shared" si="3"/>
        <v>5</v>
      </c>
      <c r="N19" s="276">
        <f t="shared" si="3"/>
        <v>6</v>
      </c>
      <c r="O19" s="276">
        <f t="shared" si="3"/>
        <v>7</v>
      </c>
      <c r="P19" s="276">
        <f t="shared" si="3"/>
        <v>8</v>
      </c>
      <c r="Q19" s="276">
        <f t="shared" si="3"/>
        <v>9</v>
      </c>
      <c r="R19" s="276">
        <f t="shared" si="3"/>
        <v>10</v>
      </c>
      <c r="S19" s="276">
        <f t="shared" si="3"/>
        <v>11</v>
      </c>
      <c r="T19" s="276">
        <f t="shared" si="3"/>
        <v>12</v>
      </c>
      <c r="U19" s="276">
        <f t="shared" si="3"/>
        <v>13</v>
      </c>
      <c r="V19" s="276">
        <f t="shared" si="3"/>
        <v>14</v>
      </c>
      <c r="W19" s="276">
        <f t="shared" si="3"/>
        <v>15</v>
      </c>
      <c r="X19" s="276">
        <f t="shared" si="3"/>
        <v>16</v>
      </c>
      <c r="Y19" s="276">
        <f t="shared" si="3"/>
        <v>17</v>
      </c>
      <c r="Z19" s="276">
        <f t="shared" si="3"/>
        <v>18</v>
      </c>
      <c r="AA19" s="276">
        <f t="shared" si="3"/>
        <v>19</v>
      </c>
      <c r="AB19" s="276">
        <f t="shared" si="3"/>
        <v>20</v>
      </c>
      <c r="AC19" s="276">
        <f t="shared" si="3"/>
        <v>21</v>
      </c>
      <c r="AD19" s="276">
        <f t="shared" si="3"/>
        <v>22</v>
      </c>
      <c r="AE19" s="276">
        <f t="shared" si="3"/>
        <v>23</v>
      </c>
      <c r="AF19" s="276">
        <f t="shared" si="3"/>
        <v>24</v>
      </c>
      <c r="AG19" s="276">
        <f t="shared" si="3"/>
        <v>25</v>
      </c>
      <c r="AH19" s="276">
        <f t="shared" si="3"/>
        <v>26</v>
      </c>
      <c r="AI19" s="276">
        <f t="shared" si="3"/>
        <v>27</v>
      </c>
      <c r="AJ19" s="276">
        <f t="shared" si="3"/>
        <v>28</v>
      </c>
      <c r="AK19" s="276">
        <f t="shared" si="3"/>
        <v>29</v>
      </c>
      <c r="AL19" s="276">
        <f t="shared" si="3"/>
        <v>30</v>
      </c>
      <c r="AM19" s="28"/>
    </row>
    <row r="20" spans="1:43" s="212" customFormat="1" ht="12.75" x14ac:dyDescent="0.2">
      <c r="A20" s="344">
        <v>3</v>
      </c>
      <c r="B20" s="300" t="s">
        <v>192</v>
      </c>
      <c r="C20" s="300"/>
      <c r="D20" s="191"/>
      <c r="E20" s="192" t="s">
        <v>190</v>
      </c>
      <c r="F20" s="192"/>
      <c r="G20" s="345" t="s">
        <v>191</v>
      </c>
      <c r="H20" s="345" t="s">
        <v>191</v>
      </c>
      <c r="I20" s="277">
        <f t="shared" ref="I20:AL20" si="4">I6</f>
        <v>2026</v>
      </c>
      <c r="J20" s="277">
        <f t="shared" si="4"/>
        <v>2027</v>
      </c>
      <c r="K20" s="277">
        <f t="shared" si="4"/>
        <v>2028</v>
      </c>
      <c r="L20" s="277">
        <f t="shared" si="4"/>
        <v>2029</v>
      </c>
      <c r="M20" s="277">
        <f t="shared" si="4"/>
        <v>2030</v>
      </c>
      <c r="N20" s="277">
        <f t="shared" si="4"/>
        <v>2031</v>
      </c>
      <c r="O20" s="277">
        <f t="shared" si="4"/>
        <v>2032</v>
      </c>
      <c r="P20" s="277">
        <f t="shared" si="4"/>
        <v>2033</v>
      </c>
      <c r="Q20" s="277">
        <f t="shared" si="4"/>
        <v>2034</v>
      </c>
      <c r="R20" s="277">
        <f t="shared" si="4"/>
        <v>2035</v>
      </c>
      <c r="S20" s="277">
        <f t="shared" si="4"/>
        <v>2036</v>
      </c>
      <c r="T20" s="277">
        <f t="shared" si="4"/>
        <v>2037</v>
      </c>
      <c r="U20" s="277">
        <f t="shared" si="4"/>
        <v>2038</v>
      </c>
      <c r="V20" s="277">
        <f t="shared" si="4"/>
        <v>2039</v>
      </c>
      <c r="W20" s="277">
        <f t="shared" si="4"/>
        <v>2040</v>
      </c>
      <c r="X20" s="277">
        <f t="shared" si="4"/>
        <v>2041</v>
      </c>
      <c r="Y20" s="277">
        <f t="shared" si="4"/>
        <v>2042</v>
      </c>
      <c r="Z20" s="277">
        <f t="shared" si="4"/>
        <v>2043</v>
      </c>
      <c r="AA20" s="277">
        <f t="shared" si="4"/>
        <v>2044</v>
      </c>
      <c r="AB20" s="277">
        <f t="shared" si="4"/>
        <v>2045</v>
      </c>
      <c r="AC20" s="277">
        <f t="shared" si="4"/>
        <v>2046</v>
      </c>
      <c r="AD20" s="277">
        <f t="shared" si="4"/>
        <v>2047</v>
      </c>
      <c r="AE20" s="277">
        <f t="shared" si="4"/>
        <v>2048</v>
      </c>
      <c r="AF20" s="277">
        <f t="shared" si="4"/>
        <v>2049</v>
      </c>
      <c r="AG20" s="277">
        <f t="shared" si="4"/>
        <v>2050</v>
      </c>
      <c r="AH20" s="277">
        <f t="shared" si="4"/>
        <v>2051</v>
      </c>
      <c r="AI20" s="277">
        <f t="shared" si="4"/>
        <v>2052</v>
      </c>
      <c r="AJ20" s="277">
        <f t="shared" si="4"/>
        <v>2053</v>
      </c>
      <c r="AK20" s="277">
        <f t="shared" si="4"/>
        <v>2054</v>
      </c>
      <c r="AL20" s="277">
        <f t="shared" si="4"/>
        <v>2055</v>
      </c>
      <c r="AM20" s="28"/>
      <c r="AN20" s="254"/>
      <c r="AO20" s="254"/>
      <c r="AP20" s="254"/>
      <c r="AQ20" s="254"/>
    </row>
    <row r="21" spans="1:43" s="28" customFormat="1" ht="12.75" x14ac:dyDescent="0.2">
      <c r="A21" s="346"/>
      <c r="B21" s="365" t="s">
        <v>214</v>
      </c>
      <c r="C21" s="347" t="s">
        <v>232</v>
      </c>
      <c r="D21" s="347"/>
      <c r="E21" s="366" t="s">
        <v>130</v>
      </c>
      <c r="F21" s="44">
        <v>0</v>
      </c>
      <c r="G21" s="367">
        <f t="shared" ref="G21:G25" si="5">I21+NPV($E$3,J21:AL21)</f>
        <v>0</v>
      </c>
      <c r="H21" s="317">
        <f>SUM(I21:AL21)</f>
        <v>0</v>
      </c>
      <c r="I21" s="350">
        <f>'6. DL finanšu_analīze'!H22*(1+'8. DL jut. analize-Fin.'!$F21)</f>
        <v>0</v>
      </c>
      <c r="J21" s="350">
        <f>'6. DL finanšu_analīze'!I22*(1+'8. DL jut. analize-Fin.'!$F21)</f>
        <v>0</v>
      </c>
      <c r="K21" s="350">
        <f>'6. DL finanšu_analīze'!J22*(1+'8. DL jut. analize-Fin.'!$F21)</f>
        <v>0</v>
      </c>
      <c r="L21" s="350">
        <f>'6. DL finanšu_analīze'!K22*(1+'8. DL jut. analize-Fin.'!$F21)</f>
        <v>0</v>
      </c>
      <c r="M21" s="350">
        <f>'6. DL finanšu_analīze'!L22*(1+'8. DL jut. analize-Fin.'!$F21)</f>
        <v>0</v>
      </c>
      <c r="N21" s="350">
        <f>'6. DL finanšu_analīze'!M22*(1+'8. DL jut. analize-Fin.'!$F21)</f>
        <v>0</v>
      </c>
      <c r="O21" s="350">
        <f>'6. DL finanšu_analīze'!N22*(1+'8. DL jut. analize-Fin.'!$F21)</f>
        <v>0</v>
      </c>
      <c r="P21" s="350">
        <f>'6. DL finanšu_analīze'!O22*(1+'8. DL jut. analize-Fin.'!$F21)</f>
        <v>0</v>
      </c>
      <c r="Q21" s="350">
        <f>'6. DL finanšu_analīze'!P22*(1+'8. DL jut. analize-Fin.'!$F21)</f>
        <v>0</v>
      </c>
      <c r="R21" s="350">
        <f>'6. DL finanšu_analīze'!Q22*(1+'8. DL jut. analize-Fin.'!$F21)</f>
        <v>0</v>
      </c>
      <c r="S21" s="350">
        <f>'6. DL finanšu_analīze'!R22*(1+'8. DL jut. analize-Fin.'!$F21)</f>
        <v>0</v>
      </c>
      <c r="T21" s="350">
        <f>'6. DL finanšu_analīze'!S22*(1+'8. DL jut. analize-Fin.'!$F21)</f>
        <v>0</v>
      </c>
      <c r="U21" s="350">
        <f>'6. DL finanšu_analīze'!T22*(1+'8. DL jut. analize-Fin.'!$F21)</f>
        <v>0</v>
      </c>
      <c r="V21" s="350">
        <f>'6. DL finanšu_analīze'!U22*(1+'8. DL jut. analize-Fin.'!$F21)</f>
        <v>0</v>
      </c>
      <c r="W21" s="350">
        <f>'6. DL finanšu_analīze'!V22*(1+'8. DL jut. analize-Fin.'!$F21)</f>
        <v>0</v>
      </c>
      <c r="X21" s="350">
        <f>'6. DL finanšu_analīze'!W22*(1+'8. DL jut. analize-Fin.'!$F21)</f>
        <v>0</v>
      </c>
      <c r="Y21" s="350">
        <f>'6. DL finanšu_analīze'!X22*(1+'8. DL jut. analize-Fin.'!$F21)</f>
        <v>0</v>
      </c>
      <c r="Z21" s="350">
        <f>'6. DL finanšu_analīze'!Y22*(1+'8. DL jut. analize-Fin.'!$F21)</f>
        <v>0</v>
      </c>
      <c r="AA21" s="350">
        <f>'6. DL finanšu_analīze'!Z22*(1+'8. DL jut. analize-Fin.'!$F21)</f>
        <v>0</v>
      </c>
      <c r="AB21" s="350">
        <f>'6. DL finanšu_analīze'!AA22*(1+'8. DL jut. analize-Fin.'!$F21)</f>
        <v>0</v>
      </c>
      <c r="AC21" s="350">
        <f>'6. DL finanšu_analīze'!AB22*(1+'8. DL jut. analize-Fin.'!$F21)</f>
        <v>0</v>
      </c>
      <c r="AD21" s="350">
        <f>'6. DL finanšu_analīze'!AC22*(1+'8. DL jut. analize-Fin.'!$F21)</f>
        <v>0</v>
      </c>
      <c r="AE21" s="350">
        <f>'6. DL finanšu_analīze'!AD22*(1+'8. DL jut. analize-Fin.'!$F21)</f>
        <v>0</v>
      </c>
      <c r="AF21" s="350">
        <f>'6. DL finanšu_analīze'!AE22*(1+'8. DL jut. analize-Fin.'!$F21)</f>
        <v>0</v>
      </c>
      <c r="AG21" s="350">
        <f>'6. DL finanšu_analīze'!AF22*(1+'8. DL jut. analize-Fin.'!$F21)</f>
        <v>0</v>
      </c>
      <c r="AH21" s="350">
        <f>'6. DL finanšu_analīze'!AG22*(1+'8. DL jut. analize-Fin.'!$F21)</f>
        <v>0</v>
      </c>
      <c r="AI21" s="350">
        <f>'6. DL finanšu_analīze'!AH22*(1+'8. DL jut. analize-Fin.'!$F21)</f>
        <v>0</v>
      </c>
      <c r="AJ21" s="350">
        <f>'6. DL finanšu_analīze'!AI22*(1+'8. DL jut. analize-Fin.'!$F21)</f>
        <v>0</v>
      </c>
      <c r="AK21" s="350">
        <f>'6. DL finanšu_analīze'!AJ22*(1+'8. DL jut. analize-Fin.'!$F21)</f>
        <v>0</v>
      </c>
      <c r="AL21" s="350">
        <f>'6. DL finanšu_analīze'!AK22*(1+'8. DL jut. analize-Fin.'!$F21)</f>
        <v>0</v>
      </c>
      <c r="AM21" s="369" t="e">
        <v>#REF!</v>
      </c>
      <c r="AN21" s="370"/>
    </row>
    <row r="22" spans="1:43" s="28" customFormat="1" ht="12.75" x14ac:dyDescent="0.2">
      <c r="A22" s="351"/>
      <c r="B22" s="371" t="s">
        <v>220</v>
      </c>
      <c r="C22" s="28" t="s">
        <v>296</v>
      </c>
      <c r="E22" s="32" t="s">
        <v>130</v>
      </c>
      <c r="F22" s="44">
        <v>0</v>
      </c>
      <c r="G22" s="367">
        <f t="shared" si="5"/>
        <v>0</v>
      </c>
      <c r="H22" s="317">
        <f t="shared" ref="H22:H25" si="6">SUM(I22:AL22)</f>
        <v>0</v>
      </c>
      <c r="I22" s="350">
        <f>'6. DL finanšu_analīze'!H23*(1+'8. DL jut. analize-Fin.'!$F22)</f>
        <v>0</v>
      </c>
      <c r="J22" s="350">
        <f>'6. DL finanšu_analīze'!I23*(1+'8. DL jut. analize-Fin.'!$F22)</f>
        <v>0</v>
      </c>
      <c r="K22" s="350">
        <f>'6. DL finanšu_analīze'!J23*(1+'8. DL jut. analize-Fin.'!$F22)</f>
        <v>0</v>
      </c>
      <c r="L22" s="350">
        <f>'6. DL finanšu_analīze'!K23*(1+'8. DL jut. analize-Fin.'!$F22)</f>
        <v>0</v>
      </c>
      <c r="M22" s="350">
        <f>'6. DL finanšu_analīze'!L23*(1+'8. DL jut. analize-Fin.'!$F22)</f>
        <v>0</v>
      </c>
      <c r="N22" s="350">
        <f>'6. DL finanšu_analīze'!M23*(1+'8. DL jut. analize-Fin.'!$F22)</f>
        <v>0</v>
      </c>
      <c r="O22" s="350">
        <f>'6. DL finanšu_analīze'!N23*(1+'8. DL jut. analize-Fin.'!$F22)</f>
        <v>0</v>
      </c>
      <c r="P22" s="350">
        <f>'6. DL finanšu_analīze'!O23*(1+'8. DL jut. analize-Fin.'!$F22)</f>
        <v>0</v>
      </c>
      <c r="Q22" s="350">
        <f>'6. DL finanšu_analīze'!P23*(1+'8. DL jut. analize-Fin.'!$F22)</f>
        <v>0</v>
      </c>
      <c r="R22" s="350">
        <f>'6. DL finanšu_analīze'!Q23*(1+'8. DL jut. analize-Fin.'!$F22)</f>
        <v>0</v>
      </c>
      <c r="S22" s="350">
        <f>'6. DL finanšu_analīze'!R23*(1+'8. DL jut. analize-Fin.'!$F22)</f>
        <v>0</v>
      </c>
      <c r="T22" s="350">
        <f>'6. DL finanšu_analīze'!S23*(1+'8. DL jut. analize-Fin.'!$F22)</f>
        <v>0</v>
      </c>
      <c r="U22" s="350">
        <f>'6. DL finanšu_analīze'!T23*(1+'8. DL jut. analize-Fin.'!$F22)</f>
        <v>0</v>
      </c>
      <c r="V22" s="350">
        <f>'6. DL finanšu_analīze'!U23*(1+'8. DL jut. analize-Fin.'!$F22)</f>
        <v>0</v>
      </c>
      <c r="W22" s="350">
        <f>'6. DL finanšu_analīze'!V23*(1+'8. DL jut. analize-Fin.'!$F22)</f>
        <v>0</v>
      </c>
      <c r="X22" s="350">
        <f>'6. DL finanšu_analīze'!W23*(1+'8. DL jut. analize-Fin.'!$F22)</f>
        <v>0</v>
      </c>
      <c r="Y22" s="350">
        <f>'6. DL finanšu_analīze'!X23*(1+'8. DL jut. analize-Fin.'!$F22)</f>
        <v>0</v>
      </c>
      <c r="Z22" s="350">
        <f>'6. DL finanšu_analīze'!Y23*(1+'8. DL jut. analize-Fin.'!$F22)</f>
        <v>0</v>
      </c>
      <c r="AA22" s="350">
        <f>'6. DL finanšu_analīze'!Z23*(1+'8. DL jut. analize-Fin.'!$F22)</f>
        <v>0</v>
      </c>
      <c r="AB22" s="350">
        <f>'6. DL finanšu_analīze'!AA23*(1+'8. DL jut. analize-Fin.'!$F22)</f>
        <v>0</v>
      </c>
      <c r="AC22" s="350">
        <f>'6. DL finanšu_analīze'!AB23*(1+'8. DL jut. analize-Fin.'!$F22)</f>
        <v>0</v>
      </c>
      <c r="AD22" s="350">
        <f>'6. DL finanšu_analīze'!AC23*(1+'8. DL jut. analize-Fin.'!$F22)</f>
        <v>0</v>
      </c>
      <c r="AE22" s="350">
        <f>'6. DL finanšu_analīze'!AD23*(1+'8. DL jut. analize-Fin.'!$F22)</f>
        <v>0</v>
      </c>
      <c r="AF22" s="350">
        <f>'6. DL finanšu_analīze'!AE23*(1+'8. DL jut. analize-Fin.'!$F22)</f>
        <v>0</v>
      </c>
      <c r="AG22" s="350">
        <f>'6. DL finanšu_analīze'!AF23*(1+'8. DL jut. analize-Fin.'!$F22)</f>
        <v>0</v>
      </c>
      <c r="AH22" s="350">
        <f>'6. DL finanšu_analīze'!AG23*(1+'8. DL jut. analize-Fin.'!$F22)</f>
        <v>0</v>
      </c>
      <c r="AI22" s="350">
        <f>'6. DL finanšu_analīze'!AH23*(1+'8. DL jut. analize-Fin.'!$F22)</f>
        <v>0</v>
      </c>
      <c r="AJ22" s="350">
        <f>'6. DL finanšu_analīze'!AI23*(1+'8. DL jut. analize-Fin.'!$F22)</f>
        <v>0</v>
      </c>
      <c r="AK22" s="350">
        <f>'6. DL finanšu_analīze'!AJ23*(1+'8. DL jut. analize-Fin.'!$F22)</f>
        <v>0</v>
      </c>
      <c r="AL22" s="350">
        <f>'6. DL finanšu_analīze'!AK23*(1+'8. DL jut. analize-Fin.'!$F22)</f>
        <v>0</v>
      </c>
      <c r="AM22" s="369" t="e">
        <v>#REF!</v>
      </c>
    </row>
    <row r="23" spans="1:43" s="329" customFormat="1" ht="12.75" x14ac:dyDescent="0.2">
      <c r="A23" s="310"/>
      <c r="B23" s="371" t="s">
        <v>260</v>
      </c>
      <c r="C23" s="371" t="s">
        <v>321</v>
      </c>
      <c r="D23" s="43"/>
      <c r="E23" s="373" t="s">
        <v>130</v>
      </c>
      <c r="F23" s="44">
        <v>0</v>
      </c>
      <c r="G23" s="367">
        <f t="shared" si="5"/>
        <v>0</v>
      </c>
      <c r="H23" s="317">
        <f t="shared" si="6"/>
        <v>0</v>
      </c>
      <c r="I23" s="350">
        <f>'6. DL finanšu_analīze'!H24*(1+'8. DL jut. analize-Fin.'!$F23)</f>
        <v>0</v>
      </c>
      <c r="J23" s="350">
        <f>'6. DL finanšu_analīze'!I24*(1+'8. DL jut. analize-Fin.'!$F23)</f>
        <v>0</v>
      </c>
      <c r="K23" s="350">
        <f>'6. DL finanšu_analīze'!J24*(1+'8. DL jut. analize-Fin.'!$F23)</f>
        <v>0</v>
      </c>
      <c r="L23" s="350">
        <f>'6. DL finanšu_analīze'!K24*(1+'8. DL jut. analize-Fin.'!$F23)</f>
        <v>0</v>
      </c>
      <c r="M23" s="350">
        <f>'6. DL finanšu_analīze'!L24*(1+'8. DL jut. analize-Fin.'!$F23)</f>
        <v>0</v>
      </c>
      <c r="N23" s="350">
        <f>'6. DL finanšu_analīze'!M24*(1+'8. DL jut. analize-Fin.'!$F23)</f>
        <v>0</v>
      </c>
      <c r="O23" s="350">
        <f>'6. DL finanšu_analīze'!N24*(1+'8. DL jut. analize-Fin.'!$F23)</f>
        <v>0</v>
      </c>
      <c r="P23" s="350">
        <f>'6. DL finanšu_analīze'!O24*(1+'8. DL jut. analize-Fin.'!$F23)</f>
        <v>0</v>
      </c>
      <c r="Q23" s="350">
        <f>'6. DL finanšu_analīze'!P24*(1+'8. DL jut. analize-Fin.'!$F23)</f>
        <v>0</v>
      </c>
      <c r="R23" s="350">
        <f>'6. DL finanšu_analīze'!Q24*(1+'8. DL jut. analize-Fin.'!$F23)</f>
        <v>0</v>
      </c>
      <c r="S23" s="350">
        <f>'6. DL finanšu_analīze'!R24*(1+'8. DL jut. analize-Fin.'!$F23)</f>
        <v>0</v>
      </c>
      <c r="T23" s="350">
        <f>'6. DL finanšu_analīze'!S24*(1+'8. DL jut. analize-Fin.'!$F23)</f>
        <v>0</v>
      </c>
      <c r="U23" s="350">
        <f>'6. DL finanšu_analīze'!T24*(1+'8. DL jut. analize-Fin.'!$F23)</f>
        <v>0</v>
      </c>
      <c r="V23" s="350">
        <f>'6. DL finanšu_analīze'!U24*(1+'8. DL jut. analize-Fin.'!$F23)</f>
        <v>0</v>
      </c>
      <c r="W23" s="350">
        <f>'6. DL finanšu_analīze'!V24*(1+'8. DL jut. analize-Fin.'!$F23)</f>
        <v>0</v>
      </c>
      <c r="X23" s="350">
        <f>'6. DL finanšu_analīze'!W24*(1+'8. DL jut. analize-Fin.'!$F23)</f>
        <v>0</v>
      </c>
      <c r="Y23" s="350">
        <f>'6. DL finanšu_analīze'!X24*(1+'8. DL jut. analize-Fin.'!$F23)</f>
        <v>0</v>
      </c>
      <c r="Z23" s="350">
        <f>'6. DL finanšu_analīze'!Y24*(1+'8. DL jut. analize-Fin.'!$F23)</f>
        <v>0</v>
      </c>
      <c r="AA23" s="350">
        <f>'6. DL finanšu_analīze'!Z24*(1+'8. DL jut. analize-Fin.'!$F23)</f>
        <v>0</v>
      </c>
      <c r="AB23" s="350">
        <f>'6. DL finanšu_analīze'!AA24*(1+'8. DL jut. analize-Fin.'!$F23)</f>
        <v>0</v>
      </c>
      <c r="AC23" s="350">
        <f>'6. DL finanšu_analīze'!AB24*(1+'8. DL jut. analize-Fin.'!$F23)</f>
        <v>0</v>
      </c>
      <c r="AD23" s="350">
        <f>'6. DL finanšu_analīze'!AC24*(1+'8. DL jut. analize-Fin.'!$F23)</f>
        <v>0</v>
      </c>
      <c r="AE23" s="350">
        <f>'6. DL finanšu_analīze'!AD24*(1+'8. DL jut. analize-Fin.'!$F23)</f>
        <v>0</v>
      </c>
      <c r="AF23" s="350">
        <f>'6. DL finanšu_analīze'!AE24*(1+'8. DL jut. analize-Fin.'!$F23)</f>
        <v>0</v>
      </c>
      <c r="AG23" s="350">
        <f>'6. DL finanšu_analīze'!AF24*(1+'8. DL jut. analize-Fin.'!$F23)</f>
        <v>0</v>
      </c>
      <c r="AH23" s="350">
        <f>'6. DL finanšu_analīze'!AG24*(1+'8. DL jut. analize-Fin.'!$F23)</f>
        <v>0</v>
      </c>
      <c r="AI23" s="350">
        <f>'6. DL finanšu_analīze'!AH24*(1+'8. DL jut. analize-Fin.'!$F23)</f>
        <v>0</v>
      </c>
      <c r="AJ23" s="350">
        <f>'6. DL finanšu_analīze'!AI24*(1+'8. DL jut. analize-Fin.'!$F23)</f>
        <v>0</v>
      </c>
      <c r="AK23" s="350">
        <f>'6. DL finanšu_analīze'!AJ24*(1+'8. DL jut. analize-Fin.'!$F23)</f>
        <v>0</v>
      </c>
      <c r="AL23" s="350">
        <f>'6. DL finanšu_analīze'!AK24*(1+'8. DL jut. analize-Fin.'!$F23)</f>
        <v>0</v>
      </c>
      <c r="AN23" s="375"/>
    </row>
    <row r="24" spans="1:43" s="311" customFormat="1" ht="12.75" x14ac:dyDescent="0.2">
      <c r="A24" s="376"/>
      <c r="B24" s="28" t="s">
        <v>261</v>
      </c>
      <c r="C24" s="371" t="s">
        <v>241</v>
      </c>
      <c r="D24" s="371"/>
      <c r="E24" s="32" t="s">
        <v>130</v>
      </c>
      <c r="F24" s="44">
        <v>0</v>
      </c>
      <c r="G24" s="367">
        <f t="shared" si="5"/>
        <v>0</v>
      </c>
      <c r="H24" s="317">
        <f t="shared" si="6"/>
        <v>0</v>
      </c>
      <c r="I24" s="350">
        <f>'6. DL finanšu_analīze'!H26*(1+'8. DL jut. analize-Fin.'!$F24)</f>
        <v>0</v>
      </c>
      <c r="J24" s="350">
        <f>'6. DL finanšu_analīze'!I26*(1+'8. DL jut. analize-Fin.'!$F24)</f>
        <v>0</v>
      </c>
      <c r="K24" s="350">
        <f>'6. DL finanšu_analīze'!J26*(1+'8. DL jut. analize-Fin.'!$F24)</f>
        <v>0</v>
      </c>
      <c r="L24" s="350">
        <f>'6. DL finanšu_analīze'!K26*(1+'8. DL jut. analize-Fin.'!$F24)</f>
        <v>0</v>
      </c>
      <c r="M24" s="350">
        <f>'6. DL finanšu_analīze'!L26*(1+'8. DL jut. analize-Fin.'!$F24)</f>
        <v>0</v>
      </c>
      <c r="N24" s="350">
        <f>'6. DL finanšu_analīze'!M26*(1+'8. DL jut. analize-Fin.'!$F24)</f>
        <v>0</v>
      </c>
      <c r="O24" s="350">
        <f>'6. DL finanšu_analīze'!N26*(1+'8. DL jut. analize-Fin.'!$F24)</f>
        <v>0</v>
      </c>
      <c r="P24" s="350">
        <f>'6. DL finanšu_analīze'!O26*(1+'8. DL jut. analize-Fin.'!$F24)</f>
        <v>0</v>
      </c>
      <c r="Q24" s="350">
        <f>'6. DL finanšu_analīze'!P26*(1+'8. DL jut. analize-Fin.'!$F24)</f>
        <v>0</v>
      </c>
      <c r="R24" s="350">
        <f>'6. DL finanšu_analīze'!Q26*(1+'8. DL jut. analize-Fin.'!$F24)</f>
        <v>0</v>
      </c>
      <c r="S24" s="350">
        <f>'6. DL finanšu_analīze'!R26*(1+'8. DL jut. analize-Fin.'!$F24)</f>
        <v>0</v>
      </c>
      <c r="T24" s="350">
        <f>'6. DL finanšu_analīze'!S26*(1+'8. DL jut. analize-Fin.'!$F24)</f>
        <v>0</v>
      </c>
      <c r="U24" s="350">
        <f>'6. DL finanšu_analīze'!T26*(1+'8. DL jut. analize-Fin.'!$F24)</f>
        <v>0</v>
      </c>
      <c r="V24" s="350">
        <f>'6. DL finanšu_analīze'!U26*(1+'8. DL jut. analize-Fin.'!$F24)</f>
        <v>0</v>
      </c>
      <c r="W24" s="350">
        <f>'6. DL finanšu_analīze'!V26*(1+'8. DL jut. analize-Fin.'!$F24)</f>
        <v>0</v>
      </c>
      <c r="X24" s="350">
        <f>'6. DL finanšu_analīze'!W26*(1+'8. DL jut. analize-Fin.'!$F24)</f>
        <v>0</v>
      </c>
      <c r="Y24" s="350">
        <f>'6. DL finanšu_analīze'!X26*(1+'8. DL jut. analize-Fin.'!$F24)</f>
        <v>0</v>
      </c>
      <c r="Z24" s="350">
        <f>'6. DL finanšu_analīze'!Y26*(1+'8. DL jut. analize-Fin.'!$F24)</f>
        <v>0</v>
      </c>
      <c r="AA24" s="350">
        <f>'6. DL finanšu_analīze'!Z26*(1+'8. DL jut. analize-Fin.'!$F24)</f>
        <v>0</v>
      </c>
      <c r="AB24" s="350">
        <f>'6. DL finanšu_analīze'!AA26*(1+'8. DL jut. analize-Fin.'!$F24)</f>
        <v>0</v>
      </c>
      <c r="AC24" s="350">
        <f>'6. DL finanšu_analīze'!AB26*(1+'8. DL jut. analize-Fin.'!$F24)</f>
        <v>0</v>
      </c>
      <c r="AD24" s="350">
        <f>'6. DL finanšu_analīze'!AC26*(1+'8. DL jut. analize-Fin.'!$F24)</f>
        <v>0</v>
      </c>
      <c r="AE24" s="350">
        <f>'6. DL finanšu_analīze'!AD26*(1+'8. DL jut. analize-Fin.'!$F24)</f>
        <v>0</v>
      </c>
      <c r="AF24" s="350">
        <f>'6. DL finanšu_analīze'!AE26*(1+'8. DL jut. analize-Fin.'!$F24)</f>
        <v>0</v>
      </c>
      <c r="AG24" s="350">
        <f>'6. DL finanšu_analīze'!AF26*(1+'8. DL jut. analize-Fin.'!$F24)</f>
        <v>0</v>
      </c>
      <c r="AH24" s="350">
        <f>'6. DL finanšu_analīze'!AG26*(1+'8. DL jut. analize-Fin.'!$F24)</f>
        <v>0</v>
      </c>
      <c r="AI24" s="350">
        <f>'6. DL finanšu_analīze'!AH26*(1+'8. DL jut. analize-Fin.'!$F24)</f>
        <v>0</v>
      </c>
      <c r="AJ24" s="350">
        <f>'6. DL finanšu_analīze'!AI26*(1+'8. DL jut. analize-Fin.'!$F24)</f>
        <v>0</v>
      </c>
      <c r="AK24" s="350">
        <f>'6. DL finanšu_analīze'!AJ26*(1+'8. DL jut. analize-Fin.'!$F24)</f>
        <v>0</v>
      </c>
      <c r="AL24" s="350">
        <f>'6. DL finanšu_analīze'!AK26*(1+'8. DL jut. analize-Fin.'!$F24)</f>
        <v>0</v>
      </c>
      <c r="AM24" s="377"/>
    </row>
    <row r="25" spans="1:43" s="311" customFormat="1" ht="12.75" x14ac:dyDescent="0.2">
      <c r="A25" s="387"/>
      <c r="B25" s="191" t="s">
        <v>262</v>
      </c>
      <c r="C25" s="191" t="s">
        <v>205</v>
      </c>
      <c r="D25" s="191"/>
      <c r="E25" s="193" t="s">
        <v>130</v>
      </c>
      <c r="F25" s="193"/>
      <c r="G25" s="388">
        <f t="shared" si="5"/>
        <v>0</v>
      </c>
      <c r="H25" s="327">
        <f t="shared" si="6"/>
        <v>0</v>
      </c>
      <c r="I25" s="389">
        <f>I21+I22+I23+I24</f>
        <v>0</v>
      </c>
      <c r="J25" s="389">
        <f t="shared" ref="J25:AL25" si="7">J21+J22+J23+J24</f>
        <v>0</v>
      </c>
      <c r="K25" s="389">
        <f>K21+K22+K23+K24</f>
        <v>0</v>
      </c>
      <c r="L25" s="389">
        <f>L21+L22+L23+L24</f>
        <v>0</v>
      </c>
      <c r="M25" s="389">
        <f t="shared" si="7"/>
        <v>0</v>
      </c>
      <c r="N25" s="389">
        <f t="shared" si="7"/>
        <v>0</v>
      </c>
      <c r="O25" s="389">
        <f t="shared" si="7"/>
        <v>0</v>
      </c>
      <c r="P25" s="389">
        <f t="shared" si="7"/>
        <v>0</v>
      </c>
      <c r="Q25" s="389">
        <f t="shared" si="7"/>
        <v>0</v>
      </c>
      <c r="R25" s="389">
        <f t="shared" si="7"/>
        <v>0</v>
      </c>
      <c r="S25" s="389">
        <f t="shared" si="7"/>
        <v>0</v>
      </c>
      <c r="T25" s="389">
        <f t="shared" si="7"/>
        <v>0</v>
      </c>
      <c r="U25" s="389">
        <f t="shared" si="7"/>
        <v>0</v>
      </c>
      <c r="V25" s="389">
        <f t="shared" si="7"/>
        <v>0</v>
      </c>
      <c r="W25" s="389">
        <f t="shared" si="7"/>
        <v>0</v>
      </c>
      <c r="X25" s="389">
        <f t="shared" si="7"/>
        <v>0</v>
      </c>
      <c r="Y25" s="389">
        <f t="shared" si="7"/>
        <v>0</v>
      </c>
      <c r="Z25" s="389">
        <f t="shared" si="7"/>
        <v>0</v>
      </c>
      <c r="AA25" s="389">
        <f t="shared" si="7"/>
        <v>0</v>
      </c>
      <c r="AB25" s="389">
        <f t="shared" si="7"/>
        <v>0</v>
      </c>
      <c r="AC25" s="389">
        <f t="shared" si="7"/>
        <v>0</v>
      </c>
      <c r="AD25" s="389">
        <f t="shared" si="7"/>
        <v>0</v>
      </c>
      <c r="AE25" s="389">
        <f t="shared" si="7"/>
        <v>0</v>
      </c>
      <c r="AF25" s="389">
        <f t="shared" si="7"/>
        <v>0</v>
      </c>
      <c r="AG25" s="389">
        <f t="shared" si="7"/>
        <v>0</v>
      </c>
      <c r="AH25" s="389">
        <f t="shared" si="7"/>
        <v>0</v>
      </c>
      <c r="AI25" s="389">
        <f t="shared" si="7"/>
        <v>0</v>
      </c>
      <c r="AJ25" s="389">
        <f t="shared" si="7"/>
        <v>0</v>
      </c>
      <c r="AK25" s="389">
        <f t="shared" si="7"/>
        <v>0</v>
      </c>
      <c r="AL25" s="389">
        <f t="shared" si="7"/>
        <v>0</v>
      </c>
      <c r="AM25" s="377"/>
    </row>
    <row r="26" spans="1:43" x14ac:dyDescent="0.25">
      <c r="A26" s="28"/>
      <c r="B26" s="28"/>
      <c r="C26" s="28"/>
      <c r="D26" s="28"/>
      <c r="E26" s="32"/>
      <c r="F26" s="32"/>
      <c r="G26" s="32"/>
      <c r="H26" s="32"/>
      <c r="I26" s="32"/>
      <c r="J26" s="357"/>
      <c r="K26" s="311"/>
      <c r="L26" s="357"/>
      <c r="M26" s="311"/>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row>
    <row r="27" spans="1:43" x14ac:dyDescent="0.25">
      <c r="A27" s="255">
        <v>4</v>
      </c>
      <c r="B27" s="256" t="s">
        <v>277</v>
      </c>
      <c r="C27" s="256"/>
      <c r="D27" s="256"/>
      <c r="E27" s="256"/>
      <c r="F27" s="256"/>
      <c r="G27" s="579" t="s">
        <v>318</v>
      </c>
      <c r="H27" s="580"/>
      <c r="I27" s="580" t="s">
        <v>319</v>
      </c>
      <c r="J27" s="580"/>
      <c r="K27" s="580" t="s">
        <v>320</v>
      </c>
      <c r="L27" s="581"/>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row>
    <row r="28" spans="1:43" x14ac:dyDescent="0.25">
      <c r="A28" s="346"/>
      <c r="B28" s="347" t="s">
        <v>225</v>
      </c>
      <c r="C28" s="347" t="str">
        <f>'6. DL finanšu_analīze'!C30</f>
        <v>Investīciju finansiālais neto tagadnes ienesīgums (FNPVc)</v>
      </c>
      <c r="D28" s="347"/>
      <c r="E28" s="358"/>
      <c r="F28" s="312"/>
      <c r="G28" s="386">
        <f>'6. DL finanšu_analīze'!I30</f>
        <v>0</v>
      </c>
      <c r="H28" s="312"/>
      <c r="I28" s="359">
        <f>G25</f>
        <v>0</v>
      </c>
      <c r="K28" s="577" t="e">
        <f>I28/G28-1</f>
        <v>#DIV/0!</v>
      </c>
      <c r="L28" s="578"/>
      <c r="M28" s="28"/>
      <c r="N28" s="28"/>
      <c r="O28" s="28"/>
      <c r="P28" s="28"/>
      <c r="Q28" s="360"/>
      <c r="R28" s="28"/>
      <c r="S28" s="28"/>
      <c r="T28" s="28"/>
      <c r="U28" s="28"/>
      <c r="V28" s="28"/>
      <c r="W28" s="28"/>
      <c r="X28" s="28"/>
      <c r="Y28" s="28"/>
      <c r="Z28" s="28"/>
      <c r="AA28" s="28"/>
      <c r="AB28" s="28"/>
      <c r="AC28" s="28"/>
      <c r="AD28" s="28"/>
      <c r="AE28" s="28"/>
      <c r="AF28" s="28"/>
      <c r="AG28" s="28"/>
      <c r="AH28" s="28"/>
      <c r="AI28" s="28"/>
      <c r="AJ28" s="28"/>
      <c r="AK28" s="28"/>
      <c r="AL28" s="28"/>
    </row>
    <row r="29" spans="1:43" x14ac:dyDescent="0.25">
      <c r="A29" s="255"/>
      <c r="B29" s="256"/>
      <c r="C29" s="256"/>
      <c r="D29" s="256"/>
      <c r="E29" s="256"/>
      <c r="F29" s="256"/>
      <c r="G29" s="256"/>
      <c r="H29" s="256"/>
      <c r="I29" s="256"/>
      <c r="J29" s="257"/>
      <c r="K29" s="257"/>
      <c r="L29" s="257"/>
      <c r="M29" s="257"/>
      <c r="N29" s="257"/>
      <c r="O29" s="257"/>
      <c r="P29" s="257"/>
      <c r="Q29" s="257"/>
      <c r="R29" s="257"/>
      <c r="S29" s="257"/>
      <c r="T29" s="257"/>
      <c r="U29" s="257"/>
      <c r="V29" s="257"/>
      <c r="W29" s="257"/>
      <c r="X29" s="257"/>
      <c r="Y29" s="257"/>
      <c r="Z29" s="257"/>
      <c r="AA29" s="257"/>
      <c r="AB29" s="257"/>
      <c r="AC29" s="257"/>
      <c r="AD29" s="257"/>
      <c r="AE29" s="257"/>
      <c r="AF29" s="257"/>
      <c r="AG29" s="257"/>
      <c r="AH29" s="257"/>
      <c r="AI29" s="257"/>
      <c r="AJ29" s="257"/>
      <c r="AK29" s="257"/>
      <c r="AL29" s="257"/>
    </row>
  </sheetData>
  <sheetProtection algorithmName="SHA-512" hashValue="qwVN0JYKnsjR6Js97TcRFZ6jc4JDjzOdSLiW2k+dwVP5g9zektUq+0FtlKLkujc/KOZf3RqqoGTwBX7zMtDpCg==" saltValue="CrgQquaEKpDDKIrhXcjGvg==" spinCount="100000" sheet="1" formatCells="0" formatColumns="0" formatRows="0" insertColumns="0" insertRows="0" insertHyperlink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416"/>
  <sheetViews>
    <sheetView zoomScale="80" zoomScaleNormal="80" workbookViewId="0">
      <pane xSplit="1" ySplit="16" topLeftCell="B17" activePane="bottomRight" state="frozen"/>
      <selection pane="topRight" activeCell="B1" sqref="B1"/>
      <selection pane="bottomLeft" activeCell="A17" sqref="A17"/>
      <selection pane="bottomRight" activeCell="N18" sqref="N18"/>
    </sheetView>
  </sheetViews>
  <sheetFormatPr defaultColWidth="9.140625" defaultRowHeight="12.75" x14ac:dyDescent="0.2"/>
  <cols>
    <col min="1" max="1" width="59.1406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16.42578125" style="4" customWidth="1"/>
    <col min="21" max="21" width="16" style="4" customWidth="1"/>
    <col min="22" max="22" width="9.140625" style="4"/>
    <col min="23" max="23" width="10.85546875" style="4" customWidth="1"/>
    <col min="24" max="16384" width="9.140625" style="4"/>
  </cols>
  <sheetData>
    <row r="1" spans="1:23" s="1" customFormat="1" ht="27" customHeight="1" x14ac:dyDescent="0.4">
      <c r="A1" s="584" t="s">
        <v>322</v>
      </c>
      <c r="B1" s="584"/>
      <c r="C1" s="584"/>
      <c r="D1" s="584"/>
      <c r="E1" s="390"/>
      <c r="F1" s="2"/>
      <c r="G1" s="2"/>
      <c r="H1" s="2"/>
      <c r="I1" s="2"/>
      <c r="J1" s="2"/>
      <c r="K1" s="2"/>
      <c r="L1" s="2"/>
      <c r="M1" s="2"/>
      <c r="N1" s="2"/>
      <c r="O1" s="2"/>
      <c r="P1" s="2"/>
      <c r="Q1" s="2"/>
      <c r="R1" s="2"/>
      <c r="S1" s="2"/>
      <c r="T1" s="2"/>
      <c r="U1" s="2"/>
    </row>
    <row r="2" spans="1:23" ht="24.95" customHeight="1" x14ac:dyDescent="0.35">
      <c r="A2" s="391" t="s">
        <v>323</v>
      </c>
      <c r="B2" s="3"/>
      <c r="C2" s="3"/>
      <c r="D2" s="3"/>
      <c r="E2" s="3"/>
      <c r="F2" s="2"/>
      <c r="G2" s="2"/>
      <c r="H2" s="2"/>
      <c r="I2" s="2"/>
      <c r="J2" s="2"/>
      <c r="K2" s="2"/>
      <c r="L2" s="2"/>
      <c r="M2" s="2"/>
      <c r="N2" s="2"/>
      <c r="O2" s="2"/>
      <c r="P2" s="2"/>
      <c r="Q2" s="2"/>
      <c r="R2" s="2"/>
      <c r="S2" s="2"/>
      <c r="T2" s="2"/>
      <c r="U2" s="2"/>
    </row>
    <row r="3" spans="1:23" x14ac:dyDescent="0.2">
      <c r="A3" s="392" t="s">
        <v>324</v>
      </c>
      <c r="B3" s="393">
        <f>'4.DL Finansiālā ilgtspēja'!E4</f>
        <v>2026</v>
      </c>
      <c r="C3" s="393"/>
      <c r="D3" s="393">
        <f>IF(OR(B3&gt;='Dati par projektu'!$C$19,B3="X"),"X",B3+1)</f>
        <v>2027</v>
      </c>
      <c r="E3" s="393"/>
      <c r="F3" s="393">
        <f>IF(OR(D3&gt;='Dati par projektu'!$C$19,D3="X"),"X",D3+1)</f>
        <v>2028</v>
      </c>
      <c r="G3" s="393"/>
      <c r="H3" s="393">
        <f>IF(OR(F3&gt;='Dati par projektu'!$C$19,F3="X"),"X",F3+1)</f>
        <v>2029</v>
      </c>
      <c r="I3" s="393"/>
      <c r="J3" s="393" t="str">
        <f>IF(OR(H3&gt;='Dati par projektu'!$C$19,H3="X"),"X",H3+1)</f>
        <v>X</v>
      </c>
      <c r="K3" s="393"/>
      <c r="L3" s="393" t="str">
        <f>IF(OR(J3&gt;='Dati par projektu'!$C$19,J3="X"),"X",J3+1)</f>
        <v>X</v>
      </c>
      <c r="M3" s="393"/>
      <c r="N3" s="393" t="str">
        <f>IF(OR(L3&gt;='Dati par projektu'!$C$19,L3="X"),"X",L3+1)</f>
        <v>X</v>
      </c>
      <c r="O3" s="393"/>
      <c r="P3" s="393" t="str">
        <f>IF(OR(N3&gt;='Dati par projektu'!$C$19,N3="X"),"X",N3+1)</f>
        <v>X</v>
      </c>
      <c r="Q3" s="393"/>
      <c r="R3" s="393" t="str">
        <f>IF(OR(P3&gt;='Dati par projektu'!$C$19,P3="X"),"X",P3+1)</f>
        <v>X</v>
      </c>
      <c r="S3" s="393"/>
      <c r="T3" s="393"/>
      <c r="U3" s="393"/>
    </row>
    <row r="4" spans="1:23" ht="12.75" customHeight="1" x14ac:dyDescent="0.2">
      <c r="A4" s="394"/>
      <c r="B4" s="394" t="s">
        <v>325</v>
      </c>
      <c r="C4" s="394"/>
      <c r="D4" s="394" t="s">
        <v>325</v>
      </c>
      <c r="E4" s="394"/>
      <c r="F4" s="394" t="s">
        <v>325</v>
      </c>
      <c r="G4" s="394"/>
      <c r="H4" s="394" t="s">
        <v>325</v>
      </c>
      <c r="I4" s="394"/>
      <c r="J4" s="394" t="s">
        <v>325</v>
      </c>
      <c r="K4" s="394"/>
      <c r="L4" s="394" t="s">
        <v>325</v>
      </c>
      <c r="M4" s="394"/>
      <c r="N4" s="394" t="s">
        <v>325</v>
      </c>
      <c r="O4" s="394"/>
      <c r="P4" s="394" t="s">
        <v>325</v>
      </c>
      <c r="Q4" s="394"/>
      <c r="R4" s="394" t="s">
        <v>325</v>
      </c>
      <c r="S4" s="394"/>
      <c r="T4" s="394" t="s">
        <v>191</v>
      </c>
      <c r="U4" s="394" t="s">
        <v>131</v>
      </c>
    </row>
    <row r="5" spans="1:23" x14ac:dyDescent="0.2">
      <c r="A5" s="61" t="str">
        <f>'9. DL PI Fin.plans'!A5</f>
        <v>Taisnīgas pārkārtošanās fonds</v>
      </c>
      <c r="B5" s="395">
        <f>SUM(B29,B45,B61,B77,B93,B109,B125,B141,B159,B175,B191,B207,B225,B385,B241,B401,B257,B273,B289,B305,B321,B337,B353,B369)</f>
        <v>0</v>
      </c>
      <c r="C5" s="395"/>
      <c r="D5" s="395">
        <f t="shared" ref="D5" si="0">SUM(D29,D45,D61,D77,D93,D109,D125,D141,D159,D175,D191,D207,D225,D385,D241,D401,D257,D273,D289,D305,D321,D337,D353,D369)</f>
        <v>0</v>
      </c>
      <c r="E5" s="395"/>
      <c r="F5" s="395">
        <f t="shared" ref="F5" si="1">SUM(F29,F45,F61,F77,F93,F109,F125,F141,F159,F175,F191,F207,F225,F385,F241,F401,F257,F273,F289,F305,F321,F337,F353,F369)</f>
        <v>0</v>
      </c>
      <c r="G5" s="395"/>
      <c r="H5" s="395">
        <f t="shared" ref="H5" si="2">SUM(H29,H45,H61,H77,H93,H109,H125,H141,H159,H175,H191,H207,H225,H385,H241,H401,H257,H273,H289,H305,H321,H337,H353,H369)</f>
        <v>0</v>
      </c>
      <c r="I5" s="395"/>
      <c r="J5" s="395">
        <f t="shared" ref="J5" si="3">SUM(J29,J45,J61,J77,J93,J109,J125,J141,J159,J175,J191,J207,J225,J385,J241,J401,J257,J273,J289,J305,J321,J337,J353,J369)</f>
        <v>0</v>
      </c>
      <c r="K5" s="395"/>
      <c r="L5" s="395">
        <f t="shared" ref="L5" si="4">SUM(L29,L45,L61,L77,L93,L109,L125,L141,L159,L175,L191,L207,L225,L385,L241,L401,L257,L273,L289,L305,L321,L337,L353,L369)</f>
        <v>0</v>
      </c>
      <c r="M5" s="395"/>
      <c r="N5" s="395">
        <f>SUM(N29,N45,N61,N77,N93,N109,N125,N141,N159,N175,N191,N207,N225,N385,N241,N401,N257,N273,N289,N305,N321,N337,N353,N369)</f>
        <v>0</v>
      </c>
      <c r="O5" s="395"/>
      <c r="P5" s="395">
        <f t="shared" ref="P5" si="5">SUM(P29,P45,P61,P77,P93,P109,P125,P141,P159,P175,P191,P207,P225,P385,P241,P401,P257,P273,P289,P305,P321,P337,P353,P369)</f>
        <v>0</v>
      </c>
      <c r="Q5" s="395"/>
      <c r="R5" s="395">
        <f t="shared" ref="D5:R9" si="6">SUM(R29,R45,R61,R77,R93,R109,R125,R141,R159,R175,R191,R207,R225,R385,R241,R401,R257,R273,R289,R305,R321,R337,R353,R369)</f>
        <v>0</v>
      </c>
      <c r="S5" s="395"/>
      <c r="T5" s="396">
        <f>SUM(B5:R5)</f>
        <v>0</v>
      </c>
      <c r="U5" s="397" t="e">
        <f>T5/$T$12</f>
        <v>#DIV/0!</v>
      </c>
    </row>
    <row r="6" spans="1:23" x14ac:dyDescent="0.2">
      <c r="A6" s="398" t="s">
        <v>237</v>
      </c>
      <c r="B6" s="395">
        <f t="shared" ref="B6:P9" si="7">SUM(B30,B46,B62,B78,B94,B110,B126,B142,B160,B176,B192,B208,B226,B386,B242,B402,B258,B274,B290,B306,B322,B338,B354,B370)</f>
        <v>0</v>
      </c>
      <c r="C6" s="395"/>
      <c r="D6" s="395">
        <f t="shared" si="7"/>
        <v>0</v>
      </c>
      <c r="E6" s="395"/>
      <c r="F6" s="395">
        <f t="shared" si="7"/>
        <v>0</v>
      </c>
      <c r="G6" s="395"/>
      <c r="H6" s="395">
        <f t="shared" si="7"/>
        <v>0</v>
      </c>
      <c r="I6" s="395"/>
      <c r="J6" s="395">
        <f t="shared" si="7"/>
        <v>0</v>
      </c>
      <c r="K6" s="395"/>
      <c r="L6" s="395">
        <f t="shared" si="7"/>
        <v>0</v>
      </c>
      <c r="M6" s="395"/>
      <c r="N6" s="395">
        <f t="shared" si="7"/>
        <v>0</v>
      </c>
      <c r="O6" s="395"/>
      <c r="P6" s="395">
        <f t="shared" si="7"/>
        <v>0</v>
      </c>
      <c r="Q6" s="395"/>
      <c r="R6" s="395">
        <f t="shared" si="6"/>
        <v>0</v>
      </c>
      <c r="S6" s="395"/>
      <c r="T6" s="396">
        <f t="shared" ref="T6:T16" si="8">SUM(B6:R6)</f>
        <v>0</v>
      </c>
      <c r="U6" s="397" t="e">
        <f t="shared" ref="U6:U12" si="9">T6/$T$12</f>
        <v>#DIV/0!</v>
      </c>
    </row>
    <row r="7" spans="1:23" x14ac:dyDescent="0.2">
      <c r="A7" s="398" t="s">
        <v>238</v>
      </c>
      <c r="B7" s="395">
        <f t="shared" si="7"/>
        <v>0</v>
      </c>
      <c r="C7" s="395"/>
      <c r="D7" s="395">
        <f t="shared" si="6"/>
        <v>0</v>
      </c>
      <c r="E7" s="395"/>
      <c r="F7" s="395">
        <f t="shared" si="6"/>
        <v>0</v>
      </c>
      <c r="G7" s="395"/>
      <c r="H7" s="395">
        <f t="shared" si="6"/>
        <v>0</v>
      </c>
      <c r="I7" s="395"/>
      <c r="J7" s="395">
        <f t="shared" si="6"/>
        <v>0</v>
      </c>
      <c r="K7" s="395"/>
      <c r="L7" s="395">
        <f t="shared" si="6"/>
        <v>0</v>
      </c>
      <c r="M7" s="395"/>
      <c r="N7" s="395">
        <f t="shared" si="6"/>
        <v>0</v>
      </c>
      <c r="O7" s="395"/>
      <c r="P7" s="395">
        <f t="shared" si="6"/>
        <v>0</v>
      </c>
      <c r="Q7" s="395"/>
      <c r="R7" s="395">
        <f t="shared" si="6"/>
        <v>0</v>
      </c>
      <c r="S7" s="395"/>
      <c r="T7" s="396">
        <f>SUM(B7:R7)</f>
        <v>0</v>
      </c>
      <c r="U7" s="397" t="e">
        <f t="shared" si="9"/>
        <v>#DIV/0!</v>
      </c>
    </row>
    <row r="8" spans="1:23" x14ac:dyDescent="0.2">
      <c r="A8" s="398" t="s">
        <v>326</v>
      </c>
      <c r="B8" s="395">
        <f t="shared" si="7"/>
        <v>0</v>
      </c>
      <c r="C8" s="395"/>
      <c r="D8" s="395">
        <f t="shared" si="6"/>
        <v>0</v>
      </c>
      <c r="E8" s="395"/>
      <c r="F8" s="395">
        <f t="shared" si="6"/>
        <v>0</v>
      </c>
      <c r="G8" s="395"/>
      <c r="H8" s="395">
        <f t="shared" si="6"/>
        <v>0</v>
      </c>
      <c r="I8" s="395"/>
      <c r="J8" s="395">
        <f t="shared" si="6"/>
        <v>0</v>
      </c>
      <c r="K8" s="395"/>
      <c r="L8" s="395">
        <f t="shared" si="6"/>
        <v>0</v>
      </c>
      <c r="M8" s="395"/>
      <c r="N8" s="395">
        <f t="shared" si="6"/>
        <v>0</v>
      </c>
      <c r="O8" s="395"/>
      <c r="P8" s="395">
        <f t="shared" si="6"/>
        <v>0</v>
      </c>
      <c r="Q8" s="395"/>
      <c r="R8" s="395">
        <f t="shared" si="6"/>
        <v>0</v>
      </c>
      <c r="S8" s="395"/>
      <c r="T8" s="396">
        <f t="shared" si="8"/>
        <v>0</v>
      </c>
      <c r="U8" s="397" t="e">
        <f t="shared" si="9"/>
        <v>#DIV/0!</v>
      </c>
    </row>
    <row r="9" spans="1:23" s="3" customFormat="1" x14ac:dyDescent="0.2">
      <c r="A9" s="398" t="s">
        <v>327</v>
      </c>
      <c r="B9" s="395">
        <f t="shared" si="7"/>
        <v>0</v>
      </c>
      <c r="C9" s="395"/>
      <c r="D9" s="395">
        <f t="shared" si="6"/>
        <v>0</v>
      </c>
      <c r="E9" s="395"/>
      <c r="F9" s="395">
        <f t="shared" si="6"/>
        <v>0</v>
      </c>
      <c r="G9" s="395"/>
      <c r="H9" s="395">
        <f t="shared" si="6"/>
        <v>0</v>
      </c>
      <c r="I9" s="395"/>
      <c r="J9" s="395">
        <f t="shared" si="6"/>
        <v>0</v>
      </c>
      <c r="K9" s="395"/>
      <c r="L9" s="395">
        <f t="shared" si="6"/>
        <v>0</v>
      </c>
      <c r="M9" s="395"/>
      <c r="N9" s="395">
        <f t="shared" si="6"/>
        <v>0</v>
      </c>
      <c r="O9" s="395"/>
      <c r="P9" s="395">
        <f t="shared" si="6"/>
        <v>0</v>
      </c>
      <c r="Q9" s="395"/>
      <c r="R9" s="395">
        <f t="shared" si="6"/>
        <v>0</v>
      </c>
      <c r="S9" s="395"/>
      <c r="T9" s="396">
        <f t="shared" si="8"/>
        <v>0</v>
      </c>
      <c r="U9" s="397" t="e">
        <f t="shared" si="9"/>
        <v>#DIV/0!</v>
      </c>
    </row>
    <row r="10" spans="1:23" ht="15" customHeight="1" x14ac:dyDescent="0.2">
      <c r="A10" s="399" t="s">
        <v>328</v>
      </c>
      <c r="B10" s="297">
        <f>SUM(B5:B9)</f>
        <v>0</v>
      </c>
      <c r="C10" s="216"/>
      <c r="D10" s="216">
        <f>SUM(D5:D9)</f>
        <v>0</v>
      </c>
      <c r="E10" s="216"/>
      <c r="F10" s="216">
        <f>SUM(F5:F9)</f>
        <v>0</v>
      </c>
      <c r="G10" s="216"/>
      <c r="H10" s="216">
        <f t="shared" ref="H10:R10" si="10">SUM(H5:H9)</f>
        <v>0</v>
      </c>
      <c r="I10" s="216"/>
      <c r="J10" s="216">
        <f t="shared" si="10"/>
        <v>0</v>
      </c>
      <c r="K10" s="216"/>
      <c r="L10" s="216">
        <f t="shared" si="10"/>
        <v>0</v>
      </c>
      <c r="M10" s="216"/>
      <c r="N10" s="216">
        <f t="shared" si="10"/>
        <v>0</v>
      </c>
      <c r="O10" s="216"/>
      <c r="P10" s="216">
        <f t="shared" si="10"/>
        <v>0</v>
      </c>
      <c r="Q10" s="216"/>
      <c r="R10" s="216">
        <f t="shared" si="10"/>
        <v>0</v>
      </c>
      <c r="S10" s="216"/>
      <c r="T10" s="400">
        <f t="shared" si="8"/>
        <v>0</v>
      </c>
      <c r="U10" s="401" t="e">
        <f t="shared" si="9"/>
        <v>#DIV/0!</v>
      </c>
    </row>
    <row r="11" spans="1:23" ht="15" customHeight="1" x14ac:dyDescent="0.2">
      <c r="A11" s="398" t="s">
        <v>329</v>
      </c>
      <c r="B11" s="395">
        <f>SUM(B35,B51,B67,B83,B99,B115,B131,B147,B165,B181,B197,B213,B231,B391,B247,B407,B263,B279,B295,B311,B327,B343,B359,B375)</f>
        <v>0</v>
      </c>
      <c r="C11" s="395"/>
      <c r="D11" s="395">
        <f t="shared" ref="D11" si="11">SUM(D35,D51,D67,D83,D99,D115,D131,D147,D165,D181,D197,D213,D231,D391,D247,D407,D263,D279,D295,D311,D327,D343,D359,D375)</f>
        <v>0</v>
      </c>
      <c r="E11" s="395"/>
      <c r="F11" s="395">
        <f t="shared" ref="F11" si="12">SUM(F35,F51,F67,F83,F99,F115,F131,F147,F165,F181,F197,F213,F231,F391,F247,F407,F263,F279,F295,F311,F327,F343,F359,F375)</f>
        <v>0</v>
      </c>
      <c r="G11" s="395"/>
      <c r="H11" s="395">
        <f t="shared" ref="H11" si="13">SUM(H35,H51,H67,H83,H99,H115,H131,H147,H165,H181,H197,H213,H231,H391,H247,H407,H263,H279,H295,H311,H327,H343,H359,H375)</f>
        <v>0</v>
      </c>
      <c r="I11" s="395"/>
      <c r="J11" s="395">
        <f t="shared" ref="J11" si="14">SUM(J35,J51,J67,J83,J99,J115,J131,J147,J165,J181,J197,J213,J231,J391,J247,J407,J263,J279,J295,J311,J327,J343,J359,J375)</f>
        <v>0</v>
      </c>
      <c r="K11" s="395"/>
      <c r="L11" s="395">
        <f t="shared" ref="L11" si="15">SUM(L35,L51,L67,L83,L99,L115,L131,L147,L165,L181,L197,L213,L231,L391,L247,L407,L263,L279,L295,L311,L327,L343,L359,L375)</f>
        <v>0</v>
      </c>
      <c r="M11" s="395"/>
      <c r="N11" s="395">
        <f t="shared" ref="N11" si="16">SUM(N35,N51,N67,N83,N99,N115,N131,N147,N165,N181,N197,N213,N231,N391,N247,N407,N263,N279,N295,N311,N327,N343,N359,N375)</f>
        <v>0</v>
      </c>
      <c r="O11" s="395"/>
      <c r="P11" s="395">
        <f t="shared" ref="P11" si="17">SUM(P35,P51,P67,P83,P99,P115,P131,P147,P165,P181,P197,P213,P231,P391,P247,P407,P263,P279,P295,P311,P327,P343,P359,P375)</f>
        <v>0</v>
      </c>
      <c r="Q11" s="395"/>
      <c r="R11" s="395">
        <f t="shared" ref="R11" si="18">SUM(R35,R51,R67,R83,R99,R115,R131,R147,R165,R181,R197,R213,R231,R391,R247,R407,R263,R279,R295,R311,R327,R343,R359,R375)</f>
        <v>0</v>
      </c>
      <c r="S11" s="395"/>
      <c r="T11" s="396">
        <f t="shared" si="8"/>
        <v>0</v>
      </c>
      <c r="U11" s="397" t="e">
        <f t="shared" si="9"/>
        <v>#DIV/0!</v>
      </c>
    </row>
    <row r="12" spans="1:23" x14ac:dyDescent="0.2">
      <c r="A12" s="399" t="s">
        <v>330</v>
      </c>
      <c r="B12" s="402">
        <f>B10+B11</f>
        <v>0</v>
      </c>
      <c r="C12" s="216"/>
      <c r="D12" s="216">
        <f>D10+D11</f>
        <v>0</v>
      </c>
      <c r="E12" s="216"/>
      <c r="F12" s="216">
        <f>F10+F11</f>
        <v>0</v>
      </c>
      <c r="G12" s="216"/>
      <c r="H12" s="216">
        <f>H10+H11</f>
        <v>0</v>
      </c>
      <c r="I12" s="216"/>
      <c r="J12" s="216">
        <f>J10+J11</f>
        <v>0</v>
      </c>
      <c r="K12" s="216"/>
      <c r="L12" s="216">
        <f>L10+L11</f>
        <v>0</v>
      </c>
      <c r="M12" s="216"/>
      <c r="N12" s="216">
        <f>N10+N11</f>
        <v>0</v>
      </c>
      <c r="O12" s="216"/>
      <c r="P12" s="216">
        <f>P10+P11</f>
        <v>0</v>
      </c>
      <c r="Q12" s="216"/>
      <c r="R12" s="216">
        <f>R10+R11</f>
        <v>0</v>
      </c>
      <c r="S12" s="216"/>
      <c r="T12" s="400">
        <f>SUM(B12:R12)</f>
        <v>0</v>
      </c>
      <c r="U12" s="401" t="e">
        <f t="shared" si="9"/>
        <v>#DIV/0!</v>
      </c>
      <c r="W12" s="4" t="str">
        <f>IF(T12='10. DL PI Budz.kops.'!C23,"Dati pareizi","Kļūda")</f>
        <v>Dati pareizi</v>
      </c>
    </row>
    <row r="13" spans="1:23" x14ac:dyDescent="0.2">
      <c r="A13" s="398" t="s">
        <v>331</v>
      </c>
      <c r="B13" s="395">
        <f t="shared" ref="B13:P14" si="19">SUM(B37,B53,B69,B85,B101,B117,B133,B149,B167,B183,B199,B215,B233,B393,B249,B409,B265,B281,B297,B313,B329,B345,B361,B377)</f>
        <v>0</v>
      </c>
      <c r="C13" s="395"/>
      <c r="D13" s="395">
        <f t="shared" si="19"/>
        <v>0</v>
      </c>
      <c r="E13" s="395"/>
      <c r="F13" s="395">
        <f t="shared" si="19"/>
        <v>0</v>
      </c>
      <c r="G13" s="395"/>
      <c r="H13" s="395">
        <f t="shared" si="19"/>
        <v>0</v>
      </c>
      <c r="I13" s="395"/>
      <c r="J13" s="395">
        <f t="shared" si="19"/>
        <v>0</v>
      </c>
      <c r="K13" s="395"/>
      <c r="L13" s="395">
        <f t="shared" si="19"/>
        <v>0</v>
      </c>
      <c r="M13" s="395"/>
      <c r="N13" s="395">
        <f t="shared" si="19"/>
        <v>0</v>
      </c>
      <c r="O13" s="395"/>
      <c r="P13" s="395">
        <f t="shared" si="19"/>
        <v>0</v>
      </c>
      <c r="Q13" s="395"/>
      <c r="R13" s="395">
        <f t="shared" ref="D13:R14" si="20">SUM(R37,R53,R69,R85,R101,R117,R133,R149,R167,R183,R199,R215,R233,R393,R249,R409,R265,R281,R297,R313,R329,R345,R361,R377)</f>
        <v>0</v>
      </c>
      <c r="S13" s="395"/>
      <c r="T13" s="396">
        <f t="shared" ref="T13" si="21">SUM(B13:R13)</f>
        <v>0</v>
      </c>
      <c r="U13" s="403" t="s">
        <v>332</v>
      </c>
    </row>
    <row r="14" spans="1:23" x14ac:dyDescent="0.2">
      <c r="A14" s="398" t="s">
        <v>333</v>
      </c>
      <c r="B14" s="395">
        <f t="shared" si="19"/>
        <v>0</v>
      </c>
      <c r="C14" s="395"/>
      <c r="D14" s="395">
        <f t="shared" si="20"/>
        <v>0</v>
      </c>
      <c r="E14" s="395"/>
      <c r="F14" s="395">
        <f t="shared" si="20"/>
        <v>0</v>
      </c>
      <c r="G14" s="395"/>
      <c r="H14" s="395">
        <f t="shared" si="20"/>
        <v>0</v>
      </c>
      <c r="I14" s="395"/>
      <c r="J14" s="395">
        <f t="shared" si="20"/>
        <v>0</v>
      </c>
      <c r="K14" s="395"/>
      <c r="L14" s="395">
        <f t="shared" si="20"/>
        <v>0</v>
      </c>
      <c r="M14" s="395"/>
      <c r="N14" s="395">
        <f t="shared" si="20"/>
        <v>0</v>
      </c>
      <c r="O14" s="395"/>
      <c r="P14" s="395">
        <f t="shared" si="20"/>
        <v>0</v>
      </c>
      <c r="Q14" s="395"/>
      <c r="R14" s="395">
        <f t="shared" si="20"/>
        <v>0</v>
      </c>
      <c r="S14" s="395"/>
      <c r="T14" s="396">
        <f t="shared" si="8"/>
        <v>0</v>
      </c>
      <c r="U14" s="403" t="s">
        <v>332</v>
      </c>
    </row>
    <row r="15" spans="1:23" s="45" customFormat="1" x14ac:dyDescent="0.2">
      <c r="A15" s="399" t="s">
        <v>334</v>
      </c>
      <c r="B15" s="297">
        <f>SUM(B13:B14)</f>
        <v>0</v>
      </c>
      <c r="C15" s="216"/>
      <c r="D15" s="216">
        <f t="shared" ref="D15:R15" si="22">SUM(D13:D14)</f>
        <v>0</v>
      </c>
      <c r="E15" s="216"/>
      <c r="F15" s="216">
        <f t="shared" si="22"/>
        <v>0</v>
      </c>
      <c r="G15" s="216"/>
      <c r="H15" s="216">
        <f t="shared" si="22"/>
        <v>0</v>
      </c>
      <c r="I15" s="216"/>
      <c r="J15" s="216">
        <f t="shared" si="22"/>
        <v>0</v>
      </c>
      <c r="K15" s="216"/>
      <c r="L15" s="216">
        <f t="shared" si="22"/>
        <v>0</v>
      </c>
      <c r="M15" s="216"/>
      <c r="N15" s="216">
        <f t="shared" si="22"/>
        <v>0</v>
      </c>
      <c r="O15" s="216"/>
      <c r="P15" s="216">
        <f t="shared" si="22"/>
        <v>0</v>
      </c>
      <c r="Q15" s="216"/>
      <c r="R15" s="216">
        <f t="shared" si="22"/>
        <v>0</v>
      </c>
      <c r="S15" s="216"/>
      <c r="T15" s="400">
        <f t="shared" si="8"/>
        <v>0</v>
      </c>
      <c r="U15" s="403" t="s">
        <v>332</v>
      </c>
      <c r="W15" s="4" t="str">
        <f>IF(T15='10. DL PI Budz.kops.'!D23,"Dati pareizi","Kļūda")</f>
        <v>Dati pareizi</v>
      </c>
    </row>
    <row r="16" spans="1:23" ht="15" x14ac:dyDescent="0.25">
      <c r="A16" s="404" t="s">
        <v>335</v>
      </c>
      <c r="B16" s="405">
        <f t="shared" ref="B16:R16" si="23">B12+B15</f>
        <v>0</v>
      </c>
      <c r="C16" s="406"/>
      <c r="D16" s="406">
        <f t="shared" si="23"/>
        <v>0</v>
      </c>
      <c r="E16" s="406"/>
      <c r="F16" s="406">
        <f t="shared" si="23"/>
        <v>0</v>
      </c>
      <c r="G16" s="406"/>
      <c r="H16" s="406">
        <f t="shared" si="23"/>
        <v>0</v>
      </c>
      <c r="I16" s="406"/>
      <c r="J16" s="406">
        <f t="shared" si="23"/>
        <v>0</v>
      </c>
      <c r="K16" s="406"/>
      <c r="L16" s="406">
        <f t="shared" si="23"/>
        <v>0</v>
      </c>
      <c r="M16" s="406"/>
      <c r="N16" s="406">
        <f t="shared" si="23"/>
        <v>0</v>
      </c>
      <c r="O16" s="406"/>
      <c r="P16" s="406">
        <f t="shared" si="23"/>
        <v>0</v>
      </c>
      <c r="Q16" s="406"/>
      <c r="R16" s="406">
        <f t="shared" si="23"/>
        <v>0</v>
      </c>
      <c r="S16" s="406"/>
      <c r="T16" s="407">
        <f t="shared" si="8"/>
        <v>0</v>
      </c>
      <c r="U16" s="403" t="s">
        <v>332</v>
      </c>
    </row>
    <row r="17" spans="1:23" ht="15" x14ac:dyDescent="0.25">
      <c r="A17" s="46"/>
      <c r="B17" s="408"/>
      <c r="C17" s="408"/>
      <c r="F17" s="409"/>
      <c r="G17" s="408"/>
      <c r="H17" s="408"/>
      <c r="I17" s="408"/>
      <c r="J17" s="408"/>
      <c r="K17" s="408"/>
      <c r="L17" s="408"/>
      <c r="M17" s="408"/>
      <c r="N17" s="408"/>
      <c r="O17" s="408"/>
      <c r="P17" s="408"/>
      <c r="Q17" s="408"/>
      <c r="R17" s="408"/>
      <c r="S17" s="408"/>
      <c r="T17" s="408"/>
      <c r="U17" s="408"/>
    </row>
    <row r="18" spans="1:23" ht="15" x14ac:dyDescent="0.25">
      <c r="A18" s="408"/>
      <c r="B18" s="410"/>
      <c r="C18" s="410"/>
      <c r="D18" s="410"/>
      <c r="E18" s="410"/>
      <c r="F18" s="410"/>
      <c r="G18" s="410"/>
      <c r="H18" s="410"/>
      <c r="I18" s="410"/>
      <c r="J18" s="410"/>
      <c r="K18" s="410"/>
      <c r="L18" s="410"/>
      <c r="M18" s="410"/>
      <c r="N18" s="410"/>
      <c r="O18" s="410"/>
      <c r="P18" s="410"/>
      <c r="Q18" s="410"/>
      <c r="R18" s="410"/>
      <c r="S18" s="410"/>
      <c r="T18" s="410"/>
      <c r="U18" s="408"/>
    </row>
    <row r="19" spans="1:23" ht="15" x14ac:dyDescent="0.25">
      <c r="A19" s="411"/>
      <c r="B19" s="410"/>
      <c r="C19" s="412"/>
      <c r="D19" s="585"/>
      <c r="E19" s="585"/>
      <c r="F19" s="585"/>
      <c r="G19" s="585"/>
      <c r="H19" s="585"/>
      <c r="I19" s="585"/>
      <c r="J19" s="585"/>
      <c r="K19" s="585"/>
      <c r="L19" s="585"/>
      <c r="M19" s="585"/>
      <c r="N19" s="585"/>
      <c r="O19" s="585"/>
      <c r="P19" s="585"/>
      <c r="Q19" s="585"/>
      <c r="R19" s="585"/>
      <c r="S19" s="585"/>
      <c r="T19" s="585"/>
      <c r="U19" s="585"/>
    </row>
    <row r="20" spans="1:23" ht="15.75" thickBot="1" x14ac:dyDescent="0.3">
      <c r="A20" s="413"/>
      <c r="B20" s="414"/>
      <c r="C20" s="412"/>
      <c r="D20" s="586"/>
      <c r="E20" s="586"/>
      <c r="F20" s="586"/>
      <c r="G20" s="586"/>
      <c r="H20" s="586"/>
      <c r="I20" s="586"/>
      <c r="J20" s="586"/>
      <c r="K20" s="586"/>
      <c r="L20" s="586"/>
      <c r="M20" s="586"/>
      <c r="N20" s="586"/>
      <c r="O20" s="586"/>
      <c r="P20" s="586"/>
      <c r="Q20" s="586"/>
      <c r="R20" s="586"/>
      <c r="S20" s="586"/>
      <c r="T20" s="586"/>
      <c r="U20" s="586"/>
    </row>
    <row r="21" spans="1:23" ht="30" customHeight="1" thickTop="1" thickBot="1" x14ac:dyDescent="0.25">
      <c r="A21" s="415" t="s">
        <v>336</v>
      </c>
      <c r="B21" s="416">
        <f>'9. DL PI Fin.plans'!B21</f>
        <v>0</v>
      </c>
      <c r="C21" s="417"/>
      <c r="D21" s="587" t="s">
        <v>337</v>
      </c>
      <c r="E21" s="587"/>
      <c r="F21" s="587"/>
      <c r="G21" s="587"/>
      <c r="H21" s="587"/>
      <c r="I21" s="587"/>
      <c r="J21" s="587"/>
      <c r="K21" s="587"/>
      <c r="L21" s="587"/>
      <c r="M21" s="587"/>
      <c r="N21" s="587"/>
      <c r="O21" s="587"/>
      <c r="P21" s="587"/>
      <c r="Q21" s="587"/>
      <c r="R21" s="587"/>
      <c r="S21" s="587"/>
      <c r="T21" s="587"/>
      <c r="U21" s="587"/>
    </row>
    <row r="22" spans="1:23" ht="12.75" customHeight="1" thickTop="1" x14ac:dyDescent="0.25">
      <c r="A22" s="418"/>
      <c r="B22" s="418"/>
      <c r="C22" s="418"/>
      <c r="D22" s="418"/>
      <c r="E22" s="418"/>
      <c r="F22" s="418"/>
      <c r="G22" s="418"/>
      <c r="H22" s="418"/>
      <c r="I22" s="418"/>
      <c r="J22" s="418"/>
      <c r="K22" s="418"/>
      <c r="L22" s="418"/>
      <c r="M22" s="418"/>
      <c r="N22" s="418"/>
      <c r="O22" s="418"/>
      <c r="P22" s="418"/>
      <c r="Q22" s="418"/>
      <c r="R22" s="418"/>
      <c r="S22" s="418"/>
      <c r="T22" s="418"/>
      <c r="U22" s="418"/>
    </row>
    <row r="23" spans="1:23" ht="12.75" customHeight="1" x14ac:dyDescent="0.25">
      <c r="A23" s="418"/>
      <c r="B23" s="418">
        <f>IF($B$21=0,1,IF($B$21&gt;B27,0,IF($B$21=B27,2,1)))</f>
        <v>1</v>
      </c>
      <c r="C23" s="418"/>
      <c r="D23" s="418">
        <f t="shared" ref="D23" si="24">IF($B$21=0,1,IF($B$21&gt;D27,0,IF($B$21=D27,2,1)))</f>
        <v>1</v>
      </c>
      <c r="E23" s="418"/>
      <c r="F23" s="418">
        <f t="shared" ref="F23" si="25">IF($B$21=0,1,IF($B$21&gt;F27,0,IF($B$21=F27,2,1)))</f>
        <v>1</v>
      </c>
      <c r="G23" s="418"/>
      <c r="H23" s="418">
        <f t="shared" ref="H23" si="26">IF($B$21=0,1,IF($B$21&gt;H27,0,IF($B$21=H27,2,1)))</f>
        <v>1</v>
      </c>
      <c r="I23" s="418"/>
      <c r="J23" s="418">
        <f t="shared" ref="J23" si="27">IF($B$21=0,1,IF($B$21&gt;J27,0,IF($B$21=J27,2,1)))</f>
        <v>1</v>
      </c>
      <c r="K23" s="418"/>
      <c r="L23" s="418">
        <f t="shared" ref="L23" si="28">IF($B$21=0,1,IF($B$21&gt;L27,0,IF($B$21=L27,2,1)))</f>
        <v>1</v>
      </c>
      <c r="M23" s="418"/>
      <c r="N23" s="418">
        <f t="shared" ref="N23" si="29">IF($B$21=0,1,IF($B$21&gt;N27,0,IF($B$21=N27,2,1)))</f>
        <v>1</v>
      </c>
      <c r="O23" s="418"/>
      <c r="P23" s="418">
        <f t="shared" ref="P23" si="30">IF($B$21=0,1,IF($B$21&gt;P27,0,IF($B$21=P27,2,1)))</f>
        <v>1</v>
      </c>
      <c r="Q23" s="418"/>
      <c r="R23" s="418">
        <f t="shared" ref="R23" si="31">IF($B$21=0,1,IF($B$21&gt;R27,0,IF($B$21=R27,2,1)))</f>
        <v>1</v>
      </c>
      <c r="S23" s="418"/>
      <c r="T23" s="418"/>
      <c r="U23" s="418"/>
    </row>
    <row r="24" spans="1:23" ht="12.75" customHeight="1" x14ac:dyDescent="0.25">
      <c r="A24" s="418"/>
      <c r="B24" s="418"/>
      <c r="C24" s="418"/>
      <c r="D24" s="418"/>
      <c r="E24" s="418"/>
      <c r="F24" s="418"/>
      <c r="G24" s="418"/>
      <c r="H24" s="418"/>
      <c r="I24" s="418"/>
      <c r="J24" s="418"/>
      <c r="K24" s="418"/>
      <c r="L24" s="418"/>
      <c r="M24" s="418"/>
      <c r="N24" s="418"/>
      <c r="O24" s="418"/>
      <c r="P24" s="418"/>
      <c r="Q24" s="418"/>
      <c r="R24" s="418"/>
      <c r="S24" s="418"/>
      <c r="T24" s="418"/>
      <c r="U24" s="418"/>
    </row>
    <row r="25" spans="1:23" ht="21" x14ac:dyDescent="0.35">
      <c r="A25" s="391" t="s">
        <v>338</v>
      </c>
      <c r="B25" s="408"/>
      <c r="C25" s="408"/>
      <c r="F25" s="408"/>
      <c r="G25" s="408"/>
      <c r="H25" s="408"/>
      <c r="I25" s="408"/>
      <c r="N25" s="408"/>
      <c r="O25" s="408"/>
      <c r="P25" s="408"/>
      <c r="Q25" s="408"/>
      <c r="R25" s="408"/>
      <c r="S25" s="408"/>
      <c r="T25" s="419"/>
      <c r="U25" s="408"/>
    </row>
    <row r="26" spans="1:23" ht="24" customHeight="1" x14ac:dyDescent="0.2">
      <c r="A26" s="420" t="s">
        <v>97</v>
      </c>
      <c r="B26" s="421">
        <f>'Dati par projektu'!$C$6</f>
        <v>0</v>
      </c>
      <c r="C26" s="422"/>
      <c r="D26" s="422"/>
      <c r="E26" s="422"/>
      <c r="F26" s="421">
        <f>'Dati par projektu'!$C$7</f>
        <v>0</v>
      </c>
      <c r="G26" s="422"/>
      <c r="H26" s="423"/>
      <c r="I26" s="423"/>
      <c r="J26" s="423" t="s">
        <v>339</v>
      </c>
      <c r="K26" s="424"/>
      <c r="L26" s="425">
        <f>'1.1.A. Iesniedzējs'!C24</f>
        <v>0.85</v>
      </c>
      <c r="M26" s="423"/>
      <c r="N26" s="426" t="s">
        <v>340</v>
      </c>
      <c r="O26" s="426"/>
      <c r="P26" s="426"/>
      <c r="Q26" s="426"/>
      <c r="R26" s="426"/>
      <c r="S26" s="426"/>
      <c r="T26" s="426"/>
      <c r="U26" s="426"/>
      <c r="W26" s="4">
        <f>IF(F26=Dati!$J$3,1,IF(F26=Dati!$J$4,2,IF(F26=Dati!$J$5,3,0)))</f>
        <v>0</v>
      </c>
    </row>
    <row r="27" spans="1:23" x14ac:dyDescent="0.2">
      <c r="A27" s="392" t="s">
        <v>324</v>
      </c>
      <c r="B27" s="393">
        <f>B$3</f>
        <v>2026</v>
      </c>
      <c r="C27" s="393"/>
      <c r="D27" s="393">
        <f>D$3</f>
        <v>2027</v>
      </c>
      <c r="E27" s="393"/>
      <c r="F27" s="393">
        <f>F$3</f>
        <v>2028</v>
      </c>
      <c r="G27" s="393"/>
      <c r="H27" s="393">
        <f>H$3</f>
        <v>2029</v>
      </c>
      <c r="I27" s="393"/>
      <c r="J27" s="393" t="str">
        <f>J$3</f>
        <v>X</v>
      </c>
      <c r="K27" s="393"/>
      <c r="L27" s="393" t="str">
        <f>L$3</f>
        <v>X</v>
      </c>
      <c r="M27" s="393"/>
      <c r="N27" s="393" t="str">
        <f>N$3</f>
        <v>X</v>
      </c>
      <c r="O27" s="393"/>
      <c r="P27" s="393" t="str">
        <f>P$3</f>
        <v>X</v>
      </c>
      <c r="Q27" s="393"/>
      <c r="R27" s="393" t="str">
        <f>R$3</f>
        <v>X</v>
      </c>
      <c r="S27" s="393"/>
      <c r="T27" s="393"/>
      <c r="U27" s="393"/>
    </row>
    <row r="28" spans="1:23" x14ac:dyDescent="0.2">
      <c r="A28" s="427"/>
      <c r="B28" s="394" t="s">
        <v>325</v>
      </c>
      <c r="C28" s="394"/>
      <c r="D28" s="394" t="s">
        <v>325</v>
      </c>
      <c r="E28" s="394"/>
      <c r="F28" s="394" t="s">
        <v>325</v>
      </c>
      <c r="G28" s="394"/>
      <c r="H28" s="394" t="s">
        <v>325</v>
      </c>
      <c r="I28" s="394"/>
      <c r="J28" s="394" t="s">
        <v>325</v>
      </c>
      <c r="K28" s="394"/>
      <c r="L28" s="394" t="s">
        <v>325</v>
      </c>
      <c r="M28" s="394"/>
      <c r="N28" s="394" t="s">
        <v>325</v>
      </c>
      <c r="O28" s="394"/>
      <c r="P28" s="394" t="s">
        <v>325</v>
      </c>
      <c r="Q28" s="394"/>
      <c r="R28" s="394" t="s">
        <v>325</v>
      </c>
      <c r="S28" s="394"/>
      <c r="T28" s="394" t="s">
        <v>191</v>
      </c>
      <c r="U28" s="394" t="s">
        <v>131</v>
      </c>
    </row>
    <row r="29" spans="1:23" ht="12.75" customHeight="1" x14ac:dyDescent="0.2">
      <c r="A29" s="428" t="str">
        <f>A$5</f>
        <v>Taisnīgas pārkārtošanās fonds</v>
      </c>
      <c r="B29" s="429">
        <f>B36*$L$26</f>
        <v>0</v>
      </c>
      <c r="C29" s="429"/>
      <c r="D29" s="429">
        <f t="shared" ref="D29:R29" si="32">D36*$L$26</f>
        <v>0</v>
      </c>
      <c r="E29" s="429"/>
      <c r="F29" s="429">
        <f t="shared" si="32"/>
        <v>0</v>
      </c>
      <c r="G29" s="429"/>
      <c r="H29" s="429">
        <f t="shared" si="32"/>
        <v>0</v>
      </c>
      <c r="I29" s="429"/>
      <c r="J29" s="429">
        <f t="shared" si="32"/>
        <v>0</v>
      </c>
      <c r="K29" s="429"/>
      <c r="L29" s="429">
        <f t="shared" si="32"/>
        <v>0</v>
      </c>
      <c r="M29" s="429"/>
      <c r="N29" s="429">
        <f t="shared" si="32"/>
        <v>0</v>
      </c>
      <c r="O29" s="429"/>
      <c r="P29" s="429">
        <f t="shared" si="32"/>
        <v>0</v>
      </c>
      <c r="Q29" s="429"/>
      <c r="R29" s="429">
        <f t="shared" si="32"/>
        <v>0</v>
      </c>
      <c r="S29" s="429"/>
      <c r="T29" s="396">
        <f t="shared" ref="T29:T40" si="33">SUM(B29:R29)</f>
        <v>0</v>
      </c>
      <c r="U29" s="397" t="e">
        <f>T29/T$36</f>
        <v>#DIV/0!</v>
      </c>
    </row>
    <row r="30" spans="1:23" ht="12.75" customHeight="1" x14ac:dyDescent="0.2">
      <c r="A30" s="398" t="str">
        <f>A$6</f>
        <v>Attiecināmais valsts budžeta finansējums</v>
      </c>
      <c r="B30" s="429">
        <f>IF($W26=2,B36-B29,0)</f>
        <v>0</v>
      </c>
      <c r="C30" s="429"/>
      <c r="D30" s="429">
        <f t="shared" ref="D30:R30" si="34">IF($W26=2,D36-D29,0)</f>
        <v>0</v>
      </c>
      <c r="E30" s="429"/>
      <c r="F30" s="429">
        <f t="shared" si="34"/>
        <v>0</v>
      </c>
      <c r="G30" s="429"/>
      <c r="H30" s="429">
        <f t="shared" si="34"/>
        <v>0</v>
      </c>
      <c r="I30" s="429"/>
      <c r="J30" s="429">
        <f t="shared" si="34"/>
        <v>0</v>
      </c>
      <c r="K30" s="429"/>
      <c r="L30" s="429">
        <f t="shared" si="34"/>
        <v>0</v>
      </c>
      <c r="M30" s="429"/>
      <c r="N30" s="429">
        <f t="shared" si="34"/>
        <v>0</v>
      </c>
      <c r="O30" s="429"/>
      <c r="P30" s="429">
        <f t="shared" si="34"/>
        <v>0</v>
      </c>
      <c r="Q30" s="429"/>
      <c r="R30" s="429">
        <f t="shared" si="34"/>
        <v>0</v>
      </c>
      <c r="S30" s="429"/>
      <c r="T30" s="396">
        <f t="shared" si="33"/>
        <v>0</v>
      </c>
      <c r="U30" s="397" t="e">
        <f t="shared" ref="U30:U36" si="35">T30/T$36</f>
        <v>#DIV/0!</v>
      </c>
    </row>
    <row r="31" spans="1:23" ht="12.75" customHeight="1" x14ac:dyDescent="0.2">
      <c r="A31" s="398" t="str">
        <f>A$7</f>
        <v>Valsts budžeta dotācija pašvaldībām</v>
      </c>
      <c r="B31" s="430">
        <f>IF($W26=1,(B29/0.85*0.15+B29)*0.15*'Dati par projektu'!$C$10,0)</f>
        <v>0</v>
      </c>
      <c r="C31" s="430"/>
      <c r="D31" s="430">
        <f>IF($W26=1,(D29/0.85*0.15+D29)*0.15*'Dati par projektu'!$C$10,0)</f>
        <v>0</v>
      </c>
      <c r="E31" s="430"/>
      <c r="F31" s="430">
        <f>IF($W26=1,(F29/0.85*0.15+F29)*0.15*'Dati par projektu'!$C$10,0)</f>
        <v>0</v>
      </c>
      <c r="G31" s="430"/>
      <c r="H31" s="430">
        <f>IF($W26=1,(H29/0.85*0.15+H29)*0.15*'Dati par projektu'!$C$10,0)</f>
        <v>0</v>
      </c>
      <c r="I31" s="430"/>
      <c r="J31" s="430">
        <f>IF($W26=1,(J29/0.85*0.15+J29)*0.15*'Dati par projektu'!$C$10,0)</f>
        <v>0</v>
      </c>
      <c r="K31" s="430"/>
      <c r="L31" s="430">
        <f>IF($W26=1,(L29/0.85*0.15+L29)*0.15*'Dati par projektu'!$C$10,0)</f>
        <v>0</v>
      </c>
      <c r="M31" s="430"/>
      <c r="N31" s="430">
        <f>IF($W26=1,(N29/0.85*0.15+N29)*0.15*'Dati par projektu'!$C$10,0)</f>
        <v>0</v>
      </c>
      <c r="O31" s="430"/>
      <c r="P31" s="430">
        <f>IF($W26=1,(P29/0.85*0.15+P29)*0.15*'Dati par projektu'!$C$10,0)</f>
        <v>0</v>
      </c>
      <c r="Q31" s="430"/>
      <c r="R31" s="430">
        <f>IF($W26=1,(R29/0.85*0.15+R29)*0.15*'Dati par projektu'!$C$10,0)</f>
        <v>0</v>
      </c>
      <c r="S31" s="430"/>
      <c r="T31" s="396">
        <f t="shared" si="33"/>
        <v>0</v>
      </c>
      <c r="U31" s="397" t="e">
        <f t="shared" si="35"/>
        <v>#DIV/0!</v>
      </c>
    </row>
    <row r="32" spans="1:23" ht="12.75" customHeight="1" x14ac:dyDescent="0.2">
      <c r="A32" s="398" t="str">
        <f>A$8</f>
        <v>Pašvaldības finansējums</v>
      </c>
      <c r="B32" s="430">
        <f>IF($W$26=1,B36-B29-B31,0)</f>
        <v>0</v>
      </c>
      <c r="C32" s="430"/>
      <c r="D32" s="430">
        <f t="shared" ref="D32:R32" si="36">IF($W$26=1,D36-D29-D31,0)</f>
        <v>0</v>
      </c>
      <c r="E32" s="430"/>
      <c r="F32" s="430">
        <f t="shared" si="36"/>
        <v>0</v>
      </c>
      <c r="G32" s="430"/>
      <c r="H32" s="430">
        <f t="shared" si="36"/>
        <v>0</v>
      </c>
      <c r="I32" s="430"/>
      <c r="J32" s="430">
        <f t="shared" si="36"/>
        <v>0</v>
      </c>
      <c r="K32" s="430"/>
      <c r="L32" s="430">
        <f t="shared" si="36"/>
        <v>0</v>
      </c>
      <c r="M32" s="430"/>
      <c r="N32" s="430">
        <f t="shared" si="36"/>
        <v>0</v>
      </c>
      <c r="O32" s="430"/>
      <c r="P32" s="430">
        <f t="shared" si="36"/>
        <v>0</v>
      </c>
      <c r="Q32" s="430"/>
      <c r="R32" s="430">
        <f t="shared" si="36"/>
        <v>0</v>
      </c>
      <c r="S32" s="430"/>
      <c r="T32" s="396">
        <f t="shared" si="33"/>
        <v>0</v>
      </c>
      <c r="U32" s="397" t="e">
        <f t="shared" si="35"/>
        <v>#DIV/0!</v>
      </c>
    </row>
    <row r="33" spans="1:23" s="3" customFormat="1" ht="12.75" customHeight="1" x14ac:dyDescent="0.2">
      <c r="A33" s="398" t="str">
        <f>A$9</f>
        <v>Cits publiskais finansējums</v>
      </c>
      <c r="B33" s="430">
        <f>IF($F$26="Speciālās ekonomiskās zonas pārvalde",B38-B31-B35,IF($F$26="Kapitālsabiedrība",B38-B31-B35,0))</f>
        <v>0</v>
      </c>
      <c r="C33" s="430"/>
      <c r="D33" s="430">
        <f t="shared" ref="D33" si="37">IF($F$26="Speciālās ekonomiskās zonas pārvalde",D38-D31-D35,IF($F$26="Kapitālsabiedrība",D38-D31-D35,0))</f>
        <v>0</v>
      </c>
      <c r="E33" s="430"/>
      <c r="F33" s="430">
        <f t="shared" ref="F33" si="38">IF($F$26="Speciālās ekonomiskās zonas pārvalde",F38-F31-F35,IF($F$26="Kapitālsabiedrība",F38-F31-F35,0))</f>
        <v>0</v>
      </c>
      <c r="G33" s="430"/>
      <c r="H33" s="430">
        <f t="shared" ref="H33" si="39">IF($F$26="Speciālās ekonomiskās zonas pārvalde",H38-H31-H35,IF($F$26="Kapitālsabiedrība",H38-H31-H35,0))</f>
        <v>0</v>
      </c>
      <c r="I33" s="430"/>
      <c r="J33" s="430">
        <f t="shared" ref="J33" si="40">IF($F$26="Speciālās ekonomiskās zonas pārvalde",J38-J31-J35,IF($F$26="Kapitālsabiedrība",J38-J31-J35,0))</f>
        <v>0</v>
      </c>
      <c r="K33" s="430"/>
      <c r="L33" s="430">
        <f t="shared" ref="L33" si="41">IF($F$26="Speciālās ekonomiskās zonas pārvalde",L38-L31-L35,IF($F$26="Kapitālsabiedrība",L38-L31-L35,0))</f>
        <v>0</v>
      </c>
      <c r="M33" s="430"/>
      <c r="N33" s="430">
        <f t="shared" ref="N33" si="42">IF($F$26="Speciālās ekonomiskās zonas pārvalde",N38-N31-N35,IF($F$26="Kapitālsabiedrība",N38-N31-N35,0))</f>
        <v>0</v>
      </c>
      <c r="O33" s="430"/>
      <c r="P33" s="430">
        <f t="shared" ref="P33" si="43">IF($F$26="Speciālās ekonomiskās zonas pārvalde",P38-P31-P35,IF($F$26="Kapitālsabiedrība",P38-P31-P35,0))</f>
        <v>0</v>
      </c>
      <c r="Q33" s="430"/>
      <c r="R33" s="430">
        <f t="shared" ref="R33" si="44">IF($F$26="Speciālās ekonomiskās zonas pārvalde",R38-R31-R35,IF($F$26="Kapitālsabiedrība",R38-R31-R35,0))</f>
        <v>0</v>
      </c>
      <c r="S33" s="430"/>
      <c r="T33" s="396">
        <f t="shared" si="33"/>
        <v>0</v>
      </c>
      <c r="U33" s="397" t="e">
        <f t="shared" si="35"/>
        <v>#DIV/0!</v>
      </c>
    </row>
    <row r="34" spans="1:23" ht="12.75" customHeight="1" x14ac:dyDescent="0.2">
      <c r="A34" s="399" t="str">
        <f>A$10</f>
        <v>Publiskās attiecināmās izmaksas</v>
      </c>
      <c r="B34" s="297">
        <f>SUM(B29:B33)</f>
        <v>0</v>
      </c>
      <c r="C34" s="297"/>
      <c r="D34" s="297">
        <f t="shared" ref="D34:R34" si="45">SUM(D29:D33)</f>
        <v>0</v>
      </c>
      <c r="E34" s="297"/>
      <c r="F34" s="297">
        <f t="shared" si="45"/>
        <v>0</v>
      </c>
      <c r="G34" s="297"/>
      <c r="H34" s="297">
        <f t="shared" si="45"/>
        <v>0</v>
      </c>
      <c r="I34" s="297"/>
      <c r="J34" s="297">
        <f t="shared" si="45"/>
        <v>0</v>
      </c>
      <c r="K34" s="297"/>
      <c r="L34" s="297">
        <f t="shared" si="45"/>
        <v>0</v>
      </c>
      <c r="M34" s="297"/>
      <c r="N34" s="297">
        <f t="shared" si="45"/>
        <v>0</v>
      </c>
      <c r="O34" s="297"/>
      <c r="P34" s="297">
        <f t="shared" si="45"/>
        <v>0</v>
      </c>
      <c r="Q34" s="297"/>
      <c r="R34" s="297">
        <f t="shared" si="45"/>
        <v>0</v>
      </c>
      <c r="S34" s="297"/>
      <c r="T34" s="400">
        <f t="shared" si="33"/>
        <v>0</v>
      </c>
      <c r="U34" s="401" t="e">
        <f t="shared" si="35"/>
        <v>#DIV/0!</v>
      </c>
    </row>
    <row r="35" spans="1:23" ht="12.75" customHeight="1" x14ac:dyDescent="0.2">
      <c r="A35" s="398" t="str">
        <f>A$11</f>
        <v>Privātās attiecināmās izmaksas</v>
      </c>
      <c r="B35" s="430"/>
      <c r="C35" s="430"/>
      <c r="D35" s="430"/>
      <c r="E35" s="430"/>
      <c r="F35" s="430"/>
      <c r="G35" s="430"/>
      <c r="H35" s="430"/>
      <c r="I35" s="430"/>
      <c r="J35" s="430"/>
      <c r="K35" s="430"/>
      <c r="L35" s="430"/>
      <c r="M35" s="430"/>
      <c r="N35" s="430"/>
      <c r="O35" s="430"/>
      <c r="P35" s="430"/>
      <c r="Q35" s="430"/>
      <c r="R35" s="430"/>
      <c r="S35" s="430"/>
      <c r="T35" s="396">
        <f t="shared" si="33"/>
        <v>0</v>
      </c>
      <c r="U35" s="397" t="e">
        <f t="shared" si="35"/>
        <v>#DIV/0!</v>
      </c>
    </row>
    <row r="36" spans="1:23" ht="12.75" customHeight="1" x14ac:dyDescent="0.2">
      <c r="A36" s="399" t="str">
        <f>A$12</f>
        <v>Kopējās attiecināmās izmaksas</v>
      </c>
      <c r="B36" s="297">
        <f>IF(B23=2,'1.1.A. Iesniedzējs'!H24,'1.1.A. Iesniedzējs'!H24*B23)</f>
        <v>0</v>
      </c>
      <c r="C36" s="297"/>
      <c r="D36" s="297">
        <f>IF(D23=2,'1.1.A. Iesniedzējs'!J24+'1.1.A. Iesniedzējs'!H24,'1.1.A. Iesniedzējs'!J24*D23)</f>
        <v>0</v>
      </c>
      <c r="E36" s="297"/>
      <c r="F36" s="297">
        <f>IF(F23=2,'1.1.A. Iesniedzējs'!L24+'1.1.A. Iesniedzējs'!J24+'1.1.A. Iesniedzējs'!H24,'1.1.A. Iesniedzējs'!L24*F23)</f>
        <v>0</v>
      </c>
      <c r="G36" s="297"/>
      <c r="H36" s="297">
        <f>IF(H23=2,'1.1.A. Iesniedzējs'!N24+'1.1.A. Iesniedzējs'!L24+'1.1.A. Iesniedzējs'!J24+'1.1.A. Iesniedzējs'!H24,'1.1.A. Iesniedzējs'!N24*H23)</f>
        <v>0</v>
      </c>
      <c r="I36" s="297"/>
      <c r="J36" s="297">
        <f>IF(J23=2,'1.1.A. Iesniedzējs'!P24,'1.1.A. Iesniedzējs'!P24*J23)</f>
        <v>0</v>
      </c>
      <c r="K36" s="297"/>
      <c r="L36" s="297">
        <f>IF(L23=2,'1.1.A. Iesniedzējs'!R24,'1.1.A. Iesniedzējs'!R24*L23)</f>
        <v>0</v>
      </c>
      <c r="M36" s="297"/>
      <c r="N36" s="297">
        <f>IF(N23=2,'1.1.A. Iesniedzējs'!T24,'1.1.A. Iesniedzējs'!T24*N23)</f>
        <v>0</v>
      </c>
      <c r="O36" s="297"/>
      <c r="P36" s="297">
        <f>IF(P23=2,'1.1.A. Iesniedzējs'!V24,'1.1.A. Iesniedzējs'!V24*P23)</f>
        <v>0</v>
      </c>
      <c r="Q36" s="297"/>
      <c r="R36" s="297">
        <f>IF(R23=2,'1.1.A. Iesniedzējs'!X24,'1.1.A. Iesniedzējs'!X24*R23)</f>
        <v>0</v>
      </c>
      <c r="S36" s="297"/>
      <c r="T36" s="400">
        <f t="shared" si="33"/>
        <v>0</v>
      </c>
      <c r="U36" s="401" t="e">
        <f t="shared" si="35"/>
        <v>#DIV/0!</v>
      </c>
    </row>
    <row r="37" spans="1:23" ht="12.75" customHeight="1" x14ac:dyDescent="0.2">
      <c r="A37" s="398" t="str">
        <f>A$13</f>
        <v>Publiskās ārpusprojekta izmaksas</v>
      </c>
      <c r="B37" s="430">
        <f>IF(B23=2,'1.1.A. Iesniedzējs'!I24,'1.1.A. Iesniedzējs'!I24*B23)</f>
        <v>0</v>
      </c>
      <c r="C37" s="430"/>
      <c r="D37" s="430">
        <f>IF(D23=2,'1.1.A. Iesniedzējs'!K24+'1.1.A. Iesniedzējs'!I24,'1.1.A. Iesniedzējs'!K24*D23)</f>
        <v>0</v>
      </c>
      <c r="E37" s="430"/>
      <c r="F37" s="430">
        <f>IF(F23=2,'1.1.A. Iesniedzējs'!M24+'1.1.A. Iesniedzējs'!K24+'1.1.A. Iesniedzējs'!I24,'1.1.A. Iesniedzējs'!M24*F23)</f>
        <v>0</v>
      </c>
      <c r="G37" s="430"/>
      <c r="H37" s="430">
        <f>IF(H23=2,'1.1.A. Iesniedzējs'!O24+'1.1.A. Iesniedzējs'!M24+'1.1.A. Iesniedzējs'!K24+'1.1.A. Iesniedzējs'!I24,'1.1.A. Iesniedzējs'!O24*H23)</f>
        <v>0</v>
      </c>
      <c r="I37" s="430"/>
      <c r="J37" s="430">
        <f>IF(J23=2,'1.1.A. Iesniedzējs'!Q24,'1.1.A. Iesniedzējs'!Q24*J23)</f>
        <v>0</v>
      </c>
      <c r="K37" s="430"/>
      <c r="L37" s="430">
        <f>IF(L23=2,'1.1.A. Iesniedzējs'!S24,'1.1.A. Iesniedzējs'!S24*L23)</f>
        <v>0</v>
      </c>
      <c r="M37" s="430"/>
      <c r="N37" s="430">
        <f>IF(N23=2,'1.1.A. Iesniedzējs'!U24,'1.1.A. Iesniedzējs'!U24*N23)</f>
        <v>0</v>
      </c>
      <c r="O37" s="430"/>
      <c r="P37" s="430">
        <f>IF(P23=2,'1.1.A. Iesniedzējs'!W24,'1.1.A. Iesniedzējs'!W24*P23)</f>
        <v>0</v>
      </c>
      <c r="Q37" s="430"/>
      <c r="R37" s="430">
        <f>IF(R23=2,'1.1.A. Iesniedzējs'!Y24,'1.1.A. Iesniedzējs'!Y24*R23)</f>
        <v>0</v>
      </c>
      <c r="S37" s="430"/>
      <c r="T37" s="396">
        <f t="shared" ref="T37" si="46">SUM(B37:R37)</f>
        <v>0</v>
      </c>
      <c r="U37" s="431" t="s">
        <v>332</v>
      </c>
    </row>
    <row r="38" spans="1:23" ht="12.75" customHeight="1" x14ac:dyDescent="0.2">
      <c r="A38" s="398" t="str">
        <f>A$14</f>
        <v>Privātās ārpusprojekta izmaksas</v>
      </c>
      <c r="B38" s="432"/>
      <c r="C38" s="432"/>
      <c r="D38" s="432"/>
      <c r="E38" s="432"/>
      <c r="F38" s="432"/>
      <c r="G38" s="432"/>
      <c r="H38" s="432"/>
      <c r="I38" s="432"/>
      <c r="J38" s="432"/>
      <c r="K38" s="432"/>
      <c r="L38" s="432"/>
      <c r="M38" s="432"/>
      <c r="N38" s="432"/>
      <c r="O38" s="432"/>
      <c r="P38" s="432"/>
      <c r="Q38" s="432"/>
      <c r="R38" s="432"/>
      <c r="S38" s="432"/>
      <c r="T38" s="396">
        <f t="shared" si="33"/>
        <v>0</v>
      </c>
      <c r="U38" s="431" t="s">
        <v>332</v>
      </c>
    </row>
    <row r="39" spans="1:23" ht="12.75" customHeight="1" x14ac:dyDescent="0.2">
      <c r="A39" s="399" t="str">
        <f>A$15</f>
        <v>Ārpusprojekta izmaksas kopā</v>
      </c>
      <c r="B39" s="297">
        <f>SUM(B37:B38)</f>
        <v>0</v>
      </c>
      <c r="C39" s="297"/>
      <c r="D39" s="297">
        <f t="shared" ref="D39:R39" si="47">SUM(D37:D38)</f>
        <v>0</v>
      </c>
      <c r="E39" s="297"/>
      <c r="F39" s="297">
        <f t="shared" si="47"/>
        <v>0</v>
      </c>
      <c r="G39" s="297"/>
      <c r="H39" s="297">
        <f t="shared" si="47"/>
        <v>0</v>
      </c>
      <c r="I39" s="297"/>
      <c r="J39" s="297">
        <f t="shared" si="47"/>
        <v>0</v>
      </c>
      <c r="K39" s="297"/>
      <c r="L39" s="297">
        <f t="shared" si="47"/>
        <v>0</v>
      </c>
      <c r="M39" s="297"/>
      <c r="N39" s="297">
        <f t="shared" si="47"/>
        <v>0</v>
      </c>
      <c r="O39" s="297"/>
      <c r="P39" s="297">
        <f t="shared" si="47"/>
        <v>0</v>
      </c>
      <c r="Q39" s="297"/>
      <c r="R39" s="297">
        <f t="shared" si="47"/>
        <v>0</v>
      </c>
      <c r="S39" s="297"/>
      <c r="T39" s="400">
        <f t="shared" si="33"/>
        <v>0</v>
      </c>
      <c r="U39" s="431" t="s">
        <v>332</v>
      </c>
    </row>
    <row r="40" spans="1:23" ht="12.75" customHeight="1" x14ac:dyDescent="0.25">
      <c r="A40" s="404" t="str">
        <f>A$16</f>
        <v>Kopējās izmaksas</v>
      </c>
      <c r="B40" s="405">
        <f>B36+B39</f>
        <v>0</v>
      </c>
      <c r="C40" s="405"/>
      <c r="D40" s="405">
        <f t="shared" ref="D40:R40" si="48">D36+D39</f>
        <v>0</v>
      </c>
      <c r="E40" s="405"/>
      <c r="F40" s="405">
        <f t="shared" si="48"/>
        <v>0</v>
      </c>
      <c r="G40" s="405"/>
      <c r="H40" s="405">
        <f t="shared" si="48"/>
        <v>0</v>
      </c>
      <c r="I40" s="405"/>
      <c r="J40" s="405">
        <f t="shared" si="48"/>
        <v>0</v>
      </c>
      <c r="K40" s="405"/>
      <c r="L40" s="405">
        <f t="shared" si="48"/>
        <v>0</v>
      </c>
      <c r="M40" s="405"/>
      <c r="N40" s="405">
        <f t="shared" si="48"/>
        <v>0</v>
      </c>
      <c r="O40" s="405"/>
      <c r="P40" s="405">
        <f t="shared" si="48"/>
        <v>0</v>
      </c>
      <c r="Q40" s="405"/>
      <c r="R40" s="405">
        <f t="shared" si="48"/>
        <v>0</v>
      </c>
      <c r="S40" s="405"/>
      <c r="T40" s="407">
        <f t="shared" si="33"/>
        <v>0</v>
      </c>
      <c r="U40" s="431" t="s">
        <v>332</v>
      </c>
    </row>
    <row r="41" spans="1:23" ht="12.75" customHeight="1" x14ac:dyDescent="0.25">
      <c r="A41" s="418"/>
      <c r="B41" s="418"/>
      <c r="C41" s="418"/>
      <c r="D41" s="418"/>
      <c r="E41" s="418"/>
      <c r="F41" s="418"/>
      <c r="G41" s="418"/>
      <c r="H41" s="418"/>
      <c r="I41" s="418"/>
      <c r="J41" s="418"/>
      <c r="K41" s="418"/>
      <c r="L41" s="418"/>
      <c r="M41" s="418"/>
      <c r="N41" s="418"/>
      <c r="O41" s="418"/>
      <c r="P41" s="418"/>
      <c r="Q41" s="418"/>
      <c r="R41" s="418"/>
      <c r="S41" s="418"/>
      <c r="T41" s="418"/>
      <c r="U41" s="418"/>
    </row>
    <row r="42" spans="1:23" ht="24" customHeight="1" x14ac:dyDescent="0.2">
      <c r="A42" s="420" t="s">
        <v>97</v>
      </c>
      <c r="B42" s="421">
        <f>'Dati par projektu'!$C$6</f>
        <v>0</v>
      </c>
      <c r="C42" s="422"/>
      <c r="D42" s="422"/>
      <c r="E42" s="422"/>
      <c r="F42" s="421">
        <f>'Dati par projektu'!$C$7</f>
        <v>0</v>
      </c>
      <c r="G42" s="422"/>
      <c r="H42" s="423"/>
      <c r="I42" s="422"/>
      <c r="J42" s="423" t="s">
        <v>339</v>
      </c>
      <c r="K42" s="422"/>
      <c r="L42" s="425">
        <f>'11. DL 4.pielikums'!$E$39</f>
        <v>0.85</v>
      </c>
      <c r="M42" s="422"/>
      <c r="N42" s="426" t="s">
        <v>341</v>
      </c>
      <c r="O42" s="422"/>
      <c r="P42" s="423"/>
      <c r="Q42" s="422"/>
      <c r="R42" s="423"/>
      <c r="S42" s="422"/>
      <c r="T42" s="423"/>
      <c r="U42" s="423"/>
      <c r="W42" s="4">
        <f>IF(F42=Dati!$J$3,1,IF(F42=Dati!$J$4,2,IF(F42=Dati!$J$5,3,0)))</f>
        <v>0</v>
      </c>
    </row>
    <row r="43" spans="1:23" ht="12.75" customHeight="1" x14ac:dyDescent="0.2">
      <c r="A43" s="392" t="s">
        <v>324</v>
      </c>
      <c r="B43" s="393">
        <f>B$3</f>
        <v>2026</v>
      </c>
      <c r="C43" s="393"/>
      <c r="D43" s="393">
        <f>D$3</f>
        <v>2027</v>
      </c>
      <c r="E43" s="393"/>
      <c r="F43" s="393">
        <f>F$3</f>
        <v>2028</v>
      </c>
      <c r="G43" s="393"/>
      <c r="H43" s="393">
        <f>H$3</f>
        <v>2029</v>
      </c>
      <c r="I43" s="393"/>
      <c r="J43" s="393" t="str">
        <f>J$3</f>
        <v>X</v>
      </c>
      <c r="K43" s="393"/>
      <c r="L43" s="393" t="str">
        <f>L$3</f>
        <v>X</v>
      </c>
      <c r="M43" s="393"/>
      <c r="N43" s="393" t="str">
        <f>N$3</f>
        <v>X</v>
      </c>
      <c r="O43" s="393"/>
      <c r="P43" s="393" t="str">
        <f>P$3</f>
        <v>X</v>
      </c>
      <c r="Q43" s="393"/>
      <c r="R43" s="393" t="str">
        <f>R$3</f>
        <v>X</v>
      </c>
      <c r="S43" s="393"/>
      <c r="T43" s="393"/>
      <c r="U43" s="393"/>
    </row>
    <row r="44" spans="1:23" x14ac:dyDescent="0.2">
      <c r="A44" s="427"/>
      <c r="B44" s="394" t="s">
        <v>325</v>
      </c>
      <c r="C44" s="394"/>
      <c r="D44" s="394" t="s">
        <v>325</v>
      </c>
      <c r="E44" s="394"/>
      <c r="F44" s="394" t="s">
        <v>325</v>
      </c>
      <c r="G44" s="394"/>
      <c r="H44" s="394" t="s">
        <v>325</v>
      </c>
      <c r="I44" s="394"/>
      <c r="J44" s="394" t="s">
        <v>325</v>
      </c>
      <c r="K44" s="394"/>
      <c r="L44" s="394" t="s">
        <v>325</v>
      </c>
      <c r="M44" s="394"/>
      <c r="N44" s="394" t="s">
        <v>325</v>
      </c>
      <c r="O44" s="394"/>
      <c r="P44" s="394" t="s">
        <v>325</v>
      </c>
      <c r="Q44" s="394"/>
      <c r="R44" s="394" t="s">
        <v>325</v>
      </c>
      <c r="S44" s="394"/>
      <c r="T44" s="394" t="s">
        <v>191</v>
      </c>
      <c r="U44" s="394" t="s">
        <v>131</v>
      </c>
    </row>
    <row r="45" spans="1:23" ht="12.75" customHeight="1" x14ac:dyDescent="0.2">
      <c r="A45" s="428" t="str">
        <f>A$5</f>
        <v>Taisnīgas pārkārtošanās fonds</v>
      </c>
      <c r="B45" s="429">
        <f>B52*$L$42</f>
        <v>0</v>
      </c>
      <c r="C45" s="429"/>
      <c r="D45" s="429">
        <f t="shared" ref="D45:R45" si="49">D52*$L$42</f>
        <v>0</v>
      </c>
      <c r="E45" s="429"/>
      <c r="F45" s="429">
        <f t="shared" si="49"/>
        <v>0</v>
      </c>
      <c r="G45" s="429"/>
      <c r="H45" s="429">
        <f t="shared" si="49"/>
        <v>0</v>
      </c>
      <c r="I45" s="429"/>
      <c r="J45" s="429">
        <f t="shared" si="49"/>
        <v>0</v>
      </c>
      <c r="K45" s="429"/>
      <c r="L45" s="429">
        <f t="shared" si="49"/>
        <v>0</v>
      </c>
      <c r="M45" s="429"/>
      <c r="N45" s="429">
        <f t="shared" si="49"/>
        <v>0</v>
      </c>
      <c r="O45" s="429"/>
      <c r="P45" s="429">
        <f t="shared" si="49"/>
        <v>0</v>
      </c>
      <c r="Q45" s="429"/>
      <c r="R45" s="429">
        <f t="shared" si="49"/>
        <v>0</v>
      </c>
      <c r="S45" s="429"/>
      <c r="T45" s="396">
        <f t="shared" ref="T45:T55" si="50">SUM(B45:R45)</f>
        <v>0</v>
      </c>
      <c r="U45" s="397" t="e">
        <f>T45/T$52</f>
        <v>#DIV/0!</v>
      </c>
    </row>
    <row r="46" spans="1:23" ht="12.75" customHeight="1" x14ac:dyDescent="0.2">
      <c r="A46" s="398" t="str">
        <f>A$6</f>
        <v>Attiecināmais valsts budžeta finansējums</v>
      </c>
      <c r="B46" s="429">
        <f>IF($W42=2,B52-B45,0)</f>
        <v>0</v>
      </c>
      <c r="C46" s="429"/>
      <c r="D46" s="429">
        <f t="shared" ref="D46:P46" si="51">IF($W42=2,D52-D45,0)</f>
        <v>0</v>
      </c>
      <c r="E46" s="429"/>
      <c r="F46" s="429">
        <f t="shared" si="51"/>
        <v>0</v>
      </c>
      <c r="G46" s="429"/>
      <c r="H46" s="429">
        <f t="shared" si="51"/>
        <v>0</v>
      </c>
      <c r="I46" s="429"/>
      <c r="J46" s="429">
        <f t="shared" si="51"/>
        <v>0</v>
      </c>
      <c r="K46" s="429"/>
      <c r="L46" s="429">
        <f t="shared" si="51"/>
        <v>0</v>
      </c>
      <c r="M46" s="429"/>
      <c r="N46" s="429">
        <f t="shared" si="51"/>
        <v>0</v>
      </c>
      <c r="O46" s="429"/>
      <c r="P46" s="429">
        <f t="shared" si="51"/>
        <v>0</v>
      </c>
      <c r="Q46" s="429"/>
      <c r="R46" s="429">
        <f>IF($W42=2,R52-R45,0)</f>
        <v>0</v>
      </c>
      <c r="S46" s="429"/>
      <c r="T46" s="396">
        <f t="shared" si="50"/>
        <v>0</v>
      </c>
      <c r="U46" s="397" t="e">
        <f t="shared" ref="U46:U52" si="52">T46/T$52</f>
        <v>#DIV/0!</v>
      </c>
    </row>
    <row r="47" spans="1:23" ht="12.75" customHeight="1" x14ac:dyDescent="0.2">
      <c r="A47" s="398" t="str">
        <f>A$7</f>
        <v>Valsts budžeta dotācija pašvaldībām</v>
      </c>
      <c r="B47" s="430">
        <f>IF($W42=1,(B45/0.85*0.15+B45)*0.15*'Dati par projektu'!$C$10,0)</f>
        <v>0</v>
      </c>
      <c r="C47" s="430"/>
      <c r="D47" s="430">
        <f>IF($W42=1,(D45/0.85*0.15+D45)*0.15*'Dati par projektu'!$C$10,0)</f>
        <v>0</v>
      </c>
      <c r="E47" s="430"/>
      <c r="F47" s="430">
        <f>IF($W42=1,(F45/0.85*0.15+F45)*0.15*'Dati par projektu'!$C$10,0)</f>
        <v>0</v>
      </c>
      <c r="G47" s="430"/>
      <c r="H47" s="430">
        <f>IF($W42=1,(H45/0.85*0.15+H45)*0.15*'Dati par projektu'!$C$10,0)</f>
        <v>0</v>
      </c>
      <c r="I47" s="430"/>
      <c r="J47" s="430">
        <f>IF($W42=1,(J45/0.85*0.15+J45)*0.15*'Dati par projektu'!$C$10,0)</f>
        <v>0</v>
      </c>
      <c r="K47" s="430"/>
      <c r="L47" s="430">
        <f>IF($W42=1,(L45/0.85*0.15+L45)*0.15*'Dati par projektu'!$C$10,0)</f>
        <v>0</v>
      </c>
      <c r="M47" s="430"/>
      <c r="N47" s="430">
        <f>IF($W42=1,(N45/0.85*0.15+N45)*0.15*'Dati par projektu'!$C$10,0)</f>
        <v>0</v>
      </c>
      <c r="O47" s="430"/>
      <c r="P47" s="430">
        <f>IF($W42=1,(P45/0.85*0.15+P45)*0.15*'Dati par projektu'!$C$10,0)</f>
        <v>0</v>
      </c>
      <c r="Q47" s="430"/>
      <c r="R47" s="430">
        <f>IF($W42=1,(R45/0.85*0.15+R45)*0.15*'Dati par projektu'!$C$10,0)</f>
        <v>0</v>
      </c>
      <c r="S47" s="430"/>
      <c r="T47" s="396">
        <f t="shared" si="50"/>
        <v>0</v>
      </c>
      <c r="U47" s="397" t="e">
        <f t="shared" si="52"/>
        <v>#DIV/0!</v>
      </c>
    </row>
    <row r="48" spans="1:23" ht="12.75" customHeight="1" x14ac:dyDescent="0.2">
      <c r="A48" s="398" t="str">
        <f>A$8</f>
        <v>Pašvaldības finansējums</v>
      </c>
      <c r="B48" s="430">
        <f>IF($W42=1,B52-B45-B47-B51,0)</f>
        <v>0</v>
      </c>
      <c r="C48" s="430"/>
      <c r="D48" s="430">
        <f t="shared" ref="D48:R48" si="53">IF($W42=1,D52-D45-D47-D51,0)</f>
        <v>0</v>
      </c>
      <c r="E48" s="430"/>
      <c r="F48" s="430">
        <f t="shared" si="53"/>
        <v>0</v>
      </c>
      <c r="G48" s="430"/>
      <c r="H48" s="430">
        <f t="shared" si="53"/>
        <v>0</v>
      </c>
      <c r="I48" s="430"/>
      <c r="J48" s="430">
        <f t="shared" si="53"/>
        <v>0</v>
      </c>
      <c r="K48" s="430"/>
      <c r="L48" s="430">
        <f t="shared" si="53"/>
        <v>0</v>
      </c>
      <c r="M48" s="430"/>
      <c r="N48" s="430">
        <f t="shared" si="53"/>
        <v>0</v>
      </c>
      <c r="O48" s="430"/>
      <c r="P48" s="430">
        <f t="shared" si="53"/>
        <v>0</v>
      </c>
      <c r="Q48" s="430"/>
      <c r="R48" s="430">
        <f t="shared" si="53"/>
        <v>0</v>
      </c>
      <c r="S48" s="430"/>
      <c r="T48" s="396">
        <f t="shared" si="50"/>
        <v>0</v>
      </c>
      <c r="U48" s="397" t="e">
        <f t="shared" si="52"/>
        <v>#DIV/0!</v>
      </c>
    </row>
    <row r="49" spans="1:23" s="3" customFormat="1" ht="12.75" customHeight="1" x14ac:dyDescent="0.2">
      <c r="A49" s="398" t="str">
        <f>A$9</f>
        <v>Cits publiskais finansējums</v>
      </c>
      <c r="B49" s="430"/>
      <c r="C49" s="430"/>
      <c r="D49" s="430"/>
      <c r="E49" s="430"/>
      <c r="F49" s="430"/>
      <c r="G49" s="430"/>
      <c r="H49" s="430"/>
      <c r="I49" s="430"/>
      <c r="J49" s="430"/>
      <c r="K49" s="430"/>
      <c r="L49" s="430"/>
      <c r="M49" s="430"/>
      <c r="N49" s="430"/>
      <c r="O49" s="430"/>
      <c r="P49" s="430"/>
      <c r="Q49" s="430"/>
      <c r="R49" s="430"/>
      <c r="S49" s="430"/>
      <c r="T49" s="396">
        <f t="shared" si="50"/>
        <v>0</v>
      </c>
      <c r="U49" s="397" t="e">
        <f>T49/T$52</f>
        <v>#DIV/0!</v>
      </c>
    </row>
    <row r="50" spans="1:23" ht="12.75" customHeight="1" x14ac:dyDescent="0.2">
      <c r="A50" s="399" t="str">
        <f>A$10</f>
        <v>Publiskās attiecināmās izmaksas</v>
      </c>
      <c r="B50" s="297">
        <f>SUM(B45:B49)</f>
        <v>0</v>
      </c>
      <c r="C50" s="297"/>
      <c r="D50" s="297">
        <f t="shared" ref="D50:R50" si="54">SUM(D45:D49)</f>
        <v>0</v>
      </c>
      <c r="E50" s="297"/>
      <c r="F50" s="297">
        <f t="shared" si="54"/>
        <v>0</v>
      </c>
      <c r="G50" s="297"/>
      <c r="H50" s="297">
        <f t="shared" si="54"/>
        <v>0</v>
      </c>
      <c r="I50" s="297"/>
      <c r="J50" s="297">
        <f t="shared" si="54"/>
        <v>0</v>
      </c>
      <c r="K50" s="297"/>
      <c r="L50" s="297">
        <f t="shared" si="54"/>
        <v>0</v>
      </c>
      <c r="M50" s="297"/>
      <c r="N50" s="297">
        <f t="shared" si="54"/>
        <v>0</v>
      </c>
      <c r="O50" s="297"/>
      <c r="P50" s="297">
        <f t="shared" si="54"/>
        <v>0</v>
      </c>
      <c r="Q50" s="297"/>
      <c r="R50" s="297">
        <f t="shared" si="54"/>
        <v>0</v>
      </c>
      <c r="S50" s="297"/>
      <c r="T50" s="400">
        <f t="shared" si="50"/>
        <v>0</v>
      </c>
      <c r="U50" s="401" t="e">
        <f t="shared" si="52"/>
        <v>#DIV/0!</v>
      </c>
    </row>
    <row r="51" spans="1:23" ht="12.75" customHeight="1" x14ac:dyDescent="0.2">
      <c r="A51" s="398" t="str">
        <f>A$11</f>
        <v>Privātās attiecināmās izmaksas</v>
      </c>
      <c r="B51" s="430">
        <f>IF($W$42=1,B52*('11. DL 4.pielikums'!$G$41-$L$42),B52-B50)</f>
        <v>0</v>
      </c>
      <c r="C51" s="430"/>
      <c r="D51" s="430">
        <f>IF($W$42=1,D52*('11. DL 4.pielikums'!$G$41-$L$42),D52-D50)</f>
        <v>0</v>
      </c>
      <c r="E51" s="430"/>
      <c r="F51" s="430">
        <f>IF($W$42=1,F52*('11. DL 4.pielikums'!$G$41-$L$42),F52-F50)</f>
        <v>0</v>
      </c>
      <c r="G51" s="430"/>
      <c r="H51" s="430">
        <f>IF($W$42=1,H52*('11. DL 4.pielikums'!$G$41-$L$42),H52-H50)</f>
        <v>0</v>
      </c>
      <c r="I51" s="430"/>
      <c r="J51" s="430">
        <f>IF($W$42=1,J52*('11. DL 4.pielikums'!$G$41-$L$42),J52-J50)</f>
        <v>0</v>
      </c>
      <c r="K51" s="430"/>
      <c r="L51" s="430">
        <f>IF($W$42=1,L52*('11. DL 4.pielikums'!$G$41-$L$42),L52-L50)</f>
        <v>0</v>
      </c>
      <c r="M51" s="430"/>
      <c r="N51" s="430">
        <f>IF($W$42=1,N52*('11. DL 4.pielikums'!$G$41-$L$42),N52-N50)</f>
        <v>0</v>
      </c>
      <c r="O51" s="430"/>
      <c r="P51" s="430">
        <f>IF($W$42=1,P52*('11. DL 4.pielikums'!$G$41-$L$42),P52-P50)</f>
        <v>0</v>
      </c>
      <c r="Q51" s="430"/>
      <c r="R51" s="430">
        <f>IF($W$42=1,R52*('11. DL 4.pielikums'!$G$41-$L$42),R52-R50)</f>
        <v>0</v>
      </c>
      <c r="S51" s="430"/>
      <c r="T51" s="396">
        <f t="shared" si="50"/>
        <v>0</v>
      </c>
      <c r="U51" s="397" t="e">
        <f t="shared" si="52"/>
        <v>#DIV/0!</v>
      </c>
    </row>
    <row r="52" spans="1:23" ht="12.75" customHeight="1" x14ac:dyDescent="0.2">
      <c r="A52" s="399" t="str">
        <f>A$12</f>
        <v>Kopējās attiecināmās izmaksas</v>
      </c>
      <c r="B52" s="297">
        <f>IF(B23=2,'1.1.B. Iesniedzējs'!H27,'1.1.B. Iesniedzējs'!H27*B23)</f>
        <v>0</v>
      </c>
      <c r="C52" s="297"/>
      <c r="D52" s="297">
        <f>IF(D23=2,'1.1.B. Iesniedzējs'!J27+'1.1.B. Iesniedzējs'!H27,'1.1.B. Iesniedzējs'!J27*D23)</f>
        <v>0</v>
      </c>
      <c r="E52" s="297"/>
      <c r="F52" s="297">
        <f>IF(F23=2,'1.1.B. Iesniedzējs'!L27+'1.1.B. Iesniedzējs'!J27+'1.1.B. Iesniedzējs'!H27,'1.1.B. Iesniedzējs'!L27*F23)</f>
        <v>0</v>
      </c>
      <c r="G52" s="297"/>
      <c r="H52" s="297">
        <f>IF(H23=2,'1.1.B. Iesniedzējs'!N27+'1.1.B. Iesniedzējs'!L27+'1.1.B. Iesniedzējs'!J27+'1.1.B. Iesniedzējs'!H27,'1.1.B. Iesniedzējs'!N27*H23)</f>
        <v>0</v>
      </c>
      <c r="I52" s="297"/>
      <c r="J52" s="297">
        <f>IF(J23=2,'1.1.B. Iesniedzējs'!P27,'1.1.B. Iesniedzējs'!P27*J23)</f>
        <v>0</v>
      </c>
      <c r="K52" s="297"/>
      <c r="L52" s="297">
        <f>IF(L23=2,'1.1.B. Iesniedzējs'!R27,'1.1.B. Iesniedzējs'!R27*L23)</f>
        <v>0</v>
      </c>
      <c r="M52" s="297"/>
      <c r="N52" s="297">
        <f>IF(N23=2,'1.1.B. Iesniedzējs'!T27,'1.1.B. Iesniedzējs'!T27*N23)</f>
        <v>0</v>
      </c>
      <c r="O52" s="297"/>
      <c r="P52" s="297">
        <f>IF(P23=2,'1.1.B. Iesniedzējs'!V27,'1.1.B. Iesniedzējs'!V27*P23)</f>
        <v>0</v>
      </c>
      <c r="Q52" s="297"/>
      <c r="R52" s="297">
        <f>IF(R23=2,'1.1.B. Iesniedzējs'!X27,'1.1.B. Iesniedzējs'!X27*R23)</f>
        <v>0</v>
      </c>
      <c r="S52" s="297"/>
      <c r="T52" s="400">
        <f>SUM(B52:R52)</f>
        <v>0</v>
      </c>
      <c r="U52" s="401" t="e">
        <f t="shared" si="52"/>
        <v>#DIV/0!</v>
      </c>
    </row>
    <row r="53" spans="1:23" ht="12.75" customHeight="1" x14ac:dyDescent="0.2">
      <c r="A53" s="398" t="str">
        <f>A$13</f>
        <v>Publiskās ārpusprojekta izmaksas</v>
      </c>
      <c r="B53" s="432"/>
      <c r="C53" s="432"/>
      <c r="D53" s="432"/>
      <c r="E53" s="432"/>
      <c r="F53" s="432"/>
      <c r="G53" s="432"/>
      <c r="H53" s="432"/>
      <c r="I53" s="432"/>
      <c r="J53" s="432"/>
      <c r="K53" s="432"/>
      <c r="L53" s="432"/>
      <c r="M53" s="432"/>
      <c r="N53" s="432"/>
      <c r="O53" s="432"/>
      <c r="P53" s="432"/>
      <c r="Q53" s="432"/>
      <c r="R53" s="432"/>
      <c r="S53" s="432"/>
      <c r="T53" s="396">
        <f t="shared" si="50"/>
        <v>0</v>
      </c>
      <c r="U53" s="431" t="s">
        <v>332</v>
      </c>
    </row>
    <row r="54" spans="1:23" ht="12.75" customHeight="1" x14ac:dyDescent="0.2">
      <c r="A54" s="398" t="str">
        <f>A$14</f>
        <v>Privātās ārpusprojekta izmaksas</v>
      </c>
      <c r="B54" s="297">
        <f>IF(B23=2,'1.1.B. Iesniedzējs'!I27,'1.1.B. Iesniedzējs'!I27*B23)</f>
        <v>0</v>
      </c>
      <c r="C54" s="297"/>
      <c r="D54" s="297">
        <f>IF(D23=2,'1.1.B. Iesniedzējs'!K27+'1.1.B. Iesniedzējs'!I27,'1.1.B. Iesniedzējs'!K27*D23)</f>
        <v>0</v>
      </c>
      <c r="E54" s="297"/>
      <c r="F54" s="297">
        <f>IF(F23=2,'1.1.B. Iesniedzējs'!M27+'1.1.B. Iesniedzējs'!K27+'1.1.B. Iesniedzējs'!I27,'1.1.B. Iesniedzējs'!M27*F23)</f>
        <v>0</v>
      </c>
      <c r="G54" s="297"/>
      <c r="H54" s="297">
        <f>IF(H23=2,'1.1.B. Iesniedzējs'!O27+'1.1.B. Iesniedzējs'!M27+'1.1.B. Iesniedzējs'!K27+'1.1.B. Iesniedzējs'!I27,'1.1.B. Iesniedzējs'!O27*H23)</f>
        <v>0</v>
      </c>
      <c r="I54" s="297"/>
      <c r="J54" s="297">
        <f>IF(J23=2,'1.1.B. Iesniedzējs'!Q27,'1.1.B. Iesniedzējs'!Q27*J23)</f>
        <v>0</v>
      </c>
      <c r="K54" s="297"/>
      <c r="L54" s="297">
        <f>IF(L23=2,'1.1.B. Iesniedzējs'!S27,'1.1.B. Iesniedzējs'!S27*L23)</f>
        <v>0</v>
      </c>
      <c r="M54" s="297"/>
      <c r="N54" s="297">
        <f>IF(N23=2,'1.1.B. Iesniedzējs'!U27,'1.1.B. Iesniedzējs'!U27*N23)</f>
        <v>0</v>
      </c>
      <c r="O54" s="297"/>
      <c r="P54" s="297">
        <f>IF(P23=2,'1.1.B. Iesniedzējs'!W27,'1.1.B. Iesniedzējs'!W27*P23)</f>
        <v>0</v>
      </c>
      <c r="Q54" s="297"/>
      <c r="R54" s="297">
        <f>IF(R23=2,'1.1.B. Iesniedzējs'!Y27,'1.1.B. Iesniedzējs'!Y27*R23)</f>
        <v>0</v>
      </c>
      <c r="S54" s="297"/>
      <c r="T54" s="396">
        <f t="shared" si="50"/>
        <v>0</v>
      </c>
      <c r="U54" s="431" t="s">
        <v>332</v>
      </c>
    </row>
    <row r="55" spans="1:23" ht="12.75" customHeight="1" x14ac:dyDescent="0.2">
      <c r="A55" s="399" t="str">
        <f>A$15</f>
        <v>Ārpusprojekta izmaksas kopā</v>
      </c>
      <c r="B55" s="297">
        <f>SUM(B53:B54)</f>
        <v>0</v>
      </c>
      <c r="C55" s="297"/>
      <c r="D55" s="297">
        <f t="shared" ref="D55:R55" si="55">SUM(D53:D54)</f>
        <v>0</v>
      </c>
      <c r="E55" s="297"/>
      <c r="F55" s="297">
        <f t="shared" si="55"/>
        <v>0</v>
      </c>
      <c r="G55" s="297"/>
      <c r="H55" s="297">
        <f t="shared" si="55"/>
        <v>0</v>
      </c>
      <c r="I55" s="297"/>
      <c r="J55" s="297">
        <f t="shared" si="55"/>
        <v>0</v>
      </c>
      <c r="K55" s="297"/>
      <c r="L55" s="297">
        <f t="shared" si="55"/>
        <v>0</v>
      </c>
      <c r="M55" s="297"/>
      <c r="N55" s="297">
        <f t="shared" si="55"/>
        <v>0</v>
      </c>
      <c r="O55" s="297"/>
      <c r="P55" s="297">
        <f t="shared" si="55"/>
        <v>0</v>
      </c>
      <c r="Q55" s="297"/>
      <c r="R55" s="297">
        <f t="shared" si="55"/>
        <v>0</v>
      </c>
      <c r="S55" s="297"/>
      <c r="T55" s="400">
        <f t="shared" si="50"/>
        <v>0</v>
      </c>
      <c r="U55" s="431" t="s">
        <v>332</v>
      </c>
    </row>
    <row r="56" spans="1:23" ht="12.75" customHeight="1" x14ac:dyDescent="0.25">
      <c r="A56" s="404" t="str">
        <f>A$16</f>
        <v>Kopējās izmaksas</v>
      </c>
      <c r="B56" s="405">
        <f>B52+B55</f>
        <v>0</v>
      </c>
      <c r="C56" s="405"/>
      <c r="D56" s="405">
        <f t="shared" ref="D56:R56" si="56">D52+D55</f>
        <v>0</v>
      </c>
      <c r="E56" s="405"/>
      <c r="F56" s="405">
        <f t="shared" si="56"/>
        <v>0</v>
      </c>
      <c r="G56" s="405"/>
      <c r="H56" s="405">
        <f t="shared" si="56"/>
        <v>0</v>
      </c>
      <c r="I56" s="405"/>
      <c r="J56" s="405">
        <f t="shared" si="56"/>
        <v>0</v>
      </c>
      <c r="K56" s="405"/>
      <c r="L56" s="405">
        <f t="shared" si="56"/>
        <v>0</v>
      </c>
      <c r="M56" s="405"/>
      <c r="N56" s="405">
        <f t="shared" si="56"/>
        <v>0</v>
      </c>
      <c r="O56" s="405"/>
      <c r="P56" s="405">
        <f t="shared" si="56"/>
        <v>0</v>
      </c>
      <c r="Q56" s="405"/>
      <c r="R56" s="405">
        <f t="shared" si="56"/>
        <v>0</v>
      </c>
      <c r="S56" s="405"/>
      <c r="T56" s="400">
        <f>SUM(B56:R56)</f>
        <v>0</v>
      </c>
      <c r="U56" s="431" t="s">
        <v>332</v>
      </c>
    </row>
    <row r="57" spans="1:23" ht="12.75" customHeight="1" x14ac:dyDescent="0.25">
      <c r="A57" s="418"/>
      <c r="B57" s="418"/>
      <c r="C57" s="418"/>
      <c r="D57" s="418"/>
      <c r="E57" s="418"/>
      <c r="F57" s="418"/>
      <c r="G57" s="418"/>
      <c r="H57" s="418"/>
      <c r="I57" s="418"/>
      <c r="J57" s="418"/>
      <c r="K57" s="418"/>
      <c r="L57" s="418"/>
      <c r="M57" s="418"/>
      <c r="N57" s="418"/>
      <c r="O57" s="418"/>
      <c r="P57" s="418"/>
      <c r="Q57" s="418"/>
      <c r="R57" s="418"/>
      <c r="S57" s="418"/>
      <c r="T57" s="418"/>
      <c r="U57" s="418"/>
    </row>
    <row r="58" spans="1:23" ht="24" customHeight="1" x14ac:dyDescent="0.2">
      <c r="A58" s="420" t="s">
        <v>97</v>
      </c>
      <c r="B58" s="421">
        <f>'Dati par projektu'!$C$6</f>
        <v>0</v>
      </c>
      <c r="C58" s="422"/>
      <c r="D58" s="422"/>
      <c r="E58" s="422"/>
      <c r="F58" s="421">
        <f>'Dati par projektu'!$C$7</f>
        <v>0</v>
      </c>
      <c r="G58" s="422"/>
      <c r="H58" s="423"/>
      <c r="I58" s="422"/>
      <c r="J58" s="423" t="s">
        <v>339</v>
      </c>
      <c r="K58" s="422"/>
      <c r="L58" s="425">
        <f>'1.1.B. Iesniedzējs'!C14</f>
        <v>1</v>
      </c>
      <c r="M58" s="422"/>
      <c r="N58" s="426" t="s">
        <v>342</v>
      </c>
      <c r="O58" s="422"/>
      <c r="P58" s="423"/>
      <c r="Q58" s="422"/>
      <c r="R58" s="423"/>
      <c r="S58" s="422"/>
      <c r="T58" s="423"/>
      <c r="U58" s="423"/>
      <c r="W58" s="4">
        <f>IF(F58=Dati!$J$3,1,IF(F58=Dati!$J$4,2,IF(F58=Dati!$J$5,3,0)))</f>
        <v>0</v>
      </c>
    </row>
    <row r="59" spans="1:23" x14ac:dyDescent="0.2">
      <c r="A59" s="392" t="s">
        <v>324</v>
      </c>
      <c r="B59" s="393">
        <f>B$3</f>
        <v>2026</v>
      </c>
      <c r="C59" s="393"/>
      <c r="D59" s="393">
        <f>D$3</f>
        <v>2027</v>
      </c>
      <c r="E59" s="393"/>
      <c r="F59" s="393">
        <f>F$3</f>
        <v>2028</v>
      </c>
      <c r="G59" s="393"/>
      <c r="H59" s="393">
        <f>H$3</f>
        <v>2029</v>
      </c>
      <c r="I59" s="393"/>
      <c r="J59" s="393" t="str">
        <f>J$3</f>
        <v>X</v>
      </c>
      <c r="K59" s="393"/>
      <c r="L59" s="393" t="str">
        <f>L$3</f>
        <v>X</v>
      </c>
      <c r="M59" s="393"/>
      <c r="N59" s="393" t="str">
        <f>N$3</f>
        <v>X</v>
      </c>
      <c r="O59" s="393"/>
      <c r="P59" s="393" t="str">
        <f>P$3</f>
        <v>X</v>
      </c>
      <c r="Q59" s="393"/>
      <c r="R59" s="393" t="str">
        <f>R$3</f>
        <v>X</v>
      </c>
      <c r="S59" s="393"/>
      <c r="T59" s="393"/>
      <c r="U59" s="393"/>
    </row>
    <row r="60" spans="1:23" x14ac:dyDescent="0.2">
      <c r="A60" s="427"/>
      <c r="B60" s="394" t="s">
        <v>325</v>
      </c>
      <c r="C60" s="394"/>
      <c r="D60" s="394" t="s">
        <v>325</v>
      </c>
      <c r="E60" s="394"/>
      <c r="F60" s="394" t="s">
        <v>325</v>
      </c>
      <c r="G60" s="394"/>
      <c r="H60" s="394" t="s">
        <v>325</v>
      </c>
      <c r="I60" s="394"/>
      <c r="J60" s="394" t="s">
        <v>325</v>
      </c>
      <c r="K60" s="394"/>
      <c r="L60" s="394" t="s">
        <v>325</v>
      </c>
      <c r="M60" s="394"/>
      <c r="N60" s="394" t="s">
        <v>325</v>
      </c>
      <c r="O60" s="394"/>
      <c r="P60" s="394" t="s">
        <v>325</v>
      </c>
      <c r="Q60" s="394"/>
      <c r="R60" s="394" t="s">
        <v>325</v>
      </c>
      <c r="S60" s="394"/>
      <c r="T60" s="394" t="s">
        <v>191</v>
      </c>
      <c r="U60" s="394" t="s">
        <v>131</v>
      </c>
    </row>
    <row r="61" spans="1:23" ht="12.75" customHeight="1" x14ac:dyDescent="0.2">
      <c r="A61" s="428" t="str">
        <f>A$5</f>
        <v>Taisnīgas pārkārtošanās fonds</v>
      </c>
      <c r="B61" s="429">
        <f>B68*$L$58</f>
        <v>0</v>
      </c>
      <c r="C61" s="429"/>
      <c r="D61" s="429">
        <f t="shared" ref="D61:R61" si="57">D68*$L$58</f>
        <v>0</v>
      </c>
      <c r="E61" s="429"/>
      <c r="F61" s="429">
        <f t="shared" si="57"/>
        <v>0</v>
      </c>
      <c r="G61" s="429"/>
      <c r="H61" s="429">
        <f t="shared" si="57"/>
        <v>0</v>
      </c>
      <c r="I61" s="429"/>
      <c r="J61" s="429">
        <f t="shared" si="57"/>
        <v>0</v>
      </c>
      <c r="K61" s="429"/>
      <c r="L61" s="429">
        <f t="shared" si="57"/>
        <v>0</v>
      </c>
      <c r="M61" s="429"/>
      <c r="N61" s="429">
        <f t="shared" si="57"/>
        <v>0</v>
      </c>
      <c r="O61" s="429"/>
      <c r="P61" s="429">
        <f t="shared" si="57"/>
        <v>0</v>
      </c>
      <c r="Q61" s="429"/>
      <c r="R61" s="429">
        <f t="shared" si="57"/>
        <v>0</v>
      </c>
      <c r="S61" s="429"/>
      <c r="T61" s="396">
        <f t="shared" ref="T61:T67" si="58">SUM(B61:R61)</f>
        <v>0</v>
      </c>
      <c r="U61" s="397" t="e">
        <f>T61/$T$68</f>
        <v>#DIV/0!</v>
      </c>
    </row>
    <row r="62" spans="1:23" ht="12.75" customHeight="1" x14ac:dyDescent="0.2">
      <c r="A62" s="398" t="str">
        <f>A$6</f>
        <v>Attiecināmais valsts budžeta finansējums</v>
      </c>
      <c r="B62" s="429"/>
      <c r="C62" s="429"/>
      <c r="D62" s="429"/>
      <c r="E62" s="429"/>
      <c r="F62" s="429"/>
      <c r="G62" s="429"/>
      <c r="H62" s="429"/>
      <c r="I62" s="429"/>
      <c r="J62" s="429"/>
      <c r="K62" s="429"/>
      <c r="L62" s="429"/>
      <c r="M62" s="429"/>
      <c r="N62" s="429"/>
      <c r="O62" s="429"/>
      <c r="P62" s="429"/>
      <c r="Q62" s="429"/>
      <c r="R62" s="429"/>
      <c r="S62" s="429"/>
      <c r="T62" s="396">
        <f t="shared" si="58"/>
        <v>0</v>
      </c>
      <c r="U62" s="397" t="e">
        <f t="shared" ref="U62:U68" si="59">T62/$T$68</f>
        <v>#DIV/0!</v>
      </c>
    </row>
    <row r="63" spans="1:23" ht="12.75" customHeight="1" x14ac:dyDescent="0.2">
      <c r="A63" s="398" t="str">
        <f>A$7</f>
        <v>Valsts budžeta dotācija pašvaldībām</v>
      </c>
      <c r="B63" s="430"/>
      <c r="C63" s="430"/>
      <c r="D63" s="430"/>
      <c r="E63" s="430"/>
      <c r="F63" s="430"/>
      <c r="G63" s="430"/>
      <c r="H63" s="430"/>
      <c r="I63" s="430"/>
      <c r="J63" s="430"/>
      <c r="K63" s="430"/>
      <c r="L63" s="430"/>
      <c r="M63" s="430"/>
      <c r="N63" s="430"/>
      <c r="O63" s="430"/>
      <c r="P63" s="430"/>
      <c r="Q63" s="430"/>
      <c r="R63" s="430"/>
      <c r="S63" s="430"/>
      <c r="T63" s="396">
        <f t="shared" si="58"/>
        <v>0</v>
      </c>
      <c r="U63" s="397" t="e">
        <f t="shared" si="59"/>
        <v>#DIV/0!</v>
      </c>
    </row>
    <row r="64" spans="1:23" ht="12.75" customHeight="1" x14ac:dyDescent="0.2">
      <c r="A64" s="398" t="str">
        <f>A$8</f>
        <v>Pašvaldības finansējums</v>
      </c>
      <c r="B64" s="430"/>
      <c r="C64" s="430"/>
      <c r="D64" s="430"/>
      <c r="E64" s="430"/>
      <c r="F64" s="430"/>
      <c r="G64" s="430"/>
      <c r="H64" s="430"/>
      <c r="I64" s="430"/>
      <c r="J64" s="430"/>
      <c r="K64" s="430"/>
      <c r="L64" s="430"/>
      <c r="M64" s="430"/>
      <c r="N64" s="430"/>
      <c r="O64" s="430"/>
      <c r="P64" s="430"/>
      <c r="Q64" s="430"/>
      <c r="R64" s="430"/>
      <c r="S64" s="430"/>
      <c r="T64" s="396">
        <f t="shared" si="58"/>
        <v>0</v>
      </c>
      <c r="U64" s="397" t="e">
        <f t="shared" si="59"/>
        <v>#DIV/0!</v>
      </c>
    </row>
    <row r="65" spans="1:23" s="3" customFormat="1" ht="12.75" customHeight="1" x14ac:dyDescent="0.2">
      <c r="A65" s="398" t="str">
        <f>A$9</f>
        <v>Cits publiskais finansējums</v>
      </c>
      <c r="B65" s="430"/>
      <c r="C65" s="430"/>
      <c r="D65" s="430"/>
      <c r="E65" s="430"/>
      <c r="F65" s="430"/>
      <c r="G65" s="430"/>
      <c r="H65" s="430"/>
      <c r="I65" s="430"/>
      <c r="J65" s="430"/>
      <c r="K65" s="430"/>
      <c r="L65" s="430"/>
      <c r="M65" s="430"/>
      <c r="N65" s="430"/>
      <c r="O65" s="430"/>
      <c r="P65" s="430"/>
      <c r="Q65" s="430"/>
      <c r="R65" s="430"/>
      <c r="S65" s="430"/>
      <c r="T65" s="396">
        <f t="shared" si="58"/>
        <v>0</v>
      </c>
      <c r="U65" s="397" t="e">
        <f t="shared" si="59"/>
        <v>#DIV/0!</v>
      </c>
    </row>
    <row r="66" spans="1:23" ht="12.75" customHeight="1" x14ac:dyDescent="0.2">
      <c r="A66" s="399" t="str">
        <f>A$10</f>
        <v>Publiskās attiecināmās izmaksas</v>
      </c>
      <c r="B66" s="297">
        <f>SUM(B61:B65)</f>
        <v>0</v>
      </c>
      <c r="C66" s="297"/>
      <c r="D66" s="297">
        <f>SUM(D61:D65)</f>
        <v>0</v>
      </c>
      <c r="E66" s="297"/>
      <c r="F66" s="297">
        <f t="shared" ref="F66:R66" si="60">SUM(F61:F65)</f>
        <v>0</v>
      </c>
      <c r="G66" s="297"/>
      <c r="H66" s="297">
        <f t="shared" si="60"/>
        <v>0</v>
      </c>
      <c r="I66" s="297"/>
      <c r="J66" s="297">
        <f t="shared" si="60"/>
        <v>0</v>
      </c>
      <c r="K66" s="297"/>
      <c r="L66" s="297">
        <f t="shared" si="60"/>
        <v>0</v>
      </c>
      <c r="M66" s="297"/>
      <c r="N66" s="297">
        <f t="shared" si="60"/>
        <v>0</v>
      </c>
      <c r="O66" s="297"/>
      <c r="P66" s="297">
        <f t="shared" si="60"/>
        <v>0</v>
      </c>
      <c r="Q66" s="297"/>
      <c r="R66" s="297">
        <f t="shared" si="60"/>
        <v>0</v>
      </c>
      <c r="S66" s="297"/>
      <c r="T66" s="400">
        <f>SUM(B66:R66)</f>
        <v>0</v>
      </c>
      <c r="U66" s="397" t="e">
        <f t="shared" si="59"/>
        <v>#DIV/0!</v>
      </c>
    </row>
    <row r="67" spans="1:23" ht="12.75" customHeight="1" x14ac:dyDescent="0.2">
      <c r="A67" s="398" t="str">
        <f>A$11</f>
        <v>Privātās attiecināmās izmaksas</v>
      </c>
      <c r="B67" s="430"/>
      <c r="C67" s="430"/>
      <c r="D67" s="430"/>
      <c r="E67" s="430"/>
      <c r="F67" s="430"/>
      <c r="G67" s="430"/>
      <c r="H67" s="430"/>
      <c r="I67" s="430"/>
      <c r="J67" s="430"/>
      <c r="K67" s="430"/>
      <c r="L67" s="430"/>
      <c r="M67" s="430"/>
      <c r="N67" s="430"/>
      <c r="O67" s="430"/>
      <c r="P67" s="430"/>
      <c r="Q67" s="430"/>
      <c r="R67" s="430"/>
      <c r="S67" s="430"/>
      <c r="T67" s="396">
        <f t="shared" si="58"/>
        <v>0</v>
      </c>
      <c r="U67" s="397" t="e">
        <f t="shared" si="59"/>
        <v>#DIV/0!</v>
      </c>
    </row>
    <row r="68" spans="1:23" ht="12.75" customHeight="1" x14ac:dyDescent="0.2">
      <c r="A68" s="399" t="str">
        <f>A$12</f>
        <v>Kopējās attiecināmās izmaksas</v>
      </c>
      <c r="B68" s="297">
        <f>IF(B$23=2,'1.1.B. Iesniedzējs'!H28,'1.1.B. Iesniedzējs'!H28*B$23)</f>
        <v>0</v>
      </c>
      <c r="C68" s="297"/>
      <c r="D68" s="297">
        <f>IF(D$23=2,'1.1.B. Iesniedzējs'!J28+'1.1.B. Iesniedzējs'!H28,'1.1.B. Iesniedzējs'!J28*D$23)</f>
        <v>0</v>
      </c>
      <c r="E68" s="297"/>
      <c r="F68" s="297">
        <f>IF(F$23=2,'1.1.B. Iesniedzējs'!L28+'1.1.B. Iesniedzējs'!J28+'1.1.B. Iesniedzējs'!H28,'1.1.B. Iesniedzējs'!L28*F$23)</f>
        <v>0</v>
      </c>
      <c r="G68" s="297"/>
      <c r="H68" s="297">
        <f>IF(H$23=2,'1.1.B. Iesniedzējs'!N28+'1.1.B. Iesniedzējs'!L28+'1.1.B. Iesniedzējs'!J28+'1.1.B. Iesniedzējs'!H28,'1.1.B. Iesniedzējs'!N28*H$23)</f>
        <v>0</v>
      </c>
      <c r="I68" s="297"/>
      <c r="J68" s="297">
        <f>IF(J$23=2,'1.1.B. Iesniedzējs'!P28,'1.1.B. Iesniedzējs'!P28*J$23)</f>
        <v>0</v>
      </c>
      <c r="K68" s="297"/>
      <c r="L68" s="297">
        <f>IF(L$23=2,'1.1.B. Iesniedzējs'!R28,'1.1.B. Iesniedzējs'!R28*L$23)</f>
        <v>0</v>
      </c>
      <c r="M68" s="297"/>
      <c r="N68" s="297">
        <f>IF(N$23=2,'1.1.B. Iesniedzējs'!T28,'1.1.B. Iesniedzējs'!T28*N$23)</f>
        <v>0</v>
      </c>
      <c r="O68" s="297"/>
      <c r="P68" s="297">
        <f>IF(P$23=2,'1.1.B. Iesniedzējs'!V28,'1.1.B. Iesniedzējs'!V28*P$23)</f>
        <v>0</v>
      </c>
      <c r="Q68" s="297"/>
      <c r="R68" s="297">
        <f>IF(R$23=2,'1.1.B. Iesniedzējs'!X28,'1.1.B. Iesniedzējs'!X28*R$23)</f>
        <v>0</v>
      </c>
      <c r="S68" s="297"/>
      <c r="T68" s="400">
        <f>SUM(B68:R68)</f>
        <v>0</v>
      </c>
      <c r="U68" s="397" t="e">
        <f t="shared" si="59"/>
        <v>#DIV/0!</v>
      </c>
    </row>
    <row r="69" spans="1:23" ht="12.75" customHeight="1" x14ac:dyDescent="0.2">
      <c r="A69" s="398" t="str">
        <f>A$13</f>
        <v>Publiskās ārpusprojekta izmaksas</v>
      </c>
      <c r="B69" s="432"/>
      <c r="C69" s="432"/>
      <c r="D69" s="432"/>
      <c r="E69" s="432"/>
      <c r="F69" s="432"/>
      <c r="G69" s="432"/>
      <c r="H69" s="432"/>
      <c r="I69" s="432"/>
      <c r="J69" s="432"/>
      <c r="K69" s="432"/>
      <c r="L69" s="432"/>
      <c r="M69" s="432"/>
      <c r="N69" s="432"/>
      <c r="O69" s="432"/>
      <c r="P69" s="432"/>
      <c r="Q69" s="432"/>
      <c r="R69" s="432"/>
      <c r="S69" s="432"/>
      <c r="T69" s="396">
        <f t="shared" ref="T69:T71" si="61">SUM(B69:R69)</f>
        <v>0</v>
      </c>
      <c r="U69" s="431" t="s">
        <v>332</v>
      </c>
    </row>
    <row r="70" spans="1:23" ht="12.75" customHeight="1" x14ac:dyDescent="0.2">
      <c r="A70" s="398" t="str">
        <f>A$14</f>
        <v>Privātās ārpusprojekta izmaksas</v>
      </c>
      <c r="B70" s="429">
        <f>IF(B$23=2,'1.1.B. Iesniedzējs'!I28,'1.1.B. Iesniedzējs'!I28*B$23)</f>
        <v>0</v>
      </c>
      <c r="C70" s="429"/>
      <c r="D70" s="429">
        <f>IF(D$23=2,'1.1.B. Iesniedzējs'!K28+'1.1.B. Iesniedzējs'!I28,'1.1.B. Iesniedzējs'!K28*D$23)</f>
        <v>0</v>
      </c>
      <c r="E70" s="429"/>
      <c r="F70" s="429">
        <f>IF(F$23=2,'1.1.B. Iesniedzējs'!M28+'1.1.B. Iesniedzējs'!K28+'1.1.B. Iesniedzējs'!I28,'1.1.B. Iesniedzējs'!M28*F$23)</f>
        <v>0</v>
      </c>
      <c r="G70" s="429"/>
      <c r="H70" s="429">
        <f>IF(H$23=2,'1.1.B. Iesniedzējs'!O28+'1.1.B. Iesniedzējs'!M28+'1.1.B. Iesniedzējs'!K28+'1.1.B. Iesniedzējs'!I28,'1.1.B. Iesniedzējs'!O28*H$23)</f>
        <v>0</v>
      </c>
      <c r="I70" s="429"/>
      <c r="J70" s="429">
        <f>IF(J$23=2,'1.1.B. Iesniedzējs'!Q28,'1.1.B. Iesniedzējs'!Q28*J$23)</f>
        <v>0</v>
      </c>
      <c r="K70" s="429"/>
      <c r="L70" s="429">
        <f>IF(L$23=2,'1.1.B. Iesniedzējs'!S28,'1.1.B. Iesniedzējs'!S28*L$23)</f>
        <v>0</v>
      </c>
      <c r="M70" s="429"/>
      <c r="N70" s="429">
        <f>IF(N$23=2,'1.1.B. Iesniedzējs'!U28,'1.1.B. Iesniedzējs'!U28*N$23)</f>
        <v>0</v>
      </c>
      <c r="O70" s="429"/>
      <c r="P70" s="429">
        <f>IF(P$23=2,'1.1.B. Iesniedzējs'!W28,'1.1.B. Iesniedzējs'!W28*P$23)</f>
        <v>0</v>
      </c>
      <c r="Q70" s="429"/>
      <c r="R70" s="429">
        <f>IF(R$23=2,'1.1.B. Iesniedzējs'!Y28,'1.1.B. Iesniedzējs'!Y28*R$23)</f>
        <v>0</v>
      </c>
      <c r="S70" s="430"/>
      <c r="T70" s="396">
        <f t="shared" si="61"/>
        <v>0</v>
      </c>
      <c r="U70" s="431" t="s">
        <v>332</v>
      </c>
    </row>
    <row r="71" spans="1:23" ht="12.75" customHeight="1" x14ac:dyDescent="0.2">
      <c r="A71" s="399" t="str">
        <f>A$15</f>
        <v>Ārpusprojekta izmaksas kopā</v>
      </c>
      <c r="B71" s="297">
        <f>SUM(B69:B70)</f>
        <v>0</v>
      </c>
      <c r="C71" s="297"/>
      <c r="D71" s="297">
        <f t="shared" ref="D71:R71" si="62">SUM(D69:D70)</f>
        <v>0</v>
      </c>
      <c r="E71" s="297"/>
      <c r="F71" s="297">
        <f t="shared" si="62"/>
        <v>0</v>
      </c>
      <c r="G71" s="297"/>
      <c r="H71" s="297">
        <f t="shared" si="62"/>
        <v>0</v>
      </c>
      <c r="I71" s="297"/>
      <c r="J71" s="297">
        <f t="shared" si="62"/>
        <v>0</v>
      </c>
      <c r="K71" s="297"/>
      <c r="L71" s="297">
        <f t="shared" si="62"/>
        <v>0</v>
      </c>
      <c r="M71" s="297"/>
      <c r="N71" s="297">
        <f t="shared" si="62"/>
        <v>0</v>
      </c>
      <c r="O71" s="297"/>
      <c r="P71" s="297">
        <f t="shared" si="62"/>
        <v>0</v>
      </c>
      <c r="Q71" s="297"/>
      <c r="R71" s="297">
        <f t="shared" si="62"/>
        <v>0</v>
      </c>
      <c r="S71" s="297"/>
      <c r="T71" s="400">
        <f t="shared" si="61"/>
        <v>0</v>
      </c>
      <c r="U71" s="431" t="s">
        <v>332</v>
      </c>
    </row>
    <row r="72" spans="1:23" ht="12.75" customHeight="1" x14ac:dyDescent="0.25">
      <c r="A72" s="404" t="str">
        <f>A$16</f>
        <v>Kopējās izmaksas</v>
      </c>
      <c r="B72" s="405">
        <f>B68+B71</f>
        <v>0</v>
      </c>
      <c r="C72" s="405"/>
      <c r="D72" s="405">
        <f t="shared" ref="D72:R72" si="63">D68+D71</f>
        <v>0</v>
      </c>
      <c r="E72" s="405"/>
      <c r="F72" s="405">
        <f t="shared" si="63"/>
        <v>0</v>
      </c>
      <c r="G72" s="405"/>
      <c r="H72" s="405">
        <f t="shared" si="63"/>
        <v>0</v>
      </c>
      <c r="I72" s="405"/>
      <c r="J72" s="405">
        <f t="shared" si="63"/>
        <v>0</v>
      </c>
      <c r="K72" s="405"/>
      <c r="L72" s="405">
        <f t="shared" si="63"/>
        <v>0</v>
      </c>
      <c r="M72" s="405"/>
      <c r="N72" s="405">
        <f t="shared" si="63"/>
        <v>0</v>
      </c>
      <c r="O72" s="405"/>
      <c r="P72" s="405">
        <f t="shared" si="63"/>
        <v>0</v>
      </c>
      <c r="Q72" s="405"/>
      <c r="R72" s="405">
        <f t="shared" si="63"/>
        <v>0</v>
      </c>
      <c r="S72" s="405"/>
      <c r="T72" s="400">
        <f>SUM(B72:R72)</f>
        <v>0</v>
      </c>
      <c r="U72" s="431" t="s">
        <v>332</v>
      </c>
    </row>
    <row r="73" spans="1:23" ht="12.75" customHeight="1" x14ac:dyDescent="0.25">
      <c r="A73" s="418"/>
      <c r="B73" s="418"/>
      <c r="C73" s="418"/>
      <c r="D73" s="418"/>
      <c r="E73" s="418"/>
      <c r="F73" s="418"/>
      <c r="G73" s="418"/>
      <c r="H73" s="418"/>
      <c r="I73" s="418"/>
      <c r="J73" s="418"/>
      <c r="K73" s="418"/>
      <c r="L73" s="418"/>
      <c r="M73" s="418"/>
      <c r="N73" s="418"/>
      <c r="O73" s="418"/>
      <c r="P73" s="418"/>
      <c r="Q73" s="418"/>
      <c r="R73" s="418"/>
      <c r="S73" s="418"/>
      <c r="T73" s="418"/>
      <c r="U73" s="418"/>
    </row>
    <row r="74" spans="1:23" ht="24" customHeight="1" x14ac:dyDescent="0.2">
      <c r="A74" s="420" t="s">
        <v>97</v>
      </c>
      <c r="B74" s="421">
        <f>'Dati par projektu'!$C$6</f>
        <v>0</v>
      </c>
      <c r="C74" s="422"/>
      <c r="D74" s="422"/>
      <c r="E74" s="422"/>
      <c r="F74" s="421">
        <f>'Dati par projektu'!$C$7</f>
        <v>0</v>
      </c>
      <c r="G74" s="422"/>
      <c r="H74" s="423"/>
      <c r="I74" s="422"/>
      <c r="J74" s="423" t="s">
        <v>339</v>
      </c>
      <c r="K74" s="422"/>
      <c r="L74" s="425">
        <f>'1.1.C. Iesniedzējs'!C24</f>
        <v>0.85</v>
      </c>
      <c r="M74" s="422"/>
      <c r="N74" s="426" t="s">
        <v>343</v>
      </c>
      <c r="O74" s="422"/>
      <c r="P74" s="423"/>
      <c r="Q74" s="422"/>
      <c r="R74" s="423"/>
      <c r="S74" s="422"/>
      <c r="T74" s="423"/>
      <c r="U74" s="423"/>
      <c r="W74" s="4">
        <f>IF(F74=Dati!$J$3,1,IF(F74=Dati!$J$4,2,IF(F74=Dati!$J$5,3,0)))</f>
        <v>0</v>
      </c>
    </row>
    <row r="75" spans="1:23" x14ac:dyDescent="0.2">
      <c r="A75" s="392" t="s">
        <v>324</v>
      </c>
      <c r="B75" s="393">
        <f>B$3</f>
        <v>2026</v>
      </c>
      <c r="C75" s="393"/>
      <c r="D75" s="393">
        <f>D$3</f>
        <v>2027</v>
      </c>
      <c r="E75" s="393"/>
      <c r="F75" s="393">
        <f>F$3</f>
        <v>2028</v>
      </c>
      <c r="G75" s="393"/>
      <c r="H75" s="393">
        <f>H$3</f>
        <v>2029</v>
      </c>
      <c r="I75" s="393"/>
      <c r="J75" s="393" t="str">
        <f>J$3</f>
        <v>X</v>
      </c>
      <c r="K75" s="393"/>
      <c r="L75" s="393" t="str">
        <f>L$3</f>
        <v>X</v>
      </c>
      <c r="M75" s="393"/>
      <c r="N75" s="393" t="str">
        <f>N$3</f>
        <v>X</v>
      </c>
      <c r="O75" s="393"/>
      <c r="P75" s="393" t="str">
        <f>P$3</f>
        <v>X</v>
      </c>
      <c r="Q75" s="393"/>
      <c r="R75" s="393" t="str">
        <f>R$3</f>
        <v>X</v>
      </c>
      <c r="S75" s="393"/>
      <c r="T75" s="393"/>
      <c r="U75" s="393"/>
    </row>
    <row r="76" spans="1:23" x14ac:dyDescent="0.2">
      <c r="A76" s="427"/>
      <c r="B76" s="394" t="s">
        <v>325</v>
      </c>
      <c r="C76" s="394"/>
      <c r="D76" s="394" t="s">
        <v>325</v>
      </c>
      <c r="E76" s="394"/>
      <c r="F76" s="394" t="s">
        <v>325</v>
      </c>
      <c r="G76" s="394"/>
      <c r="H76" s="394" t="s">
        <v>325</v>
      </c>
      <c r="I76" s="394"/>
      <c r="J76" s="394" t="s">
        <v>325</v>
      </c>
      <c r="K76" s="394"/>
      <c r="L76" s="394" t="s">
        <v>325</v>
      </c>
      <c r="M76" s="394"/>
      <c r="N76" s="394" t="s">
        <v>325</v>
      </c>
      <c r="O76" s="394"/>
      <c r="P76" s="394" t="s">
        <v>325</v>
      </c>
      <c r="Q76" s="394"/>
      <c r="R76" s="394" t="s">
        <v>325</v>
      </c>
      <c r="S76" s="394"/>
      <c r="T76" s="394" t="s">
        <v>191</v>
      </c>
      <c r="U76" s="394" t="s">
        <v>131</v>
      </c>
    </row>
    <row r="77" spans="1:23" ht="12.75" customHeight="1" x14ac:dyDescent="0.2">
      <c r="A77" s="428" t="str">
        <f>A$5</f>
        <v>Taisnīgas pārkārtošanās fonds</v>
      </c>
      <c r="B77" s="429">
        <f>B84*$L$74</f>
        <v>0</v>
      </c>
      <c r="C77" s="429"/>
      <c r="D77" s="429">
        <f t="shared" ref="D77:R77" si="64">D84*$L$74</f>
        <v>0</v>
      </c>
      <c r="E77" s="429"/>
      <c r="F77" s="429">
        <f t="shared" si="64"/>
        <v>0</v>
      </c>
      <c r="G77" s="429"/>
      <c r="H77" s="429">
        <f t="shared" si="64"/>
        <v>0</v>
      </c>
      <c r="I77" s="429"/>
      <c r="J77" s="429">
        <f t="shared" si="64"/>
        <v>0</v>
      </c>
      <c r="K77" s="429"/>
      <c r="L77" s="429">
        <f t="shared" si="64"/>
        <v>0</v>
      </c>
      <c r="M77" s="429"/>
      <c r="N77" s="429">
        <f t="shared" si="64"/>
        <v>0</v>
      </c>
      <c r="O77" s="429"/>
      <c r="P77" s="429">
        <f t="shared" si="64"/>
        <v>0</v>
      </c>
      <c r="Q77" s="429"/>
      <c r="R77" s="429">
        <f t="shared" si="64"/>
        <v>0</v>
      </c>
      <c r="S77" s="429"/>
      <c r="T77" s="396">
        <f t="shared" ref="T77:T83" si="65">SUM(B77:R77)</f>
        <v>0</v>
      </c>
      <c r="U77" s="397" t="e">
        <f>T77/$T$84</f>
        <v>#DIV/0!</v>
      </c>
    </row>
    <row r="78" spans="1:23" ht="12.75" customHeight="1" x14ac:dyDescent="0.2">
      <c r="A78" s="398" t="str">
        <f>A$6</f>
        <v>Attiecināmais valsts budžeta finansējums</v>
      </c>
      <c r="B78" s="429">
        <f>IF($W74=2,B84-B77,0)</f>
        <v>0</v>
      </c>
      <c r="C78" s="429"/>
      <c r="D78" s="429">
        <f t="shared" ref="D78:R78" si="66">IF($W74=2,D84-D77,0)</f>
        <v>0</v>
      </c>
      <c r="E78" s="429"/>
      <c r="F78" s="429">
        <f t="shared" si="66"/>
        <v>0</v>
      </c>
      <c r="G78" s="429"/>
      <c r="H78" s="429">
        <f t="shared" si="66"/>
        <v>0</v>
      </c>
      <c r="I78" s="429"/>
      <c r="J78" s="429">
        <f t="shared" si="66"/>
        <v>0</v>
      </c>
      <c r="K78" s="429"/>
      <c r="L78" s="429">
        <f t="shared" si="66"/>
        <v>0</v>
      </c>
      <c r="M78" s="429"/>
      <c r="N78" s="429">
        <f t="shared" si="66"/>
        <v>0</v>
      </c>
      <c r="O78" s="429"/>
      <c r="P78" s="429">
        <f t="shared" si="66"/>
        <v>0</v>
      </c>
      <c r="Q78" s="429"/>
      <c r="R78" s="429">
        <f t="shared" si="66"/>
        <v>0</v>
      </c>
      <c r="S78" s="429"/>
      <c r="T78" s="396">
        <f t="shared" si="65"/>
        <v>0</v>
      </c>
      <c r="U78" s="397" t="e">
        <f t="shared" ref="U78:U84" si="67">T78/$T$84</f>
        <v>#DIV/0!</v>
      </c>
    </row>
    <row r="79" spans="1:23" ht="12.75" customHeight="1" x14ac:dyDescent="0.2">
      <c r="A79" s="398" t="str">
        <f>A$7</f>
        <v>Valsts budžeta dotācija pašvaldībām</v>
      </c>
      <c r="B79" s="430">
        <f>IF($W74=1,(B77/0.85*0.15+B77)*0.15*'Dati par projektu'!$C$10,0)</f>
        <v>0</v>
      </c>
      <c r="C79" s="430"/>
      <c r="D79" s="430">
        <f>IF($W74=1,(D77/0.85*0.15+D77)*0.15*'Dati par projektu'!$C$10,0)</f>
        <v>0</v>
      </c>
      <c r="E79" s="430"/>
      <c r="F79" s="430">
        <f>IF($W74=1,(F77/0.85*0.15+F77)*0.15*'Dati par projektu'!$C$10,0)</f>
        <v>0</v>
      </c>
      <c r="G79" s="430"/>
      <c r="H79" s="430">
        <f>IF($W74=1,(H77/0.85*0.15+H77)*0.15*'Dati par projektu'!$C$10,0)</f>
        <v>0</v>
      </c>
      <c r="I79" s="430"/>
      <c r="J79" s="430">
        <f>IF($W74=1,(J77/0.85*0.15+J77)*0.15*'Dati par projektu'!$C$10,0)</f>
        <v>0</v>
      </c>
      <c r="K79" s="430"/>
      <c r="L79" s="430">
        <f>IF($W74=1,(L77/0.85*0.15+L77)*0.15*'Dati par projektu'!$C$10,0)</f>
        <v>0</v>
      </c>
      <c r="M79" s="430"/>
      <c r="N79" s="430">
        <f>IF($W74=1,(N77/0.85*0.15+N77)*0.15*'Dati par projektu'!$C$10,0)</f>
        <v>0</v>
      </c>
      <c r="O79" s="430"/>
      <c r="P79" s="430">
        <f>IF($W74=1,(P77/0.85*0.15+P77)*0.15*'Dati par projektu'!$C$10,0)</f>
        <v>0</v>
      </c>
      <c r="Q79" s="430"/>
      <c r="R79" s="430">
        <f>IF($W74=1,(R77/0.85*0.15+R77)*0.15*'Dati par projektu'!$C$10,0)</f>
        <v>0</v>
      </c>
      <c r="S79" s="430"/>
      <c r="T79" s="396">
        <f t="shared" si="65"/>
        <v>0</v>
      </c>
      <c r="U79" s="397" t="e">
        <f t="shared" si="67"/>
        <v>#DIV/0!</v>
      </c>
    </row>
    <row r="80" spans="1:23" ht="12.75" customHeight="1" x14ac:dyDescent="0.2">
      <c r="A80" s="398" t="str">
        <f>A$8</f>
        <v>Pašvaldības finansējums</v>
      </c>
      <c r="B80" s="430">
        <f>IF($W74=1,B84-B77-B79-B83,0)</f>
        <v>0</v>
      </c>
      <c r="C80" s="430"/>
      <c r="D80" s="430">
        <f t="shared" ref="D80:R80" si="68">IF($W74=1,D84-D77-D79-D83,0)</f>
        <v>0</v>
      </c>
      <c r="E80" s="430"/>
      <c r="F80" s="430">
        <f t="shared" si="68"/>
        <v>0</v>
      </c>
      <c r="G80" s="430"/>
      <c r="H80" s="430">
        <f t="shared" si="68"/>
        <v>0</v>
      </c>
      <c r="I80" s="430"/>
      <c r="J80" s="430">
        <f t="shared" si="68"/>
        <v>0</v>
      </c>
      <c r="K80" s="430"/>
      <c r="L80" s="430">
        <f t="shared" si="68"/>
        <v>0</v>
      </c>
      <c r="M80" s="430"/>
      <c r="N80" s="430">
        <f t="shared" si="68"/>
        <v>0</v>
      </c>
      <c r="O80" s="430"/>
      <c r="P80" s="430">
        <f t="shared" si="68"/>
        <v>0</v>
      </c>
      <c r="Q80" s="430"/>
      <c r="R80" s="430">
        <f t="shared" si="68"/>
        <v>0</v>
      </c>
      <c r="S80" s="430"/>
      <c r="T80" s="396">
        <f t="shared" si="65"/>
        <v>0</v>
      </c>
      <c r="U80" s="397" t="e">
        <f t="shared" si="67"/>
        <v>#DIV/0!</v>
      </c>
    </row>
    <row r="81" spans="1:23" s="3" customFormat="1" ht="12.75" customHeight="1" x14ac:dyDescent="0.2">
      <c r="A81" s="398" t="str">
        <f>A$9</f>
        <v>Cits publiskais finansējums</v>
      </c>
      <c r="B81" s="430"/>
      <c r="C81" s="430"/>
      <c r="D81" s="430"/>
      <c r="E81" s="430"/>
      <c r="F81" s="430"/>
      <c r="G81" s="430"/>
      <c r="H81" s="430"/>
      <c r="I81" s="430"/>
      <c r="J81" s="430"/>
      <c r="K81" s="430"/>
      <c r="L81" s="430"/>
      <c r="M81" s="430"/>
      <c r="N81" s="430"/>
      <c r="O81" s="430"/>
      <c r="P81" s="430"/>
      <c r="Q81" s="430"/>
      <c r="R81" s="430"/>
      <c r="S81" s="430"/>
      <c r="T81" s="396">
        <f t="shared" si="65"/>
        <v>0</v>
      </c>
      <c r="U81" s="397" t="e">
        <f t="shared" si="67"/>
        <v>#DIV/0!</v>
      </c>
    </row>
    <row r="82" spans="1:23" ht="12.75" customHeight="1" x14ac:dyDescent="0.2">
      <c r="A82" s="399" t="str">
        <f>A$10</f>
        <v>Publiskās attiecināmās izmaksas</v>
      </c>
      <c r="B82" s="297">
        <f>SUM(B77:B81)</f>
        <v>0</v>
      </c>
      <c r="C82" s="297"/>
      <c r="D82" s="297">
        <f t="shared" ref="D82:R82" si="69">SUM(D77:D81)</f>
        <v>0</v>
      </c>
      <c r="E82" s="297"/>
      <c r="F82" s="297">
        <f t="shared" si="69"/>
        <v>0</v>
      </c>
      <c r="G82" s="297"/>
      <c r="H82" s="297">
        <f t="shared" si="69"/>
        <v>0</v>
      </c>
      <c r="I82" s="297"/>
      <c r="J82" s="297">
        <f t="shared" si="69"/>
        <v>0</v>
      </c>
      <c r="K82" s="297"/>
      <c r="L82" s="297">
        <f t="shared" si="69"/>
        <v>0</v>
      </c>
      <c r="M82" s="297"/>
      <c r="N82" s="297">
        <f t="shared" si="69"/>
        <v>0</v>
      </c>
      <c r="O82" s="297"/>
      <c r="P82" s="297">
        <f t="shared" si="69"/>
        <v>0</v>
      </c>
      <c r="Q82" s="297"/>
      <c r="R82" s="297">
        <f t="shared" si="69"/>
        <v>0</v>
      </c>
      <c r="S82" s="297"/>
      <c r="T82" s="400">
        <f t="shared" si="65"/>
        <v>0</v>
      </c>
      <c r="U82" s="397" t="e">
        <f t="shared" si="67"/>
        <v>#DIV/0!</v>
      </c>
    </row>
    <row r="83" spans="1:23" ht="12.75" customHeight="1" x14ac:dyDescent="0.2">
      <c r="A83" s="398" t="str">
        <f>A$11</f>
        <v>Privātās attiecināmās izmaksas</v>
      </c>
      <c r="B83" s="430"/>
      <c r="C83" s="430"/>
      <c r="D83" s="430"/>
      <c r="E83" s="430"/>
      <c r="F83" s="430"/>
      <c r="G83" s="430"/>
      <c r="H83" s="430"/>
      <c r="I83" s="430"/>
      <c r="J83" s="430"/>
      <c r="K83" s="430"/>
      <c r="L83" s="430"/>
      <c r="M83" s="430"/>
      <c r="N83" s="430"/>
      <c r="O83" s="430"/>
      <c r="P83" s="430"/>
      <c r="Q83" s="430"/>
      <c r="R83" s="430"/>
      <c r="S83" s="430"/>
      <c r="T83" s="396">
        <f t="shared" si="65"/>
        <v>0</v>
      </c>
      <c r="U83" s="397" t="e">
        <f t="shared" si="67"/>
        <v>#DIV/0!</v>
      </c>
    </row>
    <row r="84" spans="1:23" ht="12.75" customHeight="1" x14ac:dyDescent="0.2">
      <c r="A84" s="399" t="str">
        <f>A$12</f>
        <v>Kopējās attiecināmās izmaksas</v>
      </c>
      <c r="B84" s="297">
        <f>IF(B23=2,'1.1.C. Iesniedzējs'!H24,'1.1.C. Iesniedzējs'!H24*B23)</f>
        <v>0</v>
      </c>
      <c r="C84" s="297"/>
      <c r="D84" s="297">
        <f>IF(D23=2,'1.1.C. Iesniedzējs'!J24+'1.1.C. Iesniedzējs'!H24,'1.1.C. Iesniedzējs'!J24*D23)</f>
        <v>0</v>
      </c>
      <c r="E84" s="297"/>
      <c r="F84" s="297">
        <f>IF(F23=2,'1.1.C. Iesniedzējs'!L24+'1.1.C. Iesniedzējs'!J24+'1.1.C. Iesniedzējs'!H24,'1.1.C. Iesniedzējs'!L24*F23)</f>
        <v>0</v>
      </c>
      <c r="G84" s="297"/>
      <c r="H84" s="297">
        <f>IF(H23=2,'1.1.C. Iesniedzējs'!N24+'1.1.C. Iesniedzējs'!L24+'1.1.C. Iesniedzējs'!J24+'1.1.C. Iesniedzējs'!H24,'1.1.C. Iesniedzējs'!N24*H23)</f>
        <v>0</v>
      </c>
      <c r="I84" s="297"/>
      <c r="J84" s="297">
        <f>IF(J23=2,'1.1.C. Iesniedzējs'!P24,'1.1.C. Iesniedzējs'!P24*J23)</f>
        <v>0</v>
      </c>
      <c r="K84" s="297"/>
      <c r="L84" s="297">
        <f>IF(L23=2,'1.1.C. Iesniedzējs'!R24,'1.1.C. Iesniedzējs'!R24*L23)</f>
        <v>0</v>
      </c>
      <c r="M84" s="297"/>
      <c r="N84" s="297">
        <f>IF(N23=2,'1.1.C. Iesniedzējs'!T24,'1.1.C. Iesniedzējs'!T24*N23)</f>
        <v>0</v>
      </c>
      <c r="O84" s="297"/>
      <c r="P84" s="297">
        <f>IF(P23=2,'1.1.C. Iesniedzējs'!V24,'1.1.C. Iesniedzējs'!V24*P23)</f>
        <v>0</v>
      </c>
      <c r="Q84" s="297"/>
      <c r="R84" s="297">
        <f>IF(R23=2,'1.1.C. Iesniedzējs'!X24,'1.1.C. Iesniedzējs'!X24*R23)</f>
        <v>0</v>
      </c>
      <c r="S84" s="297"/>
      <c r="T84" s="400">
        <f>SUM(B84:R84)</f>
        <v>0</v>
      </c>
      <c r="U84" s="397" t="e">
        <f t="shared" si="67"/>
        <v>#DIV/0!</v>
      </c>
    </row>
    <row r="85" spans="1:23" ht="12.75" customHeight="1" x14ac:dyDescent="0.2">
      <c r="A85" s="398" t="str">
        <f>A$13</f>
        <v>Publiskās ārpusprojekta izmaksas</v>
      </c>
      <c r="B85" s="430">
        <f>IF($W74=1,IF(B23=2,'1.1.C. Iesniedzējs'!I24,'1.1.C. Iesniedzējs'!I24*B23),0)</f>
        <v>0</v>
      </c>
      <c r="C85" s="430"/>
      <c r="D85" s="430">
        <f>IF($W74=1,IF(D23=2,'1.1.C. Iesniedzējs'!K24+'1.1.C. Iesniedzējs'!I24,'1.1.C. Iesniedzējs'!K24*D23),0)</f>
        <v>0</v>
      </c>
      <c r="E85" s="430"/>
      <c r="F85" s="430">
        <f>IF($W74=1,IF(F23=2,'1.1.C. Iesniedzējs'!M24+'1.1.C. Iesniedzējs'!K24+'1.1.C. Iesniedzējs'!I24,'1.1.C. Iesniedzējs'!M24*F23),0)</f>
        <v>0</v>
      </c>
      <c r="G85" s="430"/>
      <c r="H85" s="430">
        <f>IF($W74=1,IF(H23=2,'1.1.C. Iesniedzējs'!O24+'1.1.C. Iesniedzējs'!M24+'1.1.C. Iesniedzējs'!K24+'1.1.C. Iesniedzējs'!I24,'1.1.C. Iesniedzējs'!O24*H23),0)</f>
        <v>0</v>
      </c>
      <c r="I85" s="430"/>
      <c r="J85" s="430">
        <f>IF($W74=1,IF(J23=2,'1.1.C. Iesniedzējs'!Q24,'1.1.C. Iesniedzējs'!Q24*J23),0)</f>
        <v>0</v>
      </c>
      <c r="K85" s="430"/>
      <c r="L85" s="430">
        <f>IF($W74=1,IF(L23=2,'1.1.C. Iesniedzējs'!S24,'1.1.C. Iesniedzējs'!S24*L23),0)</f>
        <v>0</v>
      </c>
      <c r="M85" s="430"/>
      <c r="N85" s="430">
        <f>IF($W74=1,IF(N23=2,'1.1.C. Iesniedzējs'!U24,'1.1.C. Iesniedzējs'!U24*N23),0)</f>
        <v>0</v>
      </c>
      <c r="O85" s="430"/>
      <c r="P85" s="430">
        <f>IF($W74=1,IF(P23=2,'1.1.C. Iesniedzējs'!W24,'1.1.C. Iesniedzējs'!W24*P23),0)</f>
        <v>0</v>
      </c>
      <c r="Q85" s="430"/>
      <c r="R85" s="430">
        <f>IF($W74=1,IF(R23=2,'1.1.C. Iesniedzējs'!Y24,'1.1.C. Iesniedzējs'!Y24*R23),0)</f>
        <v>0</v>
      </c>
      <c r="S85" s="430"/>
      <c r="T85" s="396">
        <f t="shared" ref="T85:T87" si="70">SUM(B85:R85)</f>
        <v>0</v>
      </c>
      <c r="U85" s="431" t="s">
        <v>332</v>
      </c>
    </row>
    <row r="86" spans="1:23" ht="12.75" customHeight="1" x14ac:dyDescent="0.2">
      <c r="A86" s="398" t="str">
        <f>A$14</f>
        <v>Privātās ārpusprojekta izmaksas</v>
      </c>
      <c r="B86" s="430">
        <f>IF($W74=3,IF(B23=2,'1.1.C. Iesniedzējs'!I25,'1.1.C. Iesniedzējs'!I25*B23),0)</f>
        <v>0</v>
      </c>
      <c r="C86" s="430"/>
      <c r="D86" s="430">
        <f>IF($W74=3,IF(D23=2,'1.1.C. Iesniedzējs'!K25+'1.1.C. Iesniedzējs'!I25,'1.1.C. Iesniedzējs'!K25*D23),0)</f>
        <v>0</v>
      </c>
      <c r="E86" s="430"/>
      <c r="F86" s="430">
        <f>IF($W74=3,IF(F23=2,'1.1.C. Iesniedzējs'!M25+'1.1.C. Iesniedzējs'!K25+'1.1.C. Iesniedzējs'!I25,'1.1.C. Iesniedzējs'!M25*F23),0)</f>
        <v>0</v>
      </c>
      <c r="G86" s="430"/>
      <c r="H86" s="430">
        <f>IF($W74=3,IF(H23=2,'1.1.C. Iesniedzējs'!O25+'1.1.C. Iesniedzējs'!M25+'1.1.C. Iesniedzējs'!K25+'1.1.C. Iesniedzējs'!I25,'1.1.C. Iesniedzējs'!O25*H23),0)</f>
        <v>0</v>
      </c>
      <c r="I86" s="430"/>
      <c r="J86" s="430">
        <f>IF($W74=3,IF(J23=2,'1.1.C. Iesniedzējs'!Q25,'1.1.C. Iesniedzējs'!Q25*J23),0)</f>
        <v>0</v>
      </c>
      <c r="K86" s="430"/>
      <c r="L86" s="430">
        <f>IF($W74=3,IF(L23=2,'1.1.C. Iesniedzējs'!S25,'1.1.C. Iesniedzējs'!S25*L23),0)</f>
        <v>0</v>
      </c>
      <c r="M86" s="430"/>
      <c r="N86" s="430">
        <f>IF($W74=3,IF(N23=2,'1.1.C. Iesniedzējs'!U25,'1.1.C. Iesniedzējs'!U25*N23),0)</f>
        <v>0</v>
      </c>
      <c r="O86" s="430"/>
      <c r="P86" s="430">
        <f>IF($W74=3,IF(P23=2,'1.1.C. Iesniedzējs'!W25,'1.1.C. Iesniedzējs'!W25*P23),0)</f>
        <v>0</v>
      </c>
      <c r="Q86" s="430"/>
      <c r="R86" s="430">
        <f>IF($W74=3,IF(R23=2,'1.1.C. Iesniedzējs'!Y25,'1.1.C. Iesniedzējs'!Y25*R23),0)</f>
        <v>0</v>
      </c>
      <c r="S86" s="430"/>
      <c r="T86" s="396">
        <f t="shared" si="70"/>
        <v>0</v>
      </c>
      <c r="U86" s="431" t="s">
        <v>332</v>
      </c>
    </row>
    <row r="87" spans="1:23" ht="12.75" customHeight="1" x14ac:dyDescent="0.2">
      <c r="A87" s="399" t="str">
        <f>A$15</f>
        <v>Ārpusprojekta izmaksas kopā</v>
      </c>
      <c r="B87" s="297">
        <f>SUM(B85:B86)</f>
        <v>0</v>
      </c>
      <c r="C87" s="297"/>
      <c r="D87" s="297">
        <f t="shared" ref="D87:R87" si="71">SUM(D84:D86)</f>
        <v>0</v>
      </c>
      <c r="E87" s="297"/>
      <c r="F87" s="297">
        <f t="shared" si="71"/>
        <v>0</v>
      </c>
      <c r="G87" s="297"/>
      <c r="H87" s="297">
        <f t="shared" si="71"/>
        <v>0</v>
      </c>
      <c r="I87" s="297"/>
      <c r="J87" s="297">
        <f t="shared" si="71"/>
        <v>0</v>
      </c>
      <c r="K87" s="297"/>
      <c r="L87" s="297">
        <f t="shared" si="71"/>
        <v>0</v>
      </c>
      <c r="M87" s="297"/>
      <c r="N87" s="297">
        <f t="shared" si="71"/>
        <v>0</v>
      </c>
      <c r="O87" s="297"/>
      <c r="P87" s="297">
        <f t="shared" si="71"/>
        <v>0</v>
      </c>
      <c r="Q87" s="297"/>
      <c r="R87" s="297">
        <f t="shared" si="71"/>
        <v>0</v>
      </c>
      <c r="S87" s="297"/>
      <c r="T87" s="400">
        <f t="shared" si="70"/>
        <v>0</v>
      </c>
      <c r="U87" s="431" t="s">
        <v>332</v>
      </c>
    </row>
    <row r="88" spans="1:23" ht="12.75" customHeight="1" x14ac:dyDescent="0.25">
      <c r="A88" s="404" t="str">
        <f>A$16</f>
        <v>Kopējās izmaksas</v>
      </c>
      <c r="B88" s="405">
        <f>B84+B87</f>
        <v>0</v>
      </c>
      <c r="C88" s="405"/>
      <c r="D88" s="405">
        <f t="shared" ref="D88:R88" si="72">D83+D87</f>
        <v>0</v>
      </c>
      <c r="E88" s="405"/>
      <c r="F88" s="405">
        <f t="shared" si="72"/>
        <v>0</v>
      </c>
      <c r="G88" s="405"/>
      <c r="H88" s="405">
        <f t="shared" si="72"/>
        <v>0</v>
      </c>
      <c r="I88" s="405"/>
      <c r="J88" s="405">
        <f t="shared" si="72"/>
        <v>0</v>
      </c>
      <c r="K88" s="405"/>
      <c r="L88" s="405">
        <f t="shared" si="72"/>
        <v>0</v>
      </c>
      <c r="M88" s="405"/>
      <c r="N88" s="405">
        <f t="shared" si="72"/>
        <v>0</v>
      </c>
      <c r="O88" s="405"/>
      <c r="P88" s="405">
        <f t="shared" si="72"/>
        <v>0</v>
      </c>
      <c r="Q88" s="405"/>
      <c r="R88" s="405">
        <f t="shared" si="72"/>
        <v>0</v>
      </c>
      <c r="S88" s="405"/>
      <c r="T88" s="400">
        <f>SUM(B88:R88)</f>
        <v>0</v>
      </c>
      <c r="U88" s="431" t="s">
        <v>332</v>
      </c>
    </row>
    <row r="89" spans="1:23" ht="12.75" customHeight="1" x14ac:dyDescent="0.25">
      <c r="A89" s="418"/>
      <c r="B89" s="418"/>
      <c r="C89" s="418"/>
      <c r="D89" s="418"/>
      <c r="E89" s="418"/>
      <c r="F89" s="418"/>
      <c r="G89" s="418"/>
      <c r="H89" s="418"/>
      <c r="I89" s="418"/>
      <c r="J89" s="418"/>
      <c r="K89" s="418"/>
      <c r="L89" s="418"/>
      <c r="M89" s="418"/>
      <c r="N89" s="418"/>
      <c r="O89" s="418"/>
      <c r="P89" s="418"/>
      <c r="Q89" s="418"/>
      <c r="R89" s="418"/>
      <c r="S89" s="418"/>
      <c r="T89" s="418"/>
      <c r="U89" s="418"/>
    </row>
    <row r="90" spans="1:23" ht="24" customHeight="1" x14ac:dyDescent="0.2">
      <c r="A90" s="433" t="s">
        <v>344</v>
      </c>
      <c r="B90" s="421">
        <f>'1.2.1.A. Partneris-1'!C3</f>
        <v>0</v>
      </c>
      <c r="C90" s="422"/>
      <c r="D90" s="422"/>
      <c r="E90" s="422"/>
      <c r="F90" s="421">
        <f>'1.2.1.A. Partneris-1'!H3</f>
        <v>0</v>
      </c>
      <c r="G90" s="422"/>
      <c r="H90" s="423"/>
      <c r="I90" s="422"/>
      <c r="J90" s="423" t="s">
        <v>339</v>
      </c>
      <c r="K90" s="422"/>
      <c r="L90" s="425">
        <f>'1.2.1.A. Partneris-1'!C24</f>
        <v>0.85</v>
      </c>
      <c r="M90" s="422"/>
      <c r="N90" s="426" t="s">
        <v>345</v>
      </c>
      <c r="O90" s="422"/>
      <c r="P90" s="423"/>
      <c r="Q90" s="422"/>
      <c r="R90" s="423"/>
      <c r="S90" s="422"/>
      <c r="T90" s="423"/>
      <c r="U90" s="423"/>
      <c r="W90" s="4">
        <f>IF(F90=Dati!$J$3,1,IF(F90=Dati!$J$4,2,IF(F90=Dati!$J$5,3,0)))</f>
        <v>0</v>
      </c>
    </row>
    <row r="91" spans="1:23" x14ac:dyDescent="0.2">
      <c r="A91" s="392" t="s">
        <v>324</v>
      </c>
      <c r="B91" s="393">
        <f>B$3</f>
        <v>2026</v>
      </c>
      <c r="C91" s="393"/>
      <c r="D91" s="393">
        <f>D$3</f>
        <v>2027</v>
      </c>
      <c r="E91" s="393"/>
      <c r="F91" s="393">
        <f>F$3</f>
        <v>2028</v>
      </c>
      <c r="G91" s="393"/>
      <c r="H91" s="393">
        <f>H$3</f>
        <v>2029</v>
      </c>
      <c r="I91" s="393"/>
      <c r="J91" s="393" t="str">
        <f>J$3</f>
        <v>X</v>
      </c>
      <c r="K91" s="393"/>
      <c r="L91" s="393" t="str">
        <f>L$3</f>
        <v>X</v>
      </c>
      <c r="M91" s="393"/>
      <c r="N91" s="393" t="str">
        <f>N$3</f>
        <v>X</v>
      </c>
      <c r="O91" s="393"/>
      <c r="P91" s="393" t="str">
        <f>P$3</f>
        <v>X</v>
      </c>
      <c r="Q91" s="393"/>
      <c r="R91" s="393" t="str">
        <f>R$3</f>
        <v>X</v>
      </c>
      <c r="S91" s="393"/>
      <c r="T91" s="393"/>
      <c r="U91" s="393"/>
    </row>
    <row r="92" spans="1:23" x14ac:dyDescent="0.2">
      <c r="A92" s="427"/>
      <c r="B92" s="394" t="s">
        <v>325</v>
      </c>
      <c r="C92" s="394"/>
      <c r="D92" s="394" t="s">
        <v>325</v>
      </c>
      <c r="E92" s="394"/>
      <c r="F92" s="394" t="s">
        <v>325</v>
      </c>
      <c r="G92" s="394"/>
      <c r="H92" s="394" t="s">
        <v>325</v>
      </c>
      <c r="I92" s="394"/>
      <c r="J92" s="394" t="s">
        <v>325</v>
      </c>
      <c r="K92" s="394"/>
      <c r="L92" s="394" t="s">
        <v>325</v>
      </c>
      <c r="M92" s="394"/>
      <c r="N92" s="394" t="s">
        <v>325</v>
      </c>
      <c r="O92" s="394"/>
      <c r="P92" s="394" t="s">
        <v>325</v>
      </c>
      <c r="Q92" s="394"/>
      <c r="R92" s="394" t="s">
        <v>325</v>
      </c>
      <c r="S92" s="394"/>
      <c r="T92" s="394" t="s">
        <v>191</v>
      </c>
      <c r="U92" s="394" t="s">
        <v>131</v>
      </c>
    </row>
    <row r="93" spans="1:23" ht="12.75" customHeight="1" x14ac:dyDescent="0.2">
      <c r="A93" s="428" t="str">
        <f>A$5</f>
        <v>Taisnīgas pārkārtošanās fonds</v>
      </c>
      <c r="B93" s="429">
        <f>B100*$L$90</f>
        <v>0</v>
      </c>
      <c r="C93" s="429"/>
      <c r="D93" s="429">
        <f t="shared" ref="D93:R93" si="73">D100*$L$90</f>
        <v>0</v>
      </c>
      <c r="E93" s="429"/>
      <c r="F93" s="429">
        <f t="shared" si="73"/>
        <v>0</v>
      </c>
      <c r="G93" s="429"/>
      <c r="H93" s="429">
        <f t="shared" si="73"/>
        <v>0</v>
      </c>
      <c r="I93" s="429"/>
      <c r="J93" s="429">
        <f t="shared" si="73"/>
        <v>0</v>
      </c>
      <c r="K93" s="429"/>
      <c r="L93" s="429">
        <f t="shared" si="73"/>
        <v>0</v>
      </c>
      <c r="M93" s="429"/>
      <c r="N93" s="429">
        <f t="shared" si="73"/>
        <v>0</v>
      </c>
      <c r="O93" s="429"/>
      <c r="P93" s="429">
        <f t="shared" si="73"/>
        <v>0</v>
      </c>
      <c r="Q93" s="429"/>
      <c r="R93" s="429">
        <f t="shared" si="73"/>
        <v>0</v>
      </c>
      <c r="S93" s="429"/>
      <c r="T93" s="396">
        <f t="shared" ref="T93:T100" si="74">SUM(B93:R93)</f>
        <v>0</v>
      </c>
      <c r="U93" s="397" t="e">
        <f>T93/$T$100</f>
        <v>#DIV/0!</v>
      </c>
    </row>
    <row r="94" spans="1:23" ht="12.75" customHeight="1" x14ac:dyDescent="0.2">
      <c r="A94" s="398" t="str">
        <f>A$6</f>
        <v>Attiecināmais valsts budžeta finansējums</v>
      </c>
      <c r="B94" s="429">
        <f>IF($W90=2,B100-B93,0)</f>
        <v>0</v>
      </c>
      <c r="C94" s="429"/>
      <c r="D94" s="429">
        <f t="shared" ref="D94:R94" si="75">IF($W90=2,D100-D93,0)</f>
        <v>0</v>
      </c>
      <c r="E94" s="429"/>
      <c r="F94" s="429">
        <f t="shared" si="75"/>
        <v>0</v>
      </c>
      <c r="G94" s="429"/>
      <c r="H94" s="429">
        <f t="shared" si="75"/>
        <v>0</v>
      </c>
      <c r="I94" s="429"/>
      <c r="J94" s="429">
        <f t="shared" si="75"/>
        <v>0</v>
      </c>
      <c r="K94" s="429"/>
      <c r="L94" s="429">
        <f t="shared" si="75"/>
        <v>0</v>
      </c>
      <c r="M94" s="429"/>
      <c r="N94" s="429">
        <f t="shared" si="75"/>
        <v>0</v>
      </c>
      <c r="O94" s="429"/>
      <c r="P94" s="429">
        <f t="shared" si="75"/>
        <v>0</v>
      </c>
      <c r="Q94" s="429"/>
      <c r="R94" s="429">
        <f t="shared" si="75"/>
        <v>0</v>
      </c>
      <c r="S94" s="429"/>
      <c r="T94" s="396">
        <f t="shared" si="74"/>
        <v>0</v>
      </c>
      <c r="U94" s="397" t="e">
        <f t="shared" ref="U94:U100" si="76">T94/$T$100</f>
        <v>#DIV/0!</v>
      </c>
    </row>
    <row r="95" spans="1:23" ht="12.75" customHeight="1" x14ac:dyDescent="0.2">
      <c r="A95" s="398" t="str">
        <f>A$7</f>
        <v>Valsts budžeta dotācija pašvaldībām</v>
      </c>
      <c r="B95" s="430">
        <f>IF($W90=1,(B93/0.85*0.15+B93)*0.15*'1.2.1.A. Partneris-1'!$O$3,0)</f>
        <v>0</v>
      </c>
      <c r="C95" s="430"/>
      <c r="D95" s="430">
        <f>IF($W90=1,(D93/0.85*0.15+D93)*0.15*'1.2.1.A. Partneris-1'!$O$3,0)</f>
        <v>0</v>
      </c>
      <c r="E95" s="430"/>
      <c r="F95" s="430">
        <f>IF($W90=1,(F93/0.85*0.15+F93)*0.15*'1.2.1.A. Partneris-1'!$O$3,0)</f>
        <v>0</v>
      </c>
      <c r="G95" s="430"/>
      <c r="H95" s="430">
        <f>IF($W90=1,(H93/0.85*0.15+H93)*0.15*'1.2.1.A. Partneris-1'!$O$3,0)</f>
        <v>0</v>
      </c>
      <c r="I95" s="430"/>
      <c r="J95" s="430">
        <f>IF($W90=1,(J93/0.85*0.15+J93)*0.15*'1.2.1.A. Partneris-1'!$O$3,0)</f>
        <v>0</v>
      </c>
      <c r="K95" s="430"/>
      <c r="L95" s="430">
        <f>IF($W90=1,(L93/0.85*0.15+L93)*0.15*'1.2.1.A. Partneris-1'!$O$3,0)</f>
        <v>0</v>
      </c>
      <c r="M95" s="430"/>
      <c r="N95" s="430">
        <f>IF($W90=1,(N93/0.85*0.15+N93)*0.15*'1.2.1.A. Partneris-1'!$O$3,0)</f>
        <v>0</v>
      </c>
      <c r="O95" s="430"/>
      <c r="P95" s="430">
        <f>IF($W90=1,(P93/0.85*0.15+P93)*0.15*'1.2.1.A. Partneris-1'!$O$3,0)</f>
        <v>0</v>
      </c>
      <c r="Q95" s="430"/>
      <c r="R95" s="430">
        <f>IF($W90=1,(R93/0.85*0.15+R93)*0.15*'1.2.1.A. Partneris-1'!$O$3,0)</f>
        <v>0</v>
      </c>
      <c r="S95" s="430"/>
      <c r="T95" s="396">
        <f t="shared" si="74"/>
        <v>0</v>
      </c>
      <c r="U95" s="397" t="e">
        <f t="shared" si="76"/>
        <v>#DIV/0!</v>
      </c>
    </row>
    <row r="96" spans="1:23" ht="12.75" customHeight="1" x14ac:dyDescent="0.2">
      <c r="A96" s="398" t="str">
        <f>A$8</f>
        <v>Pašvaldības finansējums</v>
      </c>
      <c r="B96" s="430">
        <f>IF($W90=1,B100-B93-B95,0)</f>
        <v>0</v>
      </c>
      <c r="C96" s="430"/>
      <c r="D96" s="430">
        <f t="shared" ref="D96:R96" si="77">IF($W90=1,D100-D93-D95,0)</f>
        <v>0</v>
      </c>
      <c r="E96" s="430"/>
      <c r="F96" s="430">
        <f t="shared" si="77"/>
        <v>0</v>
      </c>
      <c r="G96" s="430"/>
      <c r="H96" s="430">
        <f t="shared" si="77"/>
        <v>0</v>
      </c>
      <c r="I96" s="430"/>
      <c r="J96" s="430">
        <f t="shared" si="77"/>
        <v>0</v>
      </c>
      <c r="K96" s="430"/>
      <c r="L96" s="430">
        <f t="shared" si="77"/>
        <v>0</v>
      </c>
      <c r="M96" s="430"/>
      <c r="N96" s="430">
        <f t="shared" si="77"/>
        <v>0</v>
      </c>
      <c r="O96" s="430"/>
      <c r="P96" s="430">
        <f t="shared" si="77"/>
        <v>0</v>
      </c>
      <c r="Q96" s="430"/>
      <c r="R96" s="430">
        <f t="shared" si="77"/>
        <v>0</v>
      </c>
      <c r="S96" s="430"/>
      <c r="T96" s="396">
        <f t="shared" si="74"/>
        <v>0</v>
      </c>
      <c r="U96" s="397" t="e">
        <f t="shared" si="76"/>
        <v>#DIV/0!</v>
      </c>
    </row>
    <row r="97" spans="1:23" s="3" customFormat="1" ht="12.75" customHeight="1" x14ac:dyDescent="0.2">
      <c r="A97" s="398" t="str">
        <f>A$9</f>
        <v>Cits publiskais finansējums</v>
      </c>
      <c r="B97" s="430">
        <f>IF($F$90="Speciālās ekonomiskās zonas pārvalde",B100-B93,IF($F$90="Kapitālsabiedrība",B100-B93,0))</f>
        <v>0</v>
      </c>
      <c r="C97" s="430"/>
      <c r="D97" s="430">
        <f t="shared" ref="D97" si="78">IF($F$90="Speciālās ekonomiskās zonas pārvalde",D100-D93,IF($F$90="Kapitālsabiedrība",D100-D93,0))</f>
        <v>0</v>
      </c>
      <c r="E97" s="430"/>
      <c r="F97" s="430">
        <f t="shared" ref="F97" si="79">IF($F$90="Speciālās ekonomiskās zonas pārvalde",F100-F93,IF($F$90="Kapitālsabiedrība",F100-F93,0))</f>
        <v>0</v>
      </c>
      <c r="G97" s="430"/>
      <c r="H97" s="430">
        <f t="shared" ref="H97" si="80">IF($F$90="Speciālās ekonomiskās zonas pārvalde",H100-H93,IF($F$90="Kapitālsabiedrība",H100-H93,0))</f>
        <v>0</v>
      </c>
      <c r="I97" s="430"/>
      <c r="J97" s="430">
        <f t="shared" ref="J97" si="81">IF($F$90="Speciālās ekonomiskās zonas pārvalde",J100-J93,IF($F$90="Kapitālsabiedrība",J100-J93,0))</f>
        <v>0</v>
      </c>
      <c r="K97" s="430"/>
      <c r="L97" s="430">
        <f t="shared" ref="L97" si="82">IF($F$90="Speciālās ekonomiskās zonas pārvalde",L100-L93,IF($F$90="Kapitālsabiedrība",L100-L93,0))</f>
        <v>0</v>
      </c>
      <c r="M97" s="430"/>
      <c r="N97" s="430">
        <f t="shared" ref="N97" si="83">IF($F$90="Speciālās ekonomiskās zonas pārvalde",N100-N93,IF($F$90="Kapitālsabiedrība",N100-N93,0))</f>
        <v>0</v>
      </c>
      <c r="O97" s="430"/>
      <c r="P97" s="430">
        <f t="shared" ref="P97" si="84">IF($F$90="Speciālās ekonomiskās zonas pārvalde",P100-P93,IF($F$90="Kapitālsabiedrība",P100-P93,0))</f>
        <v>0</v>
      </c>
      <c r="Q97" s="430"/>
      <c r="R97" s="430">
        <f t="shared" ref="R97" si="85">IF($F$90="Speciālās ekonomiskās zonas pārvalde",R100-R93,IF($F$90="Kapitālsabiedrība",R100-R93,0))</f>
        <v>0</v>
      </c>
      <c r="S97" s="430"/>
      <c r="T97" s="396">
        <f t="shared" si="74"/>
        <v>0</v>
      </c>
      <c r="U97" s="397" t="e">
        <f t="shared" si="76"/>
        <v>#DIV/0!</v>
      </c>
    </row>
    <row r="98" spans="1:23" ht="12.75" customHeight="1" x14ac:dyDescent="0.2">
      <c r="A98" s="399" t="str">
        <f>A$10</f>
        <v>Publiskās attiecināmās izmaksas</v>
      </c>
      <c r="B98" s="297">
        <f>SUM(B93:B97)</f>
        <v>0</v>
      </c>
      <c r="C98" s="297"/>
      <c r="D98" s="297">
        <f t="shared" ref="D98:R98" si="86">SUM(D93:D97)</f>
        <v>0</v>
      </c>
      <c r="E98" s="297"/>
      <c r="F98" s="297">
        <f t="shared" si="86"/>
        <v>0</v>
      </c>
      <c r="G98" s="297"/>
      <c r="H98" s="297">
        <f t="shared" si="86"/>
        <v>0</v>
      </c>
      <c r="I98" s="297"/>
      <c r="J98" s="297">
        <f t="shared" si="86"/>
        <v>0</v>
      </c>
      <c r="K98" s="297"/>
      <c r="L98" s="297">
        <f t="shared" si="86"/>
        <v>0</v>
      </c>
      <c r="M98" s="297"/>
      <c r="N98" s="297">
        <f t="shared" si="86"/>
        <v>0</v>
      </c>
      <c r="O98" s="297"/>
      <c r="P98" s="297">
        <f t="shared" si="86"/>
        <v>0</v>
      </c>
      <c r="Q98" s="297"/>
      <c r="R98" s="297">
        <f t="shared" si="86"/>
        <v>0</v>
      </c>
      <c r="S98" s="297"/>
      <c r="T98" s="400">
        <f t="shared" si="74"/>
        <v>0</v>
      </c>
      <c r="U98" s="397" t="e">
        <f t="shared" si="76"/>
        <v>#DIV/0!</v>
      </c>
    </row>
    <row r="99" spans="1:23" ht="12.75" customHeight="1" x14ac:dyDescent="0.2">
      <c r="A99" s="398" t="str">
        <f>A$11</f>
        <v>Privātās attiecināmās izmaksas</v>
      </c>
      <c r="B99" s="430"/>
      <c r="C99" s="430"/>
      <c r="D99" s="430"/>
      <c r="E99" s="430"/>
      <c r="F99" s="430"/>
      <c r="G99" s="430"/>
      <c r="H99" s="430"/>
      <c r="I99" s="430"/>
      <c r="J99" s="430"/>
      <c r="K99" s="430"/>
      <c r="L99" s="430"/>
      <c r="M99" s="430"/>
      <c r="N99" s="430"/>
      <c r="O99" s="430"/>
      <c r="P99" s="430"/>
      <c r="Q99" s="430"/>
      <c r="R99" s="430"/>
      <c r="S99" s="430"/>
      <c r="T99" s="396">
        <f t="shared" si="74"/>
        <v>0</v>
      </c>
      <c r="U99" s="397" t="e">
        <f t="shared" si="76"/>
        <v>#DIV/0!</v>
      </c>
    </row>
    <row r="100" spans="1:23" ht="12.75" customHeight="1" x14ac:dyDescent="0.2">
      <c r="A100" s="399" t="str">
        <f>A$12</f>
        <v>Kopējās attiecināmās izmaksas</v>
      </c>
      <c r="B100" s="297">
        <f>IF(B23=2,'1.2.1.A. Partneris-1'!H24,'1.2.1.A. Partneris-1'!H24*B23)</f>
        <v>0</v>
      </c>
      <c r="C100" s="297"/>
      <c r="D100" s="297">
        <f>IF(D23=2,'1.2.1.A. Partneris-1'!J24+'1.2.1.A. Partneris-1'!H24,'1.2.1.A. Partneris-1'!J24*D23)</f>
        <v>0</v>
      </c>
      <c r="E100" s="297"/>
      <c r="F100" s="297">
        <f>IF(F23=2,'1.2.1.A. Partneris-1'!L24+'1.2.1.A. Partneris-1'!J24+'1.2.1.A. Partneris-1'!H24,'1.2.1.A. Partneris-1'!L24*F23)</f>
        <v>0</v>
      </c>
      <c r="G100" s="297"/>
      <c r="H100" s="297">
        <f>IF(H23=2,'1.2.1.A. Partneris-1'!N24+'1.2.1.A. Partneris-1'!L24+'1.2.1.A. Partneris-1'!J24+'1.2.1.A. Partneris-1'!H24,'1.2.1.A. Partneris-1'!N24*H23)</f>
        <v>0</v>
      </c>
      <c r="I100" s="297"/>
      <c r="J100" s="297">
        <f>IF(J23=2,'1.2.1.A. Partneris-1'!P24,'1.2.1.A. Partneris-1'!P24*J23)</f>
        <v>0</v>
      </c>
      <c r="K100" s="297"/>
      <c r="L100" s="297">
        <f>IF(L23=2,'1.2.1.A. Partneris-1'!R24,'1.2.1.A. Partneris-1'!R24*L23)</f>
        <v>0</v>
      </c>
      <c r="M100" s="297"/>
      <c r="N100" s="297">
        <f>IF(N23=2,'1.2.1.A. Partneris-1'!T24,'1.2.1.A. Partneris-1'!T24*N23)</f>
        <v>0</v>
      </c>
      <c r="O100" s="297"/>
      <c r="P100" s="297">
        <f>IF(P23=2,'1.2.1.A. Partneris-1'!V24,'1.2.1.A. Partneris-1'!V24*P23)</f>
        <v>0</v>
      </c>
      <c r="Q100" s="297"/>
      <c r="R100" s="297">
        <f>IF(R23=2,'1.2.1.A. Partneris-1'!X24,'1.2.1.A. Partneris-1'!X24*R23)</f>
        <v>0</v>
      </c>
      <c r="S100" s="297"/>
      <c r="T100" s="400">
        <f t="shared" si="74"/>
        <v>0</v>
      </c>
      <c r="U100" s="397" t="e">
        <f t="shared" si="76"/>
        <v>#DIV/0!</v>
      </c>
    </row>
    <row r="101" spans="1:23" ht="12.75" customHeight="1" x14ac:dyDescent="0.2">
      <c r="A101" s="398" t="str">
        <f>A$13</f>
        <v>Publiskās ārpusprojekta izmaksas</v>
      </c>
      <c r="B101" s="430">
        <f>IF(B23=2,'1.2.1.A. Partneris-1'!I24,'1.2.1.A. Partneris-1'!I24*B23)</f>
        <v>0</v>
      </c>
      <c r="C101" s="430"/>
      <c r="D101" s="430">
        <f>IF(D23=2,'1.2.1.A. Partneris-1'!K24+'1.2.1.A. Partneris-1'!I24,'1.2.1.A. Partneris-1'!K24*D23)</f>
        <v>0</v>
      </c>
      <c r="E101" s="430"/>
      <c r="F101" s="430">
        <f>IF(F23=2,'1.2.1.A. Partneris-1'!M24+'1.2.1.A. Partneris-1'!K24+'1.2.1.A. Partneris-1'!I24,'1.2.1.A. Partneris-1'!M24*F23)</f>
        <v>0</v>
      </c>
      <c r="G101" s="430"/>
      <c r="H101" s="430">
        <f>IF(H23=2,'1.2.1.A. Partneris-1'!O24+'1.2.1.A. Partneris-1'!M24+'1.2.1.A. Partneris-1'!K24+'1.2.1.A. Partneris-1'!I24,'1.2.1.A. Partneris-1'!O24*H23)</f>
        <v>0</v>
      </c>
      <c r="I101" s="430"/>
      <c r="J101" s="430">
        <f>IF(J23=2,'1.2.1.A. Partneris-1'!Q24,'1.2.1.A. Partneris-1'!Q24*J23)</f>
        <v>0</v>
      </c>
      <c r="K101" s="430"/>
      <c r="L101" s="430">
        <f>IF(L23=2,'1.2.1.A. Partneris-1'!S24,'1.2.1.A. Partneris-1'!S24*L23)</f>
        <v>0</v>
      </c>
      <c r="M101" s="430"/>
      <c r="N101" s="430">
        <f>IF(N23=2,'1.2.1.A. Partneris-1'!U24,'1.2.1.A. Partneris-1'!U24*N23)</f>
        <v>0</v>
      </c>
      <c r="O101" s="430"/>
      <c r="P101" s="430">
        <f>IF(P23=2,'1.2.1.A. Partneris-1'!W24,'1.2.1.A. Partneris-1'!W24*P23)</f>
        <v>0</v>
      </c>
      <c r="Q101" s="430"/>
      <c r="R101" s="430">
        <f>IF(R23=2,'1.2.1.A. Partneris-1'!Y24,'1.2.1.A. Partneris-1'!Y24*R23)</f>
        <v>0</v>
      </c>
      <c r="S101" s="430"/>
      <c r="T101" s="396">
        <f t="shared" ref="T101" si="87">SUM(B101:R101)</f>
        <v>0</v>
      </c>
      <c r="U101" s="431" t="s">
        <v>332</v>
      </c>
    </row>
    <row r="102" spans="1:23" ht="12.75" customHeight="1" x14ac:dyDescent="0.2">
      <c r="A102" s="398" t="str">
        <f>A$14</f>
        <v>Privātās ārpusprojekta izmaksas</v>
      </c>
      <c r="B102" s="432"/>
      <c r="C102" s="432"/>
      <c r="D102" s="432"/>
      <c r="E102" s="432"/>
      <c r="F102" s="432"/>
      <c r="G102" s="432"/>
      <c r="H102" s="432"/>
      <c r="I102" s="432"/>
      <c r="J102" s="432"/>
      <c r="K102" s="432"/>
      <c r="L102" s="432"/>
      <c r="M102" s="432"/>
      <c r="N102" s="432"/>
      <c r="O102" s="432"/>
      <c r="P102" s="432"/>
      <c r="Q102" s="432"/>
      <c r="R102" s="432"/>
      <c r="S102" s="432"/>
      <c r="T102" s="396">
        <f t="shared" ref="T102:T104" si="88">SUM(B102:R102)</f>
        <v>0</v>
      </c>
      <c r="U102" s="431" t="s">
        <v>332</v>
      </c>
    </row>
    <row r="103" spans="1:23" ht="12.75" customHeight="1" x14ac:dyDescent="0.2">
      <c r="A103" s="399" t="str">
        <f>A$15</f>
        <v>Ārpusprojekta izmaksas kopā</v>
      </c>
      <c r="B103" s="297">
        <f>SUM(B101:B102)</f>
        <v>0</v>
      </c>
      <c r="C103" s="297"/>
      <c r="D103" s="297">
        <f t="shared" ref="D103:R103" si="89">SUM(D101:D102)</f>
        <v>0</v>
      </c>
      <c r="E103" s="297"/>
      <c r="F103" s="297">
        <f t="shared" si="89"/>
        <v>0</v>
      </c>
      <c r="G103" s="297"/>
      <c r="H103" s="297">
        <f t="shared" si="89"/>
        <v>0</v>
      </c>
      <c r="I103" s="297"/>
      <c r="J103" s="297">
        <f t="shared" si="89"/>
        <v>0</v>
      </c>
      <c r="K103" s="297"/>
      <c r="L103" s="297">
        <f t="shared" si="89"/>
        <v>0</v>
      </c>
      <c r="M103" s="297"/>
      <c r="N103" s="297">
        <f t="shared" si="89"/>
        <v>0</v>
      </c>
      <c r="O103" s="297"/>
      <c r="P103" s="297">
        <f t="shared" si="89"/>
        <v>0</v>
      </c>
      <c r="Q103" s="297"/>
      <c r="R103" s="297">
        <f t="shared" si="89"/>
        <v>0</v>
      </c>
      <c r="S103" s="297"/>
      <c r="T103" s="400">
        <f t="shared" si="88"/>
        <v>0</v>
      </c>
      <c r="U103" s="431" t="s">
        <v>332</v>
      </c>
    </row>
    <row r="104" spans="1:23" ht="12.75" customHeight="1" x14ac:dyDescent="0.25">
      <c r="A104" s="404" t="str">
        <f>A$16</f>
        <v>Kopējās izmaksas</v>
      </c>
      <c r="B104" s="405">
        <f>B100+B103</f>
        <v>0</v>
      </c>
      <c r="C104" s="405"/>
      <c r="D104" s="405">
        <f t="shared" ref="D104:R104" si="90">D100+D103</f>
        <v>0</v>
      </c>
      <c r="E104" s="405"/>
      <c r="F104" s="405">
        <f t="shared" si="90"/>
        <v>0</v>
      </c>
      <c r="G104" s="405"/>
      <c r="H104" s="405">
        <f t="shared" si="90"/>
        <v>0</v>
      </c>
      <c r="I104" s="405"/>
      <c r="J104" s="405">
        <f t="shared" si="90"/>
        <v>0</v>
      </c>
      <c r="K104" s="405"/>
      <c r="L104" s="405">
        <f t="shared" si="90"/>
        <v>0</v>
      </c>
      <c r="M104" s="405"/>
      <c r="N104" s="405">
        <f t="shared" si="90"/>
        <v>0</v>
      </c>
      <c r="O104" s="405"/>
      <c r="P104" s="405">
        <f t="shared" si="90"/>
        <v>0</v>
      </c>
      <c r="Q104" s="405"/>
      <c r="R104" s="405">
        <f t="shared" si="90"/>
        <v>0</v>
      </c>
      <c r="S104" s="405"/>
      <c r="T104" s="407">
        <f t="shared" si="88"/>
        <v>0</v>
      </c>
      <c r="U104" s="431" t="s">
        <v>332</v>
      </c>
    </row>
    <row r="105" spans="1:23" ht="12.75" customHeight="1" x14ac:dyDescent="0.25">
      <c r="A105" s="418"/>
      <c r="B105" s="418"/>
      <c r="C105" s="418"/>
      <c r="D105" s="418"/>
      <c r="E105" s="418"/>
      <c r="F105" s="418"/>
      <c r="G105" s="418"/>
      <c r="H105" s="418"/>
      <c r="I105" s="418"/>
      <c r="J105" s="418"/>
      <c r="K105" s="418"/>
      <c r="L105" s="418"/>
      <c r="M105" s="418"/>
      <c r="N105" s="418"/>
      <c r="O105" s="418"/>
      <c r="P105" s="418"/>
      <c r="Q105" s="418"/>
      <c r="R105" s="418"/>
      <c r="S105" s="418"/>
      <c r="T105" s="418"/>
      <c r="U105" s="418"/>
    </row>
    <row r="106" spans="1:23" ht="24" customHeight="1" x14ac:dyDescent="0.2">
      <c r="A106" s="433" t="s">
        <v>344</v>
      </c>
      <c r="B106" s="421">
        <f>'1.2.1.B. Partneris-1'!C3</f>
        <v>0</v>
      </c>
      <c r="C106" s="422"/>
      <c r="D106" s="422"/>
      <c r="E106" s="422"/>
      <c r="F106" s="421">
        <f>'1.2.1.B. Partneris-1'!H3</f>
        <v>0</v>
      </c>
      <c r="G106" s="422"/>
      <c r="H106" s="423"/>
      <c r="I106" s="422"/>
      <c r="J106" s="423" t="s">
        <v>339</v>
      </c>
      <c r="K106" s="422"/>
      <c r="L106" s="425">
        <f>'11. DL 4.pielikums'!$E$39</f>
        <v>0.85</v>
      </c>
      <c r="M106" s="422"/>
      <c r="N106" s="426" t="s">
        <v>346</v>
      </c>
      <c r="O106" s="422"/>
      <c r="P106" s="423"/>
      <c r="Q106" s="422"/>
      <c r="R106" s="423"/>
      <c r="S106" s="422"/>
      <c r="T106" s="423"/>
      <c r="U106" s="423"/>
      <c r="W106" s="4">
        <f>IF(F106=Dati!$J$3,1,IF(F106=Dati!$J$4,2,IF(F106=Dati!$J$5,3,0)))</f>
        <v>0</v>
      </c>
    </row>
    <row r="107" spans="1:23" ht="12.75" customHeight="1" x14ac:dyDescent="0.2">
      <c r="A107" s="392" t="s">
        <v>324</v>
      </c>
      <c r="B107" s="393">
        <f>B$3</f>
        <v>2026</v>
      </c>
      <c r="C107" s="393"/>
      <c r="D107" s="393">
        <f>D$3</f>
        <v>2027</v>
      </c>
      <c r="E107" s="393"/>
      <c r="F107" s="393">
        <f>F$3</f>
        <v>2028</v>
      </c>
      <c r="G107" s="393"/>
      <c r="H107" s="393">
        <f>H$3</f>
        <v>2029</v>
      </c>
      <c r="I107" s="393"/>
      <c r="J107" s="393" t="str">
        <f>J$3</f>
        <v>X</v>
      </c>
      <c r="K107" s="393"/>
      <c r="L107" s="393" t="str">
        <f>L$3</f>
        <v>X</v>
      </c>
      <c r="M107" s="393"/>
      <c r="N107" s="393" t="str">
        <f>N$3</f>
        <v>X</v>
      </c>
      <c r="O107" s="393"/>
      <c r="P107" s="393" t="str">
        <f>P$3</f>
        <v>X</v>
      </c>
      <c r="Q107" s="393"/>
      <c r="R107" s="393" t="str">
        <f>R$3</f>
        <v>X</v>
      </c>
      <c r="S107" s="393"/>
      <c r="T107" s="393"/>
      <c r="U107" s="393"/>
    </row>
    <row r="108" spans="1:23" x14ac:dyDescent="0.2">
      <c r="A108" s="427"/>
      <c r="B108" s="394" t="s">
        <v>325</v>
      </c>
      <c r="C108" s="394"/>
      <c r="D108" s="394" t="s">
        <v>325</v>
      </c>
      <c r="E108" s="394"/>
      <c r="F108" s="394" t="s">
        <v>325</v>
      </c>
      <c r="G108" s="394"/>
      <c r="H108" s="394" t="s">
        <v>325</v>
      </c>
      <c r="I108" s="394"/>
      <c r="J108" s="394" t="s">
        <v>325</v>
      </c>
      <c r="K108" s="394"/>
      <c r="L108" s="394" t="s">
        <v>325</v>
      </c>
      <c r="M108" s="394"/>
      <c r="N108" s="394" t="s">
        <v>325</v>
      </c>
      <c r="O108" s="394"/>
      <c r="P108" s="394" t="s">
        <v>325</v>
      </c>
      <c r="Q108" s="394"/>
      <c r="R108" s="394" t="s">
        <v>325</v>
      </c>
      <c r="S108" s="394"/>
      <c r="T108" s="394" t="s">
        <v>191</v>
      </c>
      <c r="U108" s="394" t="s">
        <v>131</v>
      </c>
    </row>
    <row r="109" spans="1:23" ht="12.75" customHeight="1" x14ac:dyDescent="0.2">
      <c r="A109" s="428" t="str">
        <f>A$5</f>
        <v>Taisnīgas pārkārtošanās fonds</v>
      </c>
      <c r="B109" s="429">
        <f>B116*$L$106</f>
        <v>0</v>
      </c>
      <c r="C109" s="429"/>
      <c r="D109" s="429">
        <f t="shared" ref="D109:R109" si="91">D116*$L$106</f>
        <v>0</v>
      </c>
      <c r="E109" s="429"/>
      <c r="F109" s="429">
        <f t="shared" si="91"/>
        <v>0</v>
      </c>
      <c r="G109" s="429"/>
      <c r="H109" s="429">
        <f>H116*$L$106</f>
        <v>0</v>
      </c>
      <c r="I109" s="429"/>
      <c r="J109" s="429">
        <f t="shared" si="91"/>
        <v>0</v>
      </c>
      <c r="K109" s="429"/>
      <c r="L109" s="429">
        <f t="shared" si="91"/>
        <v>0</v>
      </c>
      <c r="M109" s="429"/>
      <c r="N109" s="429">
        <f t="shared" si="91"/>
        <v>0</v>
      </c>
      <c r="O109" s="429"/>
      <c r="P109" s="429">
        <f t="shared" si="91"/>
        <v>0</v>
      </c>
      <c r="Q109" s="429"/>
      <c r="R109" s="429">
        <f t="shared" si="91"/>
        <v>0</v>
      </c>
      <c r="S109" s="429"/>
      <c r="T109" s="396">
        <f t="shared" ref="T109:T115" si="92">SUM(B109:R109)</f>
        <v>0</v>
      </c>
      <c r="U109" s="397" t="e">
        <f>T109/$T$116</f>
        <v>#DIV/0!</v>
      </c>
    </row>
    <row r="110" spans="1:23" ht="12.75" customHeight="1" x14ac:dyDescent="0.2">
      <c r="A110" s="398" t="str">
        <f>A$6</f>
        <v>Attiecināmais valsts budžeta finansējums</v>
      </c>
      <c r="B110" s="429"/>
      <c r="C110" s="429"/>
      <c r="D110" s="429"/>
      <c r="E110" s="429"/>
      <c r="F110" s="429"/>
      <c r="G110" s="429"/>
      <c r="H110" s="429"/>
      <c r="I110" s="429"/>
      <c r="J110" s="429"/>
      <c r="K110" s="429"/>
      <c r="L110" s="429"/>
      <c r="M110" s="429"/>
      <c r="N110" s="429"/>
      <c r="O110" s="429"/>
      <c r="P110" s="429"/>
      <c r="Q110" s="429"/>
      <c r="R110" s="429"/>
      <c r="S110" s="429"/>
      <c r="T110" s="396"/>
      <c r="U110" s="397" t="e">
        <f t="shared" ref="U110:U116" si="93">T110/$T$116</f>
        <v>#DIV/0!</v>
      </c>
    </row>
    <row r="111" spans="1:23" ht="12.75" customHeight="1" x14ac:dyDescent="0.2">
      <c r="A111" s="398" t="str">
        <f>A$7</f>
        <v>Valsts budžeta dotācija pašvaldībām</v>
      </c>
      <c r="B111" s="430">
        <f>IF($W106=1,(B109/0.85*0.15+B109)*0.15*'1.2.1.B. Partneris-1'!$O$3,0)</f>
        <v>0</v>
      </c>
      <c r="C111" s="430"/>
      <c r="D111" s="430">
        <f>IF($W106=1,(D109/0.85*0.15+D109)*0.15*'1.2.1.B. Partneris-1'!$O$3,0)</f>
        <v>0</v>
      </c>
      <c r="E111" s="430"/>
      <c r="F111" s="430">
        <f>IF($W106=1,(F109/0.85*0.15+F109)*0.15*'1.2.1.B. Partneris-1'!$O$3,0)</f>
        <v>0</v>
      </c>
      <c r="G111" s="430"/>
      <c r="H111" s="430">
        <f>IF($W106=1,(H109/0.85*0.15+H109)*0.15*'1.2.1.B. Partneris-1'!$O$3,0)</f>
        <v>0</v>
      </c>
      <c r="I111" s="430"/>
      <c r="J111" s="430">
        <f>IF($W106=1,(J109/0.85*0.15+J109)*0.15*'1.2.1.B. Partneris-1'!$O$3,0)</f>
        <v>0</v>
      </c>
      <c r="K111" s="430"/>
      <c r="L111" s="430">
        <f>IF($W106=1,(L109/0.85*0.15+L109)*0.15*'1.2.1.B. Partneris-1'!$O$3,0)</f>
        <v>0</v>
      </c>
      <c r="M111" s="430"/>
      <c r="N111" s="430">
        <f>IF($W106=1,(N109/0.85*0.15+N109)*0.15*'1.2.1.B. Partneris-1'!$O$3,0)</f>
        <v>0</v>
      </c>
      <c r="O111" s="430"/>
      <c r="P111" s="430">
        <f>IF($W106=1,(P109/0.85*0.15+P109)*0.15*'1.2.1.B. Partneris-1'!$O$3,0)</f>
        <v>0</v>
      </c>
      <c r="Q111" s="430"/>
      <c r="R111" s="430">
        <f>IF($W106=1,(R109/0.85*0.15+R109)*0.15*'1.2.1.B. Partneris-1'!$O$3,0)</f>
        <v>0</v>
      </c>
      <c r="S111" s="430"/>
      <c r="T111" s="396">
        <f t="shared" si="92"/>
        <v>0</v>
      </c>
      <c r="U111" s="397" t="e">
        <f t="shared" si="93"/>
        <v>#DIV/0!</v>
      </c>
    </row>
    <row r="112" spans="1:23" ht="12.75" customHeight="1" x14ac:dyDescent="0.2">
      <c r="A112" s="398" t="str">
        <f>A$8</f>
        <v>Pašvaldības finansējums</v>
      </c>
      <c r="B112" s="430">
        <f>IF($W106=1,B116-B109-B111-B115,0)</f>
        <v>0</v>
      </c>
      <c r="C112" s="430"/>
      <c r="D112" s="430">
        <f t="shared" ref="D112:R112" si="94">IF($W106=1,D116-D109-D111-D115,0)</f>
        <v>0</v>
      </c>
      <c r="E112" s="430"/>
      <c r="F112" s="430">
        <f t="shared" si="94"/>
        <v>0</v>
      </c>
      <c r="G112" s="430"/>
      <c r="H112" s="430">
        <f t="shared" si="94"/>
        <v>0</v>
      </c>
      <c r="I112" s="430"/>
      <c r="J112" s="430">
        <f t="shared" si="94"/>
        <v>0</v>
      </c>
      <c r="K112" s="430"/>
      <c r="L112" s="430">
        <f t="shared" si="94"/>
        <v>0</v>
      </c>
      <c r="M112" s="430"/>
      <c r="N112" s="430">
        <f t="shared" si="94"/>
        <v>0</v>
      </c>
      <c r="O112" s="430"/>
      <c r="P112" s="430">
        <f t="shared" si="94"/>
        <v>0</v>
      </c>
      <c r="Q112" s="430"/>
      <c r="R112" s="430">
        <f t="shared" si="94"/>
        <v>0</v>
      </c>
      <c r="S112" s="430"/>
      <c r="T112" s="396">
        <f t="shared" si="92"/>
        <v>0</v>
      </c>
      <c r="U112" s="397" t="e">
        <f>T112/$T$116</f>
        <v>#DIV/0!</v>
      </c>
    </row>
    <row r="113" spans="1:23" s="3" customFormat="1" ht="12.75" customHeight="1" x14ac:dyDescent="0.2">
      <c r="A113" s="398" t="str">
        <f>A$9</f>
        <v>Cits publiskais finansējums</v>
      </c>
      <c r="B113" s="430"/>
      <c r="C113" s="430"/>
      <c r="D113" s="430"/>
      <c r="E113" s="430"/>
      <c r="F113" s="430"/>
      <c r="G113" s="430"/>
      <c r="H113" s="430"/>
      <c r="I113" s="430"/>
      <c r="J113" s="430"/>
      <c r="K113" s="430"/>
      <c r="L113" s="430"/>
      <c r="M113" s="430"/>
      <c r="N113" s="430"/>
      <c r="O113" s="430"/>
      <c r="P113" s="430"/>
      <c r="Q113" s="430"/>
      <c r="R113" s="430"/>
      <c r="S113" s="430"/>
      <c r="T113" s="396">
        <f t="shared" si="92"/>
        <v>0</v>
      </c>
      <c r="U113" s="397" t="e">
        <f t="shared" si="93"/>
        <v>#DIV/0!</v>
      </c>
    </row>
    <row r="114" spans="1:23" ht="12.75" customHeight="1" x14ac:dyDescent="0.2">
      <c r="A114" s="399" t="str">
        <f>A$10</f>
        <v>Publiskās attiecināmās izmaksas</v>
      </c>
      <c r="B114" s="297">
        <f>SUM(B109:B113)</f>
        <v>0</v>
      </c>
      <c r="C114" s="297"/>
      <c r="D114" s="297">
        <f t="shared" ref="D114:R114" si="95">SUM(D109:D113)</f>
        <v>0</v>
      </c>
      <c r="E114" s="297"/>
      <c r="F114" s="297">
        <f t="shared" si="95"/>
        <v>0</v>
      </c>
      <c r="G114" s="297"/>
      <c r="H114" s="297">
        <f t="shared" si="95"/>
        <v>0</v>
      </c>
      <c r="I114" s="297"/>
      <c r="J114" s="297">
        <f t="shared" si="95"/>
        <v>0</v>
      </c>
      <c r="K114" s="297"/>
      <c r="L114" s="297">
        <f t="shared" si="95"/>
        <v>0</v>
      </c>
      <c r="M114" s="297"/>
      <c r="N114" s="297">
        <f t="shared" si="95"/>
        <v>0</v>
      </c>
      <c r="O114" s="297"/>
      <c r="P114" s="297">
        <f t="shared" si="95"/>
        <v>0</v>
      </c>
      <c r="Q114" s="297"/>
      <c r="R114" s="297">
        <f t="shared" si="95"/>
        <v>0</v>
      </c>
      <c r="S114" s="297"/>
      <c r="T114" s="400">
        <f t="shared" si="92"/>
        <v>0</v>
      </c>
      <c r="U114" s="397" t="e">
        <f t="shared" si="93"/>
        <v>#DIV/0!</v>
      </c>
    </row>
    <row r="115" spans="1:23" ht="12.75" customHeight="1" x14ac:dyDescent="0.2">
      <c r="A115" s="398" t="str">
        <f>A$11</f>
        <v>Privātās attiecināmās izmaksas</v>
      </c>
      <c r="B115" s="430">
        <f>IF($W$106=1,B116*('11. DL 4.pielikums'!$G$41-$L$106),B116-B114)</f>
        <v>0</v>
      </c>
      <c r="C115" s="430"/>
      <c r="D115" s="430">
        <f>IF($W$106=1,D116*('11. DL 4.pielikums'!$G$41-$L$106),D116-D114)</f>
        <v>0</v>
      </c>
      <c r="E115" s="430"/>
      <c r="F115" s="430">
        <f>IF($W$106=1,F116*('11. DL 4.pielikums'!$G$41-$L$106),F116-F114)</f>
        <v>0</v>
      </c>
      <c r="G115" s="430"/>
      <c r="H115" s="430">
        <f>IF($W$106=1,H116*('11. DL 4.pielikums'!$G$41-$L$106),H116-H114)</f>
        <v>0</v>
      </c>
      <c r="I115" s="430"/>
      <c r="J115" s="430">
        <f>IF($W$106=1,J116*('11. DL 4.pielikums'!$G$41-$L$106),J116-J114)</f>
        <v>0</v>
      </c>
      <c r="K115" s="430"/>
      <c r="L115" s="430">
        <f>IF($W$106=1,L116*('11. DL 4.pielikums'!$G$41-$L$106),L116-L114)</f>
        <v>0</v>
      </c>
      <c r="M115" s="430"/>
      <c r="N115" s="430">
        <f>IF($W$106=1,N116*('11. DL 4.pielikums'!$G$41-$L$106),N116-N114)</f>
        <v>0</v>
      </c>
      <c r="O115" s="430"/>
      <c r="P115" s="430">
        <f>IF($W$106=1,P116*('11. DL 4.pielikums'!$G$41-$L$106),P116-P114)</f>
        <v>0</v>
      </c>
      <c r="Q115" s="430"/>
      <c r="R115" s="430">
        <f>IF($W$106=1,R116*('11. DL 4.pielikums'!$G$41-$L$106),R116-R114)</f>
        <v>0</v>
      </c>
      <c r="S115" s="430"/>
      <c r="T115" s="396">
        <f t="shared" si="92"/>
        <v>0</v>
      </c>
      <c r="U115" s="397" t="e">
        <f t="shared" si="93"/>
        <v>#DIV/0!</v>
      </c>
    </row>
    <row r="116" spans="1:23" ht="12.75" customHeight="1" x14ac:dyDescent="0.2">
      <c r="A116" s="399" t="str">
        <f>A$12</f>
        <v>Kopējās attiecināmās izmaksas</v>
      </c>
      <c r="B116" s="297">
        <f>IF(B23=2,'1.2.1.B. Partneris-1'!H27,'1.2.1.B. Partneris-1'!H27*B23)</f>
        <v>0</v>
      </c>
      <c r="C116" s="297"/>
      <c r="D116" s="297">
        <f>IF(D23=2,'1.2.1.B. Partneris-1'!J27+'1.2.1.B. Partneris-1'!H27,'1.2.1.B. Partneris-1'!J27*D23)</f>
        <v>0</v>
      </c>
      <c r="E116" s="297"/>
      <c r="F116" s="297">
        <f>IF(F23=2,'1.2.1.B. Partneris-1'!L27+'1.2.1.B. Partneris-1'!J27+'1.2.1.B. Partneris-1'!H27,'1.2.1.B. Partneris-1'!L27*F23)</f>
        <v>0</v>
      </c>
      <c r="G116" s="297"/>
      <c r="H116" s="297">
        <f>IF(H23=2,'1.2.1.B. Partneris-1'!N27+'1.2.1.B. Partneris-1'!L27+'1.2.1.B. Partneris-1'!J27+'1.2.1.B. Partneris-1'!H27,'1.2.1.B. Partneris-1'!N27*H23)</f>
        <v>0</v>
      </c>
      <c r="I116" s="297"/>
      <c r="J116" s="297">
        <f>IF(J23=2,'1.2.1.B. Partneris-1'!P27,'1.2.1.B. Partneris-1'!P27*J23)</f>
        <v>0</v>
      </c>
      <c r="K116" s="297"/>
      <c r="L116" s="297">
        <f>IF(L23=2,'1.2.1.B. Partneris-1'!R27,'1.2.1.B. Partneris-1'!R27*L23)</f>
        <v>0</v>
      </c>
      <c r="M116" s="297"/>
      <c r="N116" s="297">
        <f>IF(N23=2,'1.2.1.B. Partneris-1'!T27,'1.2.1.B. Partneris-1'!T27*N23)</f>
        <v>0</v>
      </c>
      <c r="O116" s="297"/>
      <c r="P116" s="297">
        <f>IF(P23=2,'1.2.1.B. Partneris-1'!V27,'1.2.1.B. Partneris-1'!V27*P23)</f>
        <v>0</v>
      </c>
      <c r="Q116" s="297"/>
      <c r="R116" s="297">
        <f>IF(R23=2,'1.2.1.B. Partneris-1'!X27,'1.2.1.B. Partneris-1'!X27*R23)</f>
        <v>0</v>
      </c>
      <c r="S116" s="297"/>
      <c r="T116" s="400">
        <f>SUM(B116:R116)</f>
        <v>0</v>
      </c>
      <c r="U116" s="397" t="e">
        <f t="shared" si="93"/>
        <v>#DIV/0!</v>
      </c>
    </row>
    <row r="117" spans="1:23" ht="12.75" customHeight="1" x14ac:dyDescent="0.2">
      <c r="A117" s="398" t="str">
        <f>A$13</f>
        <v>Publiskās ārpusprojekta izmaksas</v>
      </c>
      <c r="B117" s="432"/>
      <c r="C117" s="432"/>
      <c r="D117" s="432"/>
      <c r="E117" s="432"/>
      <c r="F117" s="432"/>
      <c r="G117" s="432"/>
      <c r="H117" s="432"/>
      <c r="I117" s="432"/>
      <c r="J117" s="432"/>
      <c r="K117" s="432"/>
      <c r="L117" s="432"/>
      <c r="M117" s="432"/>
      <c r="N117" s="432"/>
      <c r="O117" s="432"/>
      <c r="P117" s="432"/>
      <c r="Q117" s="432"/>
      <c r="R117" s="432"/>
      <c r="S117" s="432"/>
      <c r="T117" s="396">
        <f t="shared" ref="T117:T119" si="96">SUM(B117:R117)</f>
        <v>0</v>
      </c>
      <c r="U117" s="431" t="s">
        <v>332</v>
      </c>
    </row>
    <row r="118" spans="1:23" ht="12.75" customHeight="1" x14ac:dyDescent="0.2">
      <c r="A118" s="398" t="str">
        <f>A$14</f>
        <v>Privātās ārpusprojekta izmaksas</v>
      </c>
      <c r="B118" s="430">
        <f>IF(B23=2,'1.2.1.B. Partneris-1'!I27,'1.2.1.B. Partneris-1'!I27*B23)</f>
        <v>0</v>
      </c>
      <c r="C118" s="430"/>
      <c r="D118" s="430">
        <f>IF(D23=2,'1.2.1.B. Partneris-1'!K27+'1.2.1.B. Partneris-1'!I27,'1.2.1.B. Partneris-1'!K27*D23)</f>
        <v>0</v>
      </c>
      <c r="E118" s="430"/>
      <c r="F118" s="430">
        <f>IF(F23=2,'1.2.1.B. Partneris-1'!M27+'1.2.1.B. Partneris-1'!K27+'1.2.1.B. Partneris-1'!I27,'1.2.1.B. Partneris-1'!M27*F23)</f>
        <v>0</v>
      </c>
      <c r="G118" s="430"/>
      <c r="H118" s="430">
        <f>IF(H23=2,'1.2.1.B. Partneris-1'!O27+'1.2.1.B. Partneris-1'!M27+'1.2.1.B. Partneris-1'!K27+'1.2.1.B. Partneris-1'!I27,'1.2.1.B. Partneris-1'!O27*H23)</f>
        <v>0</v>
      </c>
      <c r="I118" s="430"/>
      <c r="J118" s="430">
        <f>IF(J23=2,'1.2.1.B. Partneris-1'!Q27,'1.2.1.B. Partneris-1'!Q27*J23)</f>
        <v>0</v>
      </c>
      <c r="K118" s="430"/>
      <c r="L118" s="430">
        <f>IF(L23=2,'1.2.1.B. Partneris-1'!S27,'1.2.1.B. Partneris-1'!S27*L23)</f>
        <v>0</v>
      </c>
      <c r="M118" s="430"/>
      <c r="N118" s="430">
        <f>IF(N23=2,'1.2.1.B. Partneris-1'!U27,'1.2.1.B. Partneris-1'!U27*N23)</f>
        <v>0</v>
      </c>
      <c r="O118" s="430"/>
      <c r="P118" s="430">
        <f>IF(P23=2,'1.2.1.B. Partneris-1'!W27,'1.2.1.B. Partneris-1'!W27*P23)</f>
        <v>0</v>
      </c>
      <c r="Q118" s="430"/>
      <c r="R118" s="430">
        <f>IF(R23=2,'1.2.1.B. Partneris-1'!Y27,'1.2.1.B. Partneris-1'!Y27*R23)</f>
        <v>0</v>
      </c>
      <c r="S118" s="430"/>
      <c r="T118" s="396">
        <f t="shared" si="96"/>
        <v>0</v>
      </c>
      <c r="U118" s="431" t="s">
        <v>332</v>
      </c>
    </row>
    <row r="119" spans="1:23" ht="12.75" customHeight="1" x14ac:dyDescent="0.2">
      <c r="A119" s="399" t="str">
        <f>A$15</f>
        <v>Ārpusprojekta izmaksas kopā</v>
      </c>
      <c r="B119" s="297">
        <f>SUM(B117:B118)</f>
        <v>0</v>
      </c>
      <c r="C119" s="297"/>
      <c r="D119" s="297">
        <f t="shared" ref="D119:R119" si="97">SUM(D117:D118)</f>
        <v>0</v>
      </c>
      <c r="E119" s="297"/>
      <c r="F119" s="297">
        <f t="shared" si="97"/>
        <v>0</v>
      </c>
      <c r="G119" s="297"/>
      <c r="H119" s="297">
        <f t="shared" si="97"/>
        <v>0</v>
      </c>
      <c r="I119" s="297"/>
      <c r="J119" s="297">
        <f t="shared" si="97"/>
        <v>0</v>
      </c>
      <c r="K119" s="297"/>
      <c r="L119" s="297">
        <f t="shared" si="97"/>
        <v>0</v>
      </c>
      <c r="M119" s="297"/>
      <c r="N119" s="297">
        <f t="shared" si="97"/>
        <v>0</v>
      </c>
      <c r="O119" s="297"/>
      <c r="P119" s="297">
        <f t="shared" si="97"/>
        <v>0</v>
      </c>
      <c r="Q119" s="297"/>
      <c r="R119" s="297">
        <f t="shared" si="97"/>
        <v>0</v>
      </c>
      <c r="S119" s="297"/>
      <c r="T119" s="400">
        <f t="shared" si="96"/>
        <v>0</v>
      </c>
      <c r="U119" s="431" t="s">
        <v>332</v>
      </c>
    </row>
    <row r="120" spans="1:23" ht="12.75" customHeight="1" x14ac:dyDescent="0.25">
      <c r="A120" s="404" t="str">
        <f>A$16</f>
        <v>Kopējās izmaksas</v>
      </c>
      <c r="B120" s="405">
        <f>B116+B119</f>
        <v>0</v>
      </c>
      <c r="C120" s="405"/>
      <c r="D120" s="405">
        <f t="shared" ref="D120:R120" si="98">D116+D119</f>
        <v>0</v>
      </c>
      <c r="E120" s="405"/>
      <c r="F120" s="405">
        <f t="shared" si="98"/>
        <v>0</v>
      </c>
      <c r="G120" s="405"/>
      <c r="H120" s="405">
        <f t="shared" si="98"/>
        <v>0</v>
      </c>
      <c r="I120" s="405"/>
      <c r="J120" s="405">
        <f t="shared" si="98"/>
        <v>0</v>
      </c>
      <c r="K120" s="405"/>
      <c r="L120" s="405">
        <f t="shared" si="98"/>
        <v>0</v>
      </c>
      <c r="M120" s="405"/>
      <c r="N120" s="405">
        <f t="shared" si="98"/>
        <v>0</v>
      </c>
      <c r="O120" s="405"/>
      <c r="P120" s="405">
        <f t="shared" si="98"/>
        <v>0</v>
      </c>
      <c r="Q120" s="405"/>
      <c r="R120" s="405">
        <f t="shared" si="98"/>
        <v>0</v>
      </c>
      <c r="S120" s="405"/>
      <c r="T120" s="400">
        <f>SUM(B120:R120)</f>
        <v>0</v>
      </c>
      <c r="U120" s="431" t="s">
        <v>332</v>
      </c>
    </row>
    <row r="121" spans="1:23" ht="12.75" customHeight="1" x14ac:dyDescent="0.25">
      <c r="A121" s="418"/>
      <c r="B121" s="418"/>
      <c r="C121" s="418"/>
      <c r="D121" s="418"/>
      <c r="E121" s="418"/>
      <c r="F121" s="418"/>
      <c r="G121" s="418"/>
      <c r="H121" s="418"/>
      <c r="I121" s="418"/>
      <c r="J121" s="418"/>
      <c r="K121" s="418"/>
      <c r="L121" s="418"/>
      <c r="M121" s="418"/>
      <c r="N121" s="418"/>
      <c r="O121" s="418"/>
      <c r="P121" s="418"/>
      <c r="Q121" s="418"/>
      <c r="R121" s="418"/>
      <c r="S121" s="418"/>
      <c r="T121" s="418"/>
      <c r="U121" s="418"/>
    </row>
    <row r="122" spans="1:23" ht="24" customHeight="1" x14ac:dyDescent="0.2">
      <c r="A122" s="433" t="s">
        <v>344</v>
      </c>
      <c r="B122" s="421">
        <f>'1.2.1.B. Partneris-1'!C3</f>
        <v>0</v>
      </c>
      <c r="C122" s="422"/>
      <c r="D122" s="422"/>
      <c r="E122" s="422"/>
      <c r="F122" s="421">
        <f>'1.2.1.B. Partneris-1'!H3</f>
        <v>0</v>
      </c>
      <c r="G122" s="422"/>
      <c r="H122" s="423"/>
      <c r="I122" s="422"/>
      <c r="J122" s="423" t="s">
        <v>339</v>
      </c>
      <c r="K122" s="422"/>
      <c r="L122" s="425">
        <f>'1.2.1.B. Partneris-1'!C14</f>
        <v>1</v>
      </c>
      <c r="M122" s="422"/>
      <c r="N122" s="426" t="s">
        <v>347</v>
      </c>
      <c r="O122" s="422"/>
      <c r="P122" s="423"/>
      <c r="Q122" s="422"/>
      <c r="R122" s="423"/>
      <c r="S122" s="422"/>
      <c r="T122" s="423"/>
      <c r="U122" s="423"/>
      <c r="W122" s="4">
        <f>IF(F122=Dati!$J$3,1,IF(F122=Dati!$J$4,2,IF(F122=Dati!$J$5,3,0)))</f>
        <v>0</v>
      </c>
    </row>
    <row r="123" spans="1:23" x14ac:dyDescent="0.2">
      <c r="A123" s="392" t="s">
        <v>324</v>
      </c>
      <c r="B123" s="393">
        <f>B$3</f>
        <v>2026</v>
      </c>
      <c r="C123" s="393"/>
      <c r="D123" s="393">
        <f>D$3</f>
        <v>2027</v>
      </c>
      <c r="E123" s="393"/>
      <c r="F123" s="393">
        <f>F$3</f>
        <v>2028</v>
      </c>
      <c r="G123" s="393"/>
      <c r="H123" s="393">
        <f>H$3</f>
        <v>2029</v>
      </c>
      <c r="I123" s="393"/>
      <c r="J123" s="393" t="str">
        <f>J$3</f>
        <v>X</v>
      </c>
      <c r="K123" s="393"/>
      <c r="L123" s="393" t="str">
        <f>L$3</f>
        <v>X</v>
      </c>
      <c r="M123" s="393"/>
      <c r="N123" s="393" t="str">
        <f>N$3</f>
        <v>X</v>
      </c>
      <c r="O123" s="393"/>
      <c r="P123" s="393" t="str">
        <f>P$3</f>
        <v>X</v>
      </c>
      <c r="Q123" s="393"/>
      <c r="R123" s="393" t="str">
        <f>R$3</f>
        <v>X</v>
      </c>
      <c r="S123" s="393"/>
      <c r="T123" s="393"/>
      <c r="U123" s="393"/>
    </row>
    <row r="124" spans="1:23" x14ac:dyDescent="0.2">
      <c r="A124" s="427"/>
      <c r="B124" s="394" t="s">
        <v>325</v>
      </c>
      <c r="C124" s="394"/>
      <c r="D124" s="394" t="s">
        <v>325</v>
      </c>
      <c r="E124" s="394"/>
      <c r="F124" s="394" t="s">
        <v>325</v>
      </c>
      <c r="G124" s="394"/>
      <c r="H124" s="394" t="s">
        <v>325</v>
      </c>
      <c r="I124" s="394"/>
      <c r="J124" s="394" t="s">
        <v>325</v>
      </c>
      <c r="K124" s="394"/>
      <c r="L124" s="394" t="s">
        <v>325</v>
      </c>
      <c r="M124" s="394"/>
      <c r="N124" s="394" t="s">
        <v>325</v>
      </c>
      <c r="O124" s="394"/>
      <c r="P124" s="394" t="s">
        <v>325</v>
      </c>
      <c r="Q124" s="394"/>
      <c r="R124" s="394" t="s">
        <v>325</v>
      </c>
      <c r="S124" s="394"/>
      <c r="T124" s="394" t="s">
        <v>191</v>
      </c>
      <c r="U124" s="394" t="s">
        <v>131</v>
      </c>
    </row>
    <row r="125" spans="1:23" ht="12.75" customHeight="1" x14ac:dyDescent="0.2">
      <c r="A125" s="428" t="str">
        <f>A$5</f>
        <v>Taisnīgas pārkārtošanās fonds</v>
      </c>
      <c r="B125" s="429">
        <f>B132*$L$122</f>
        <v>0</v>
      </c>
      <c r="C125" s="429"/>
      <c r="D125" s="429">
        <f t="shared" ref="D125:R125" si="99">D132*$L$122</f>
        <v>0</v>
      </c>
      <c r="E125" s="429"/>
      <c r="F125" s="429">
        <f t="shared" si="99"/>
        <v>0</v>
      </c>
      <c r="G125" s="429"/>
      <c r="H125" s="429">
        <f t="shared" si="99"/>
        <v>0</v>
      </c>
      <c r="I125" s="429"/>
      <c r="J125" s="429">
        <f t="shared" si="99"/>
        <v>0</v>
      </c>
      <c r="K125" s="429"/>
      <c r="L125" s="429">
        <f t="shared" si="99"/>
        <v>0</v>
      </c>
      <c r="M125" s="429"/>
      <c r="N125" s="429">
        <f t="shared" si="99"/>
        <v>0</v>
      </c>
      <c r="O125" s="429"/>
      <c r="P125" s="429">
        <f t="shared" si="99"/>
        <v>0</v>
      </c>
      <c r="Q125" s="429"/>
      <c r="R125" s="429">
        <f t="shared" si="99"/>
        <v>0</v>
      </c>
      <c r="S125" s="429"/>
      <c r="T125" s="396">
        <f t="shared" ref="T125:T131" si="100">SUM(B125:R125)</f>
        <v>0</v>
      </c>
      <c r="U125" s="397" t="e">
        <f>T125/$T$132</f>
        <v>#DIV/0!</v>
      </c>
    </row>
    <row r="126" spans="1:23" ht="12.75" customHeight="1" x14ac:dyDescent="0.2">
      <c r="A126" s="398" t="str">
        <f>A$6</f>
        <v>Attiecināmais valsts budžeta finansējums</v>
      </c>
      <c r="B126" s="429"/>
      <c r="C126" s="429"/>
      <c r="D126" s="429"/>
      <c r="E126" s="429"/>
      <c r="F126" s="429"/>
      <c r="G126" s="429"/>
      <c r="H126" s="429"/>
      <c r="I126" s="429"/>
      <c r="J126" s="429"/>
      <c r="K126" s="429"/>
      <c r="L126" s="429"/>
      <c r="M126" s="429"/>
      <c r="N126" s="429"/>
      <c r="O126" s="429"/>
      <c r="P126" s="429"/>
      <c r="Q126" s="429"/>
      <c r="R126" s="429"/>
      <c r="S126" s="429"/>
      <c r="T126" s="396">
        <f t="shared" si="100"/>
        <v>0</v>
      </c>
      <c r="U126" s="397" t="e">
        <f t="shared" ref="U126:U132" si="101">T126/$T$132</f>
        <v>#DIV/0!</v>
      </c>
    </row>
    <row r="127" spans="1:23" ht="12.75" customHeight="1" x14ac:dyDescent="0.2">
      <c r="A127" s="398" t="str">
        <f>A$7</f>
        <v>Valsts budžeta dotācija pašvaldībām</v>
      </c>
      <c r="B127" s="430"/>
      <c r="C127" s="430"/>
      <c r="D127" s="430"/>
      <c r="E127" s="430"/>
      <c r="F127" s="430"/>
      <c r="G127" s="430"/>
      <c r="H127" s="430"/>
      <c r="I127" s="430"/>
      <c r="J127" s="430"/>
      <c r="K127" s="430"/>
      <c r="L127" s="430"/>
      <c r="M127" s="430"/>
      <c r="N127" s="430"/>
      <c r="O127" s="430"/>
      <c r="P127" s="430"/>
      <c r="Q127" s="430"/>
      <c r="R127" s="430"/>
      <c r="S127" s="430"/>
      <c r="T127" s="396">
        <f t="shared" si="100"/>
        <v>0</v>
      </c>
      <c r="U127" s="397" t="e">
        <f t="shared" si="101"/>
        <v>#DIV/0!</v>
      </c>
    </row>
    <row r="128" spans="1:23" ht="12.75" customHeight="1" x14ac:dyDescent="0.2">
      <c r="A128" s="398" t="str">
        <f>A$8</f>
        <v>Pašvaldības finansējums</v>
      </c>
      <c r="B128" s="430"/>
      <c r="C128" s="430"/>
      <c r="D128" s="430"/>
      <c r="E128" s="430"/>
      <c r="F128" s="430"/>
      <c r="G128" s="430"/>
      <c r="H128" s="430"/>
      <c r="I128" s="430"/>
      <c r="J128" s="430"/>
      <c r="K128" s="430"/>
      <c r="L128" s="430"/>
      <c r="M128" s="430"/>
      <c r="N128" s="430"/>
      <c r="O128" s="430"/>
      <c r="P128" s="430"/>
      <c r="Q128" s="430"/>
      <c r="R128" s="430"/>
      <c r="S128" s="430"/>
      <c r="T128" s="396">
        <f t="shared" si="100"/>
        <v>0</v>
      </c>
      <c r="U128" s="397" t="e">
        <f t="shared" si="101"/>
        <v>#DIV/0!</v>
      </c>
    </row>
    <row r="129" spans="1:24" s="3" customFormat="1" ht="12.75" customHeight="1" x14ac:dyDescent="0.2">
      <c r="A129" s="398" t="str">
        <f>A$9</f>
        <v>Cits publiskais finansējums</v>
      </c>
      <c r="B129" s="430"/>
      <c r="C129" s="430"/>
      <c r="D129" s="430"/>
      <c r="E129" s="430"/>
      <c r="F129" s="430"/>
      <c r="G129" s="430"/>
      <c r="H129" s="430"/>
      <c r="I129" s="430"/>
      <c r="J129" s="430"/>
      <c r="K129" s="430"/>
      <c r="L129" s="430"/>
      <c r="M129" s="430"/>
      <c r="N129" s="430"/>
      <c r="O129" s="430"/>
      <c r="P129" s="430"/>
      <c r="Q129" s="430"/>
      <c r="R129" s="430"/>
      <c r="S129" s="430"/>
      <c r="T129" s="396">
        <f t="shared" si="100"/>
        <v>0</v>
      </c>
      <c r="U129" s="397" t="e">
        <f t="shared" si="101"/>
        <v>#DIV/0!</v>
      </c>
    </row>
    <row r="130" spans="1:24" ht="12.75" customHeight="1" x14ac:dyDescent="0.2">
      <c r="A130" s="399" t="str">
        <f>A$10</f>
        <v>Publiskās attiecināmās izmaksas</v>
      </c>
      <c r="B130" s="297">
        <f>SUM(B125:B129)</f>
        <v>0</v>
      </c>
      <c r="C130" s="297"/>
      <c r="D130" s="297">
        <f t="shared" ref="D130:R130" si="102">SUM(D125:D129)</f>
        <v>0</v>
      </c>
      <c r="E130" s="297"/>
      <c r="F130" s="297">
        <f t="shared" si="102"/>
        <v>0</v>
      </c>
      <c r="G130" s="297"/>
      <c r="H130" s="297">
        <f t="shared" si="102"/>
        <v>0</v>
      </c>
      <c r="I130" s="297"/>
      <c r="J130" s="297">
        <f t="shared" si="102"/>
        <v>0</v>
      </c>
      <c r="K130" s="297"/>
      <c r="L130" s="297">
        <f t="shared" si="102"/>
        <v>0</v>
      </c>
      <c r="M130" s="297"/>
      <c r="N130" s="297">
        <f t="shared" si="102"/>
        <v>0</v>
      </c>
      <c r="O130" s="297"/>
      <c r="P130" s="297">
        <f t="shared" si="102"/>
        <v>0</v>
      </c>
      <c r="Q130" s="297"/>
      <c r="R130" s="297">
        <f t="shared" si="102"/>
        <v>0</v>
      </c>
      <c r="S130" s="297"/>
      <c r="T130" s="400">
        <f t="shared" si="100"/>
        <v>0</v>
      </c>
      <c r="U130" s="397" t="e">
        <f t="shared" si="101"/>
        <v>#DIV/0!</v>
      </c>
    </row>
    <row r="131" spans="1:24" ht="12.75" customHeight="1" x14ac:dyDescent="0.2">
      <c r="A131" s="398" t="str">
        <f>A$11</f>
        <v>Privātās attiecināmās izmaksas</v>
      </c>
      <c r="B131" s="430"/>
      <c r="C131" s="430"/>
      <c r="D131" s="430"/>
      <c r="E131" s="430"/>
      <c r="F131" s="430"/>
      <c r="G131" s="430"/>
      <c r="H131" s="430"/>
      <c r="I131" s="430"/>
      <c r="J131" s="430"/>
      <c r="K131" s="430"/>
      <c r="L131" s="430"/>
      <c r="M131" s="430"/>
      <c r="N131" s="430"/>
      <c r="O131" s="430"/>
      <c r="P131" s="430"/>
      <c r="Q131" s="430"/>
      <c r="R131" s="430"/>
      <c r="S131" s="430"/>
      <c r="T131" s="396">
        <f t="shared" si="100"/>
        <v>0</v>
      </c>
      <c r="U131" s="397" t="e">
        <f t="shared" si="101"/>
        <v>#DIV/0!</v>
      </c>
    </row>
    <row r="132" spans="1:24" ht="12.75" customHeight="1" x14ac:dyDescent="0.2">
      <c r="A132" s="399" t="str">
        <f>A$12</f>
        <v>Kopējās attiecināmās izmaksas</v>
      </c>
      <c r="B132" s="297">
        <f>IF(B23=2,'1.2.1.B. Partneris-1'!H28,'1.2.1.B. Partneris-1'!H28*B23)</f>
        <v>0</v>
      </c>
      <c r="C132" s="297"/>
      <c r="D132" s="297">
        <f>IF(D23=2,'1.2.1.B. Partneris-1'!J28+'1.2.1.B. Partneris-1'!H28,'1.2.1.B. Partneris-1'!J28*D23)</f>
        <v>0</v>
      </c>
      <c r="E132" s="297"/>
      <c r="F132" s="297">
        <f>IF(F23=2,'1.2.1.B. Partneris-1'!L28+'1.2.1.B. Partneris-1'!J28+'1.2.1.B. Partneris-1'!H28,'1.2.1.B. Partneris-1'!L28*F23)</f>
        <v>0</v>
      </c>
      <c r="G132" s="297"/>
      <c r="H132" s="297">
        <f>IF(H23=2,'1.2.1.B. Partneris-1'!N28+'1.2.1.B. Partneris-1'!L28+'1.2.1.B. Partneris-1'!J28+'1.2.1.B. Partneris-1'!H28,'1.2.1.B. Partneris-1'!N28*H23)</f>
        <v>0</v>
      </c>
      <c r="I132" s="297"/>
      <c r="J132" s="297">
        <f>IF(J23=2,'1.2.1.B. Partneris-1'!P28,'1.2.1.B. Partneris-1'!P28*J23)</f>
        <v>0</v>
      </c>
      <c r="K132" s="297"/>
      <c r="L132" s="297">
        <f>IF(L23=2,'1.2.1.B. Partneris-1'!R28,'1.2.1.B. Partneris-1'!R28*L23)</f>
        <v>0</v>
      </c>
      <c r="M132" s="297"/>
      <c r="N132" s="297">
        <f>IF(N23=2,'1.2.1.B. Partneris-1'!T28,'1.2.1.B. Partneris-1'!T28*N23)</f>
        <v>0</v>
      </c>
      <c r="O132" s="297"/>
      <c r="P132" s="297">
        <f>IF(P23=2,'1.2.1.B. Partneris-1'!V28,'1.2.1.B. Partneris-1'!V28*P23)</f>
        <v>0</v>
      </c>
      <c r="Q132" s="297"/>
      <c r="R132" s="297">
        <f>IF(R23=2,'1.2.1.B. Partneris-1'!X28,'1.2.1.B. Partneris-1'!X28*R23)</f>
        <v>0</v>
      </c>
      <c r="S132" s="297"/>
      <c r="T132" s="400">
        <f>SUM(B132:R132)</f>
        <v>0</v>
      </c>
      <c r="U132" s="397" t="e">
        <f t="shared" si="101"/>
        <v>#DIV/0!</v>
      </c>
    </row>
    <row r="133" spans="1:24" ht="12.75" customHeight="1" x14ac:dyDescent="0.2">
      <c r="A133" s="398" t="str">
        <f>A$13</f>
        <v>Publiskās ārpusprojekta izmaksas</v>
      </c>
      <c r="B133" s="432"/>
      <c r="C133" s="432"/>
      <c r="D133" s="432"/>
      <c r="E133" s="432"/>
      <c r="F133" s="432"/>
      <c r="G133" s="432"/>
      <c r="H133" s="432"/>
      <c r="I133" s="432"/>
      <c r="J133" s="432"/>
      <c r="K133" s="432"/>
      <c r="L133" s="432"/>
      <c r="M133" s="432"/>
      <c r="N133" s="432"/>
      <c r="O133" s="432"/>
      <c r="P133" s="432"/>
      <c r="Q133" s="432"/>
      <c r="R133" s="432"/>
      <c r="S133" s="432"/>
      <c r="T133" s="396">
        <f t="shared" ref="T133:T135" si="103">SUM(B133:R133)</f>
        <v>0</v>
      </c>
      <c r="U133" s="431" t="s">
        <v>332</v>
      </c>
    </row>
    <row r="134" spans="1:24" ht="12.75" customHeight="1" x14ac:dyDescent="0.2">
      <c r="A134" s="398" t="str">
        <f>A$14</f>
        <v>Privātās ārpusprojekta izmaksas</v>
      </c>
      <c r="B134" s="430">
        <f>IF(B23=2,'1.2.1.B. Partneris-1'!I28,'1.2.1.B. Partneris-1'!I28*B23)</f>
        <v>0</v>
      </c>
      <c r="C134" s="430"/>
      <c r="D134" s="430">
        <f>IF(D23=2,'1.2.1.B. Partneris-1'!K28+'1.2.1.B. Partneris-1'!I28,'1.2.1.B. Partneris-1'!K28*D23)</f>
        <v>0</v>
      </c>
      <c r="E134" s="430"/>
      <c r="F134" s="430">
        <f>IF(F23=2,'1.2.1.B. Partneris-1'!M28+'1.2.1.B. Partneris-1'!K28+'1.2.1.B. Partneris-1'!I28,'1.2.1.B. Partneris-1'!M28*F23)</f>
        <v>0</v>
      </c>
      <c r="G134" s="430"/>
      <c r="H134" s="430">
        <f>IF(H23=2,'1.2.1.B. Partneris-1'!O28+'1.2.1.B. Partneris-1'!M28+'1.2.1.B. Partneris-1'!K28+'1.2.1.B. Partneris-1'!I28,'1.2.1.B. Partneris-1'!O28*H23)</f>
        <v>0</v>
      </c>
      <c r="I134" s="430"/>
      <c r="J134" s="430">
        <f>IF(J23=2,'1.2.1.B. Partneris-1'!Q28,'1.2.1.B. Partneris-1'!Q28*J23)</f>
        <v>0</v>
      </c>
      <c r="K134" s="430"/>
      <c r="L134" s="430">
        <f>IF(L23=2,'1.2.1.B. Partneris-1'!S28,'1.2.1.B. Partneris-1'!S28*L23)</f>
        <v>0</v>
      </c>
      <c r="M134" s="430"/>
      <c r="N134" s="430">
        <f>IF(N23=2,'1.2.1.B. Partneris-1'!U28,'1.2.1.B. Partneris-1'!U28*N23)</f>
        <v>0</v>
      </c>
      <c r="O134" s="430"/>
      <c r="P134" s="430">
        <f>IF(P23=2,'1.2.1.B. Partneris-1'!W28,'1.2.1.B. Partneris-1'!W28*P23)</f>
        <v>0</v>
      </c>
      <c r="Q134" s="430"/>
      <c r="R134" s="430">
        <f>IF(R23=2,'1.2.1.B. Partneris-1'!Y28,'1.2.1.B. Partneris-1'!Y28*R23)</f>
        <v>0</v>
      </c>
      <c r="S134" s="430"/>
      <c r="T134" s="396">
        <f t="shared" si="103"/>
        <v>0</v>
      </c>
      <c r="U134" s="431" t="s">
        <v>332</v>
      </c>
    </row>
    <row r="135" spans="1:24" ht="12.75" customHeight="1" x14ac:dyDescent="0.2">
      <c r="A135" s="399" t="str">
        <f>A$15</f>
        <v>Ārpusprojekta izmaksas kopā</v>
      </c>
      <c r="B135" s="297">
        <f>SUM(B133:B134)</f>
        <v>0</v>
      </c>
      <c r="C135" s="297"/>
      <c r="D135" s="297">
        <f t="shared" ref="D135:R135" si="104">SUM(D133:D134)</f>
        <v>0</v>
      </c>
      <c r="E135" s="297"/>
      <c r="F135" s="297">
        <f t="shared" si="104"/>
        <v>0</v>
      </c>
      <c r="G135" s="297"/>
      <c r="H135" s="297">
        <f t="shared" si="104"/>
        <v>0</v>
      </c>
      <c r="I135" s="297"/>
      <c r="J135" s="297">
        <f t="shared" si="104"/>
        <v>0</v>
      </c>
      <c r="K135" s="297"/>
      <c r="L135" s="297">
        <f t="shared" si="104"/>
        <v>0</v>
      </c>
      <c r="M135" s="297"/>
      <c r="N135" s="297">
        <f t="shared" si="104"/>
        <v>0</v>
      </c>
      <c r="O135" s="297"/>
      <c r="P135" s="297">
        <f t="shared" si="104"/>
        <v>0</v>
      </c>
      <c r="Q135" s="297"/>
      <c r="R135" s="297">
        <f t="shared" si="104"/>
        <v>0</v>
      </c>
      <c r="S135" s="297"/>
      <c r="T135" s="400">
        <f t="shared" si="103"/>
        <v>0</v>
      </c>
      <c r="U135" s="431" t="s">
        <v>332</v>
      </c>
    </row>
    <row r="136" spans="1:24" ht="12.75" customHeight="1" x14ac:dyDescent="0.25">
      <c r="A136" s="404" t="str">
        <f>A$16</f>
        <v>Kopējās izmaksas</v>
      </c>
      <c r="B136" s="405">
        <f>B132+B135</f>
        <v>0</v>
      </c>
      <c r="C136" s="405"/>
      <c r="D136" s="405">
        <f t="shared" ref="D136:R136" si="105">D132+D135</f>
        <v>0</v>
      </c>
      <c r="E136" s="405"/>
      <c r="F136" s="405">
        <f t="shared" si="105"/>
        <v>0</v>
      </c>
      <c r="G136" s="405"/>
      <c r="H136" s="405">
        <f t="shared" si="105"/>
        <v>0</v>
      </c>
      <c r="I136" s="405"/>
      <c r="J136" s="405">
        <f t="shared" si="105"/>
        <v>0</v>
      </c>
      <c r="K136" s="405"/>
      <c r="L136" s="405">
        <f t="shared" si="105"/>
        <v>0</v>
      </c>
      <c r="M136" s="405"/>
      <c r="N136" s="405">
        <f t="shared" si="105"/>
        <v>0</v>
      </c>
      <c r="O136" s="405"/>
      <c r="P136" s="405">
        <f t="shared" si="105"/>
        <v>0</v>
      </c>
      <c r="Q136" s="405"/>
      <c r="R136" s="405">
        <f t="shared" si="105"/>
        <v>0</v>
      </c>
      <c r="S136" s="405"/>
      <c r="T136" s="400">
        <f>SUM(B136:R136)</f>
        <v>0</v>
      </c>
      <c r="U136" s="431" t="s">
        <v>332</v>
      </c>
    </row>
    <row r="137" spans="1:24" ht="12.75" customHeight="1" x14ac:dyDescent="0.25">
      <c r="A137" s="418"/>
      <c r="B137" s="418"/>
      <c r="C137" s="418"/>
      <c r="D137" s="418"/>
      <c r="E137" s="418"/>
      <c r="F137" s="418"/>
      <c r="G137" s="418"/>
      <c r="H137" s="418"/>
      <c r="I137" s="418"/>
      <c r="J137" s="418"/>
      <c r="K137" s="418"/>
      <c r="L137" s="418"/>
      <c r="M137" s="418"/>
      <c r="N137" s="418"/>
      <c r="O137" s="418"/>
      <c r="P137" s="418"/>
      <c r="Q137" s="418"/>
      <c r="R137" s="418"/>
      <c r="S137" s="418"/>
      <c r="T137" s="418"/>
      <c r="U137" s="418"/>
    </row>
    <row r="138" spans="1:24" ht="24" customHeight="1" x14ac:dyDescent="0.2">
      <c r="A138" s="433" t="s">
        <v>344</v>
      </c>
      <c r="B138" s="421">
        <f>'1.2.1.C. Partneris-1'!C3</f>
        <v>0</v>
      </c>
      <c r="C138" s="422"/>
      <c r="D138" s="422"/>
      <c r="E138" s="422"/>
      <c r="F138" s="421">
        <f>'1.2.1.C. Partneris-1'!H3</f>
        <v>0</v>
      </c>
      <c r="G138" s="422"/>
      <c r="H138" s="423"/>
      <c r="I138" s="422"/>
      <c r="J138" s="423" t="s">
        <v>339</v>
      </c>
      <c r="K138" s="422"/>
      <c r="L138" s="425">
        <f>'1.2.1.C. Partneris-1'!C24</f>
        <v>0.85</v>
      </c>
      <c r="M138" s="422"/>
      <c r="N138" s="426" t="s">
        <v>348</v>
      </c>
      <c r="O138" s="422"/>
      <c r="P138" s="423"/>
      <c r="Q138" s="422"/>
      <c r="R138" s="423"/>
      <c r="S138" s="422"/>
      <c r="T138" s="423"/>
      <c r="U138" s="423"/>
      <c r="W138" s="4">
        <f>IF(F138=Dati!$J$3,1,IF(F138=Dati!$J$4,2,IF(F138=Dati!$J$5,3,0)))</f>
        <v>0</v>
      </c>
      <c r="X138" s="4">
        <f>'1.2.1.C. Partneris-1'!AA3</f>
        <v>0</v>
      </c>
    </row>
    <row r="139" spans="1:24" x14ac:dyDescent="0.2">
      <c r="A139" s="392" t="s">
        <v>324</v>
      </c>
      <c r="B139" s="393">
        <f>B$3</f>
        <v>2026</v>
      </c>
      <c r="C139" s="393"/>
      <c r="D139" s="393">
        <f>D$3</f>
        <v>2027</v>
      </c>
      <c r="E139" s="393"/>
      <c r="F139" s="393">
        <f>F$3</f>
        <v>2028</v>
      </c>
      <c r="G139" s="393"/>
      <c r="H139" s="393">
        <f>H$3</f>
        <v>2029</v>
      </c>
      <c r="I139" s="393"/>
      <c r="J139" s="393" t="str">
        <f>J$3</f>
        <v>X</v>
      </c>
      <c r="K139" s="393"/>
      <c r="L139" s="393" t="str">
        <f>L$3</f>
        <v>X</v>
      </c>
      <c r="M139" s="393"/>
      <c r="N139" s="393" t="str">
        <f>N$3</f>
        <v>X</v>
      </c>
      <c r="O139" s="393"/>
      <c r="P139" s="393" t="str">
        <f>P$3</f>
        <v>X</v>
      </c>
      <c r="Q139" s="393"/>
      <c r="R139" s="393" t="str">
        <f>R$3</f>
        <v>X</v>
      </c>
      <c r="S139" s="393"/>
      <c r="T139" s="393"/>
      <c r="U139" s="393"/>
    </row>
    <row r="140" spans="1:24" x14ac:dyDescent="0.2">
      <c r="A140" s="427"/>
      <c r="B140" s="394" t="s">
        <v>325</v>
      </c>
      <c r="C140" s="394"/>
      <c r="D140" s="394" t="s">
        <v>325</v>
      </c>
      <c r="E140" s="394"/>
      <c r="F140" s="394" t="s">
        <v>325</v>
      </c>
      <c r="G140" s="394"/>
      <c r="H140" s="394" t="s">
        <v>325</v>
      </c>
      <c r="I140" s="394"/>
      <c r="J140" s="394" t="s">
        <v>325</v>
      </c>
      <c r="K140" s="394"/>
      <c r="L140" s="394" t="s">
        <v>325</v>
      </c>
      <c r="M140" s="394"/>
      <c r="N140" s="394" t="s">
        <v>325</v>
      </c>
      <c r="O140" s="394"/>
      <c r="P140" s="394" t="s">
        <v>325</v>
      </c>
      <c r="Q140" s="394"/>
      <c r="R140" s="394" t="s">
        <v>325</v>
      </c>
      <c r="S140" s="394"/>
      <c r="T140" s="394" t="s">
        <v>191</v>
      </c>
      <c r="U140" s="394" t="s">
        <v>131</v>
      </c>
    </row>
    <row r="141" spans="1:24" ht="12.75" customHeight="1" x14ac:dyDescent="0.2">
      <c r="A141" s="428" t="str">
        <f>A$5</f>
        <v>Taisnīgas pārkārtošanās fonds</v>
      </c>
      <c r="B141" s="429">
        <f>(B148*$L$138)-B153</f>
        <v>0</v>
      </c>
      <c r="C141" s="429"/>
      <c r="D141" s="429">
        <f t="shared" ref="D141:R141" si="106">(D148*$L$138)-D153</f>
        <v>0</v>
      </c>
      <c r="E141" s="429"/>
      <c r="F141" s="429">
        <f t="shared" si="106"/>
        <v>0</v>
      </c>
      <c r="G141" s="429"/>
      <c r="H141" s="429">
        <f t="shared" si="106"/>
        <v>0</v>
      </c>
      <c r="I141" s="429"/>
      <c r="J141" s="429">
        <f t="shared" si="106"/>
        <v>0</v>
      </c>
      <c r="K141" s="429"/>
      <c r="L141" s="429">
        <f t="shared" si="106"/>
        <v>0</v>
      </c>
      <c r="M141" s="429"/>
      <c r="N141" s="429">
        <f t="shared" si="106"/>
        <v>0</v>
      </c>
      <c r="O141" s="429"/>
      <c r="P141" s="429">
        <f t="shared" si="106"/>
        <v>0</v>
      </c>
      <c r="Q141" s="429"/>
      <c r="R141" s="429">
        <f t="shared" si="106"/>
        <v>0</v>
      </c>
      <c r="S141" s="429"/>
      <c r="T141" s="396">
        <f>SUM(B141:R141)</f>
        <v>0</v>
      </c>
      <c r="U141" s="397" t="e">
        <f>T141/$T$148</f>
        <v>#DIV/0!</v>
      </c>
    </row>
    <row r="142" spans="1:24" ht="12.75" customHeight="1" x14ac:dyDescent="0.2">
      <c r="A142" s="398" t="str">
        <f>A$6</f>
        <v>Attiecināmais valsts budžeta finansējums</v>
      </c>
      <c r="B142" s="429">
        <f>IF($W138=2,B148-B141,0)</f>
        <v>0</v>
      </c>
      <c r="C142" s="429"/>
      <c r="D142" s="429">
        <f t="shared" ref="D142:R142" si="107">IF($W138=2,D148-D141,0)</f>
        <v>0</v>
      </c>
      <c r="E142" s="429"/>
      <c r="F142" s="429">
        <f t="shared" si="107"/>
        <v>0</v>
      </c>
      <c r="G142" s="429"/>
      <c r="H142" s="429">
        <f t="shared" si="107"/>
        <v>0</v>
      </c>
      <c r="I142" s="429"/>
      <c r="J142" s="429">
        <f t="shared" si="107"/>
        <v>0</v>
      </c>
      <c r="K142" s="429"/>
      <c r="L142" s="429">
        <f t="shared" si="107"/>
        <v>0</v>
      </c>
      <c r="M142" s="429"/>
      <c r="N142" s="429">
        <f t="shared" si="107"/>
        <v>0</v>
      </c>
      <c r="O142" s="429"/>
      <c r="P142" s="429">
        <f t="shared" si="107"/>
        <v>0</v>
      </c>
      <c r="Q142" s="429"/>
      <c r="R142" s="429">
        <f t="shared" si="107"/>
        <v>0</v>
      </c>
      <c r="S142" s="429"/>
      <c r="T142" s="396">
        <f t="shared" ref="T142:T147" si="108">SUM(B142:R142)</f>
        <v>0</v>
      </c>
      <c r="U142" s="397" t="e">
        <f t="shared" ref="U142:U147" si="109">T142/$T$148</f>
        <v>#DIV/0!</v>
      </c>
    </row>
    <row r="143" spans="1:24" ht="12.75" customHeight="1" x14ac:dyDescent="0.2">
      <c r="A143" s="398" t="str">
        <f>A$7</f>
        <v>Valsts budžeta dotācija pašvaldībām</v>
      </c>
      <c r="B143" s="430">
        <f>IF($W138=1,(B141/0.85*0.15+B141)*0.15*'1.2.1.C. Partneris-1'!$O$3,0)</f>
        <v>0</v>
      </c>
      <c r="C143" s="430"/>
      <c r="D143" s="430">
        <f>IF($W138=1,(D141/0.85*0.15+D141)*0.15*'1.2.1.C. Partneris-1'!$O$3,0)</f>
        <v>0</v>
      </c>
      <c r="E143" s="430"/>
      <c r="F143" s="430">
        <f>IF($W138=1,(F141/0.85*0.15+F141)*0.15*'1.2.1.C. Partneris-1'!$O$3,0)</f>
        <v>0</v>
      </c>
      <c r="G143" s="430"/>
      <c r="H143" s="430">
        <f>IF($W138=1,(H141/0.85*0.15+H141)*0.15*'1.2.1.C. Partneris-1'!$O$3,0)</f>
        <v>0</v>
      </c>
      <c r="I143" s="430"/>
      <c r="J143" s="430">
        <f>IF($W138=1,(J141/0.85*0.15+J141)*0.15*'1.2.1.C. Partneris-1'!$O$3,0)</f>
        <v>0</v>
      </c>
      <c r="K143" s="430"/>
      <c r="L143" s="430">
        <f>IF($W138=1,(L141/0.85*0.15+L141)*0.15*'1.2.1.C. Partneris-1'!$O$3,0)</f>
        <v>0</v>
      </c>
      <c r="M143" s="430"/>
      <c r="N143" s="430">
        <f>IF($W138=1,(N141/0.85*0.15+N141)*0.15*'1.2.1.C. Partneris-1'!$O$3,0)</f>
        <v>0</v>
      </c>
      <c r="O143" s="430"/>
      <c r="P143" s="430">
        <f>IF($W138=1,(P141/0.85*0.15+P141)*0.15*'1.2.1.C. Partneris-1'!$O$3,0)</f>
        <v>0</v>
      </c>
      <c r="Q143" s="430"/>
      <c r="R143" s="430">
        <f>IF($W138=1,(R141/0.85*0.15+R141)*0.15*'1.2.1.C. Partneris-1'!$O$3,0)</f>
        <v>0</v>
      </c>
      <c r="S143" s="430"/>
      <c r="T143" s="396">
        <f t="shared" si="108"/>
        <v>0</v>
      </c>
      <c r="U143" s="397" t="e">
        <f t="shared" si="109"/>
        <v>#DIV/0!</v>
      </c>
    </row>
    <row r="144" spans="1:24" ht="12.75" customHeight="1" x14ac:dyDescent="0.2">
      <c r="A144" s="398" t="str">
        <f>A$8</f>
        <v>Pašvaldības finansējums</v>
      </c>
      <c r="B144" s="430">
        <f>IF($W138=1,B148-B141-B143-B147-B145,0)</f>
        <v>0</v>
      </c>
      <c r="C144" s="430"/>
      <c r="D144" s="430">
        <f t="shared" ref="D144:R144" si="110">IF($W138=1,D148-D141-D143-D147-D145,0)</f>
        <v>0</v>
      </c>
      <c r="E144" s="430"/>
      <c r="F144" s="430">
        <f t="shared" si="110"/>
        <v>0</v>
      </c>
      <c r="G144" s="430"/>
      <c r="H144" s="430">
        <f t="shared" si="110"/>
        <v>0</v>
      </c>
      <c r="I144" s="430"/>
      <c r="J144" s="430">
        <f t="shared" si="110"/>
        <v>0</v>
      </c>
      <c r="K144" s="430"/>
      <c r="L144" s="430">
        <f t="shared" si="110"/>
        <v>0</v>
      </c>
      <c r="M144" s="430"/>
      <c r="N144" s="430">
        <f t="shared" si="110"/>
        <v>0</v>
      </c>
      <c r="O144" s="430"/>
      <c r="P144" s="430">
        <f t="shared" si="110"/>
        <v>0</v>
      </c>
      <c r="Q144" s="430"/>
      <c r="R144" s="430">
        <f t="shared" si="110"/>
        <v>0</v>
      </c>
      <c r="S144" s="430"/>
      <c r="T144" s="396">
        <f t="shared" si="108"/>
        <v>0</v>
      </c>
      <c r="U144" s="397" t="e">
        <f t="shared" si="109"/>
        <v>#DIV/0!</v>
      </c>
    </row>
    <row r="145" spans="1:23" s="3" customFormat="1" ht="12.75" customHeight="1" x14ac:dyDescent="0.2">
      <c r="A145" s="398" t="str">
        <f>A$9</f>
        <v>Cits publiskais finansējums</v>
      </c>
      <c r="B145" s="430">
        <f>IF($X$138=2,B148*(1-$L$138),0)</f>
        <v>0</v>
      </c>
      <c r="C145" s="430"/>
      <c r="D145" s="430">
        <f t="shared" ref="D145:R145" si="111">IF($X$138=2,D148*(1-$L$138),0)</f>
        <v>0</v>
      </c>
      <c r="E145" s="430"/>
      <c r="F145" s="430">
        <f t="shared" si="111"/>
        <v>0</v>
      </c>
      <c r="G145" s="430"/>
      <c r="H145" s="430">
        <f t="shared" si="111"/>
        <v>0</v>
      </c>
      <c r="I145" s="430"/>
      <c r="J145" s="430">
        <f t="shared" si="111"/>
        <v>0</v>
      </c>
      <c r="K145" s="430"/>
      <c r="L145" s="430">
        <f t="shared" si="111"/>
        <v>0</v>
      </c>
      <c r="M145" s="430"/>
      <c r="N145" s="430">
        <f t="shared" si="111"/>
        <v>0</v>
      </c>
      <c r="O145" s="430"/>
      <c r="P145" s="430">
        <f t="shared" si="111"/>
        <v>0</v>
      </c>
      <c r="Q145" s="430"/>
      <c r="R145" s="430">
        <f t="shared" si="111"/>
        <v>0</v>
      </c>
      <c r="S145" s="430"/>
      <c r="T145" s="396">
        <f t="shared" si="108"/>
        <v>0</v>
      </c>
      <c r="U145" s="397" t="e">
        <f t="shared" si="109"/>
        <v>#DIV/0!</v>
      </c>
    </row>
    <row r="146" spans="1:23" ht="12.75" customHeight="1" x14ac:dyDescent="0.2">
      <c r="A146" s="399" t="str">
        <f>A$10</f>
        <v>Publiskās attiecināmās izmaksas</v>
      </c>
      <c r="B146" s="297">
        <f>SUM(B141:B145)</f>
        <v>0</v>
      </c>
      <c r="C146" s="297"/>
      <c r="D146" s="297">
        <f t="shared" ref="D146:R146" si="112">SUM(D141:D145)</f>
        <v>0</v>
      </c>
      <c r="E146" s="297"/>
      <c r="F146" s="297">
        <f t="shared" si="112"/>
        <v>0</v>
      </c>
      <c r="G146" s="297"/>
      <c r="H146" s="297">
        <f t="shared" si="112"/>
        <v>0</v>
      </c>
      <c r="I146" s="297"/>
      <c r="J146" s="297">
        <f t="shared" si="112"/>
        <v>0</v>
      </c>
      <c r="K146" s="297"/>
      <c r="L146" s="297">
        <f t="shared" si="112"/>
        <v>0</v>
      </c>
      <c r="M146" s="297"/>
      <c r="N146" s="297">
        <f t="shared" si="112"/>
        <v>0</v>
      </c>
      <c r="O146" s="297"/>
      <c r="P146" s="297">
        <f t="shared" si="112"/>
        <v>0</v>
      </c>
      <c r="Q146" s="297"/>
      <c r="R146" s="297">
        <f t="shared" si="112"/>
        <v>0</v>
      </c>
      <c r="S146" s="297"/>
      <c r="T146" s="400">
        <f t="shared" si="108"/>
        <v>0</v>
      </c>
      <c r="U146" s="397" t="e">
        <f>T146/$T$148</f>
        <v>#DIV/0!</v>
      </c>
    </row>
    <row r="147" spans="1:23" ht="12.75" customHeight="1" x14ac:dyDescent="0.2">
      <c r="A147" s="398" t="str">
        <f>A$11</f>
        <v>Privātās attiecināmās izmaksas</v>
      </c>
      <c r="B147" s="430" t="b">
        <f>IF($W$138=1,0,IF($W$138=3,IF($X$138=1,B148-B146,0)))</f>
        <v>0</v>
      </c>
      <c r="C147" s="430"/>
      <c r="D147" s="430" t="b">
        <f t="shared" ref="D147:R147" si="113">IF($W$138=1,0,IF($W$138=3,IF($X$138=1,D148-D146,0)))</f>
        <v>0</v>
      </c>
      <c r="E147" s="430"/>
      <c r="F147" s="430" t="b">
        <f t="shared" si="113"/>
        <v>0</v>
      </c>
      <c r="G147" s="430"/>
      <c r="H147" s="430" t="b">
        <f t="shared" si="113"/>
        <v>0</v>
      </c>
      <c r="I147" s="430"/>
      <c r="J147" s="430" t="b">
        <f t="shared" si="113"/>
        <v>0</v>
      </c>
      <c r="K147" s="430"/>
      <c r="L147" s="430" t="b">
        <f t="shared" si="113"/>
        <v>0</v>
      </c>
      <c r="M147" s="430"/>
      <c r="N147" s="430" t="b">
        <f t="shared" si="113"/>
        <v>0</v>
      </c>
      <c r="O147" s="430"/>
      <c r="P147" s="430" t="b">
        <f t="shared" si="113"/>
        <v>0</v>
      </c>
      <c r="Q147" s="430"/>
      <c r="R147" s="430" t="b">
        <f t="shared" si="113"/>
        <v>0</v>
      </c>
      <c r="S147" s="430"/>
      <c r="T147" s="396">
        <f t="shared" si="108"/>
        <v>0</v>
      </c>
      <c r="U147" s="397" t="e">
        <f t="shared" si="109"/>
        <v>#DIV/0!</v>
      </c>
    </row>
    <row r="148" spans="1:23" ht="12.75" customHeight="1" x14ac:dyDescent="0.2">
      <c r="A148" s="399" t="str">
        <f>A$12</f>
        <v>Kopējās attiecināmās izmaksas</v>
      </c>
      <c r="B148" s="297">
        <f>IF(B23=2,'1.2.1.C. Partneris-1'!H24,'1.2.1.C. Partneris-1'!H24*B23)</f>
        <v>0</v>
      </c>
      <c r="C148" s="297"/>
      <c r="D148" s="297">
        <f>IF(D23=2,'1.2.1.C. Partneris-1'!J24+'1.2.1.C. Partneris-1'!H24,'1.2.1.C. Partneris-1'!J24*D23)</f>
        <v>0</v>
      </c>
      <c r="E148" s="297"/>
      <c r="F148" s="297">
        <f>IF(F23=2,'1.2.1.C. Partneris-1'!L24+'1.2.1.C. Partneris-1'!J24+'1.2.1.C. Partneris-1'!H24,'1.2.1.C. Partneris-1'!L24*F23)</f>
        <v>0</v>
      </c>
      <c r="G148" s="297"/>
      <c r="H148" s="297">
        <f>IF(H23=2,'1.2.1.C. Partneris-1'!N24+'1.2.1.C. Partneris-1'!L24+'1.2.1.C. Partneris-1'!J24+'1.2.1.C. Partneris-1'!H24,'1.2.1.C. Partneris-1'!N24*H23)</f>
        <v>0</v>
      </c>
      <c r="I148" s="297"/>
      <c r="J148" s="297">
        <f>IF(J23=2,'1.2.1.C. Partneris-1'!P24,'1.2.1.C. Partneris-1'!P24*J23)</f>
        <v>0</v>
      </c>
      <c r="K148" s="297"/>
      <c r="L148" s="297">
        <f>IF(L23=2,'1.2.1.C. Partneris-1'!R24,'1.2.1.C. Partneris-1'!R24*L23)</f>
        <v>0</v>
      </c>
      <c r="M148" s="297"/>
      <c r="N148" s="297">
        <f>IF(N23=2,'1.2.1.C. Partneris-1'!T24,'1.2.1.C. Partneris-1'!T24*N23)</f>
        <v>0</v>
      </c>
      <c r="O148" s="297"/>
      <c r="P148" s="297">
        <f>IF(P23=2,'1.2.1.C. Partneris-1'!V24,'1.2.1.C. Partneris-1'!V24*P23)</f>
        <v>0</v>
      </c>
      <c r="Q148" s="297"/>
      <c r="R148" s="297">
        <f>IF(R23=2,'1.2.1.C. Partneris-1'!X24,'1.2.1.C. Partneris-1'!X24*R23)</f>
        <v>0</v>
      </c>
      <c r="S148" s="297"/>
      <c r="T148" s="400">
        <f>SUM(B148:R148)</f>
        <v>0</v>
      </c>
      <c r="U148" s="397" t="e">
        <f>T148/$T$148</f>
        <v>#DIV/0!</v>
      </c>
    </row>
    <row r="149" spans="1:23" ht="12.75" customHeight="1" x14ac:dyDescent="0.2">
      <c r="A149" s="398" t="str">
        <f>A$13</f>
        <v>Publiskās ārpusprojekta izmaksas</v>
      </c>
      <c r="B149" s="430" t="b">
        <f>IF($W138=1,B154,IF($W138=3,IF($X138=1,0,B154)))</f>
        <v>0</v>
      </c>
      <c r="C149" s="430"/>
      <c r="D149" s="430" t="b">
        <f t="shared" ref="D149:R149" si="114">IF($W138=1,D154,IF($W138=3,IF($X138=1,0,D154)))</f>
        <v>0</v>
      </c>
      <c r="E149" s="430"/>
      <c r="F149" s="430" t="b">
        <f t="shared" si="114"/>
        <v>0</v>
      </c>
      <c r="G149" s="430"/>
      <c r="H149" s="430" t="b">
        <f t="shared" si="114"/>
        <v>0</v>
      </c>
      <c r="I149" s="430"/>
      <c r="J149" s="430" t="b">
        <f t="shared" si="114"/>
        <v>0</v>
      </c>
      <c r="K149" s="430"/>
      <c r="L149" s="430" t="b">
        <f t="shared" si="114"/>
        <v>0</v>
      </c>
      <c r="M149" s="430"/>
      <c r="N149" s="430" t="b">
        <f t="shared" si="114"/>
        <v>0</v>
      </c>
      <c r="O149" s="430"/>
      <c r="P149" s="430" t="b">
        <f t="shared" si="114"/>
        <v>0</v>
      </c>
      <c r="Q149" s="430"/>
      <c r="R149" s="430" t="b">
        <f t="shared" si="114"/>
        <v>0</v>
      </c>
      <c r="S149" s="430"/>
      <c r="T149" s="396">
        <f t="shared" ref="T149:T151" si="115">SUM(B149:R149)</f>
        <v>0</v>
      </c>
      <c r="U149" s="431" t="s">
        <v>332</v>
      </c>
    </row>
    <row r="150" spans="1:23" ht="12.75" customHeight="1" x14ac:dyDescent="0.2">
      <c r="A150" s="398" t="str">
        <f>A$14</f>
        <v>Privātās ārpusprojekta izmaksas</v>
      </c>
      <c r="B150" s="430">
        <f>IF($X138=2,0,IF($X138=1,B154,IF($W138=1,0,IF($W138=3,B154,0))))</f>
        <v>0</v>
      </c>
      <c r="C150" s="430"/>
      <c r="D150" s="430">
        <f t="shared" ref="D150:R150" si="116">IF($X138=2,0,IF($X138=1,D154,IF($W138=1,0,IF($W138=3,D154,0))))</f>
        <v>0</v>
      </c>
      <c r="E150" s="430"/>
      <c r="F150" s="430">
        <f t="shared" si="116"/>
        <v>0</v>
      </c>
      <c r="G150" s="430"/>
      <c r="H150" s="430">
        <f t="shared" si="116"/>
        <v>0</v>
      </c>
      <c r="I150" s="430"/>
      <c r="J150" s="430">
        <f t="shared" si="116"/>
        <v>0</v>
      </c>
      <c r="K150" s="430"/>
      <c r="L150" s="430">
        <f t="shared" si="116"/>
        <v>0</v>
      </c>
      <c r="M150" s="430"/>
      <c r="N150" s="430">
        <f t="shared" si="116"/>
        <v>0</v>
      </c>
      <c r="O150" s="430"/>
      <c r="P150" s="430">
        <f t="shared" si="116"/>
        <v>0</v>
      </c>
      <c r="Q150" s="430"/>
      <c r="R150" s="430">
        <f t="shared" si="116"/>
        <v>0</v>
      </c>
      <c r="S150" s="430"/>
      <c r="T150" s="396">
        <f t="shared" si="115"/>
        <v>0</v>
      </c>
      <c r="U150" s="431" t="s">
        <v>332</v>
      </c>
    </row>
    <row r="151" spans="1:23" ht="12.75" customHeight="1" x14ac:dyDescent="0.2">
      <c r="A151" s="399" t="str">
        <f>A$15</f>
        <v>Ārpusprojekta izmaksas kopā</v>
      </c>
      <c r="B151" s="297">
        <f>SUM(B149:B150)</f>
        <v>0</v>
      </c>
      <c r="C151" s="297"/>
      <c r="D151" s="297">
        <f>'1.2.1.C. Partneris-1'!K24</f>
        <v>0</v>
      </c>
      <c r="E151" s="297"/>
      <c r="F151" s="297">
        <f>'1.2.1.C. Partneris-1'!M24</f>
        <v>0</v>
      </c>
      <c r="G151" s="297"/>
      <c r="H151" s="297">
        <f>'1.2.1.C. Partneris-1'!O24</f>
        <v>0</v>
      </c>
      <c r="I151" s="297"/>
      <c r="J151" s="297">
        <f>'1.2.1.C. Partneris-1'!Q24</f>
        <v>0</v>
      </c>
      <c r="K151" s="297"/>
      <c r="L151" s="297">
        <f>'1.2.1.C. Partneris-1'!S24</f>
        <v>0</v>
      </c>
      <c r="M151" s="297"/>
      <c r="N151" s="297">
        <f>'1.2.1.C. Partneris-1'!U24</f>
        <v>0</v>
      </c>
      <c r="O151" s="297"/>
      <c r="P151" s="297">
        <f>'1.2.1.C. Partneris-1'!W24</f>
        <v>0</v>
      </c>
      <c r="Q151" s="297"/>
      <c r="R151" s="297">
        <f>'1.2.1.C. Partneris-1'!Y24</f>
        <v>0</v>
      </c>
      <c r="S151" s="297"/>
      <c r="T151" s="400">
        <f t="shared" si="115"/>
        <v>0</v>
      </c>
      <c r="U151" s="431" t="s">
        <v>332</v>
      </c>
    </row>
    <row r="152" spans="1:23" ht="12.75" customHeight="1" x14ac:dyDescent="0.25">
      <c r="A152" s="404" t="str">
        <f>A$16</f>
        <v>Kopējās izmaksas</v>
      </c>
      <c r="B152" s="405">
        <f>B148+B151</f>
        <v>0</v>
      </c>
      <c r="C152" s="405"/>
      <c r="D152" s="405">
        <f t="shared" ref="D152:R152" si="117">D148+D151</f>
        <v>0</v>
      </c>
      <c r="E152" s="405"/>
      <c r="F152" s="405">
        <f t="shared" si="117"/>
        <v>0</v>
      </c>
      <c r="G152" s="405"/>
      <c r="H152" s="405">
        <f t="shared" si="117"/>
        <v>0</v>
      </c>
      <c r="I152" s="405"/>
      <c r="J152" s="405">
        <f t="shared" si="117"/>
        <v>0</v>
      </c>
      <c r="K152" s="405"/>
      <c r="L152" s="405">
        <f t="shared" si="117"/>
        <v>0</v>
      </c>
      <c r="M152" s="405"/>
      <c r="N152" s="405">
        <f t="shared" si="117"/>
        <v>0</v>
      </c>
      <c r="O152" s="405"/>
      <c r="P152" s="405">
        <f t="shared" si="117"/>
        <v>0</v>
      </c>
      <c r="Q152" s="405"/>
      <c r="R152" s="405">
        <f t="shared" si="117"/>
        <v>0</v>
      </c>
      <c r="S152" s="405"/>
      <c r="T152" s="400">
        <f>SUM(B152:R152)</f>
        <v>0</v>
      </c>
      <c r="U152" s="431" t="s">
        <v>332</v>
      </c>
    </row>
    <row r="153" spans="1:23" x14ac:dyDescent="0.2">
      <c r="A153" s="434" t="s">
        <v>349</v>
      </c>
      <c r="B153" s="435">
        <f>B148*$L$138*$W$20</f>
        <v>0</v>
      </c>
      <c r="C153" s="435"/>
      <c r="D153" s="435">
        <f t="shared" ref="D153:R153" si="118">D148*$L$138*$W$20</f>
        <v>0</v>
      </c>
      <c r="E153" s="435"/>
      <c r="F153" s="435">
        <f t="shared" si="118"/>
        <v>0</v>
      </c>
      <c r="G153" s="435"/>
      <c r="H153" s="435">
        <f t="shared" si="118"/>
        <v>0</v>
      </c>
      <c r="I153" s="435"/>
      <c r="J153" s="435">
        <f t="shared" si="118"/>
        <v>0</v>
      </c>
      <c r="K153" s="435"/>
      <c r="L153" s="435">
        <f t="shared" si="118"/>
        <v>0</v>
      </c>
      <c r="M153" s="435"/>
      <c r="N153" s="435">
        <f t="shared" si="118"/>
        <v>0</v>
      </c>
      <c r="O153" s="435"/>
      <c r="P153" s="435">
        <f t="shared" si="118"/>
        <v>0</v>
      </c>
      <c r="Q153" s="435"/>
      <c r="R153" s="435">
        <f t="shared" si="118"/>
        <v>0</v>
      </c>
      <c r="T153" s="435">
        <f>IF(X138=1,0,SUM(B153:R153))</f>
        <v>0</v>
      </c>
    </row>
    <row r="154" spans="1:23" x14ac:dyDescent="0.2">
      <c r="A154" s="434" t="s">
        <v>350</v>
      </c>
      <c r="B154" s="435">
        <f>IF(B23=2,'1.2.1.C. Partneris-1'!I24,'1.2.1.C. Partneris-1'!I24*B23)</f>
        <v>0</v>
      </c>
      <c r="C154" s="435"/>
      <c r="D154" s="435">
        <f>IF(D23=2,'1.2.1.C. Partneris-1'!K24,'1.2.1.C. Partneris-1'!K24*D23)</f>
        <v>0</v>
      </c>
      <c r="E154" s="435"/>
      <c r="F154" s="435">
        <f>IF(F23=2,'1.2.1.C. Partneris-1'!M24,'1.2.1.C. Partneris-1'!M24*F23)</f>
        <v>0</v>
      </c>
      <c r="G154" s="435"/>
      <c r="H154" s="435">
        <f>IF(H23=2,'1.2.1.C. Partneris-1'!O24,'1.2.1.C. Partneris-1'!O24*H23)</f>
        <v>0</v>
      </c>
      <c r="I154" s="435"/>
      <c r="J154" s="435">
        <f>IF(J23=2,'1.2.1.C. Partneris-1'!Q24,'1.2.1.C. Partneris-1'!Q24*J23)</f>
        <v>0</v>
      </c>
      <c r="K154" s="435"/>
      <c r="L154" s="435">
        <f>IF(L23=2,'1.2.1.C. Partneris-1'!S24,'1.2.1.C. Partneris-1'!S24*L23)</f>
        <v>0</v>
      </c>
      <c r="M154" s="435"/>
      <c r="N154" s="435">
        <f>IF(N23=2,'1.2.1.C. Partneris-1'!U24,'1.2.1.C. Partneris-1'!U24*N23)</f>
        <v>0</v>
      </c>
      <c r="O154" s="435"/>
      <c r="P154" s="435">
        <f>IF(P23=2,'1.2.1.C. Partneris-1'!W24,'1.2.1.C. Partneris-1'!W24*P23)</f>
        <v>0</v>
      </c>
      <c r="Q154" s="435"/>
      <c r="R154" s="435">
        <f>IF(R23=2,'1.2.1.C. Partneris-1'!Y24,'1.2.1.C. Partneris-1'!Y24*R23)</f>
        <v>0</v>
      </c>
    </row>
    <row r="156" spans="1:23" ht="24" customHeight="1" x14ac:dyDescent="0.2">
      <c r="A156" s="436" t="s">
        <v>351</v>
      </c>
      <c r="B156" s="421">
        <f>'1.2.2.A. Partneris-2'!C3</f>
        <v>0</v>
      </c>
      <c r="C156" s="422"/>
      <c r="D156" s="422"/>
      <c r="E156" s="422"/>
      <c r="F156" s="421">
        <f>'1.2.2.A. Partneris-2'!H3</f>
        <v>0</v>
      </c>
      <c r="G156" s="422"/>
      <c r="H156" s="423"/>
      <c r="I156" s="422"/>
      <c r="J156" s="423" t="s">
        <v>339</v>
      </c>
      <c r="K156" s="422"/>
      <c r="L156" s="425">
        <f>'1.2.2.A. Partneris-2'!C24</f>
        <v>0.85</v>
      </c>
      <c r="M156" s="422"/>
      <c r="N156" s="426" t="s">
        <v>345</v>
      </c>
      <c r="O156" s="422"/>
      <c r="P156" s="423"/>
      <c r="Q156" s="422"/>
      <c r="R156" s="423"/>
      <c r="S156" s="422"/>
      <c r="T156" s="423"/>
      <c r="U156" s="423"/>
      <c r="W156" s="4">
        <f>IF(F156=Dati!$J$3,1,IF(F156=Dati!$J$4,2,IF(F156=Dati!$J$5,3,0)))</f>
        <v>0</v>
      </c>
    </row>
    <row r="157" spans="1:23" x14ac:dyDescent="0.2">
      <c r="A157" s="392" t="s">
        <v>324</v>
      </c>
      <c r="B157" s="393">
        <f>B$3</f>
        <v>2026</v>
      </c>
      <c r="C157" s="393"/>
      <c r="D157" s="393">
        <f>D$3</f>
        <v>2027</v>
      </c>
      <c r="E157" s="393"/>
      <c r="F157" s="393">
        <f>F$3</f>
        <v>2028</v>
      </c>
      <c r="G157" s="393"/>
      <c r="H157" s="393">
        <f>H$3</f>
        <v>2029</v>
      </c>
      <c r="I157" s="393"/>
      <c r="J157" s="393" t="str">
        <f>J$3</f>
        <v>X</v>
      </c>
      <c r="K157" s="393"/>
      <c r="L157" s="393" t="str">
        <f>L$3</f>
        <v>X</v>
      </c>
      <c r="M157" s="393"/>
      <c r="N157" s="393" t="str">
        <f>N$3</f>
        <v>X</v>
      </c>
      <c r="O157" s="393"/>
      <c r="P157" s="393" t="str">
        <f>P$3</f>
        <v>X</v>
      </c>
      <c r="Q157" s="393"/>
      <c r="R157" s="393" t="str">
        <f>R$3</f>
        <v>X</v>
      </c>
      <c r="S157" s="393"/>
      <c r="T157" s="393"/>
      <c r="U157" s="393"/>
    </row>
    <row r="158" spans="1:23" x14ac:dyDescent="0.2">
      <c r="A158" s="427"/>
      <c r="B158" s="394" t="s">
        <v>325</v>
      </c>
      <c r="C158" s="394"/>
      <c r="D158" s="394" t="s">
        <v>325</v>
      </c>
      <c r="E158" s="394"/>
      <c r="F158" s="394" t="s">
        <v>325</v>
      </c>
      <c r="G158" s="394"/>
      <c r="H158" s="394" t="s">
        <v>325</v>
      </c>
      <c r="I158" s="394"/>
      <c r="J158" s="394" t="s">
        <v>325</v>
      </c>
      <c r="K158" s="394"/>
      <c r="L158" s="394" t="s">
        <v>325</v>
      </c>
      <c r="M158" s="394"/>
      <c r="N158" s="394" t="s">
        <v>325</v>
      </c>
      <c r="O158" s="394"/>
      <c r="P158" s="394" t="s">
        <v>325</v>
      </c>
      <c r="Q158" s="394"/>
      <c r="R158" s="394" t="s">
        <v>325</v>
      </c>
      <c r="S158" s="394"/>
      <c r="T158" s="394" t="s">
        <v>191</v>
      </c>
      <c r="U158" s="394" t="s">
        <v>131</v>
      </c>
    </row>
    <row r="159" spans="1:23" ht="12.75" customHeight="1" x14ac:dyDescent="0.2">
      <c r="A159" s="428" t="str">
        <f>A$5</f>
        <v>Taisnīgas pārkārtošanās fonds</v>
      </c>
      <c r="B159" s="429">
        <f>B166*$L$156</f>
        <v>0</v>
      </c>
      <c r="C159" s="429"/>
      <c r="D159" s="429">
        <f t="shared" ref="D159:R159" si="119">D166*$L$156</f>
        <v>0</v>
      </c>
      <c r="E159" s="429"/>
      <c r="F159" s="429">
        <f t="shared" si="119"/>
        <v>0</v>
      </c>
      <c r="G159" s="429"/>
      <c r="H159" s="429">
        <f t="shared" si="119"/>
        <v>0</v>
      </c>
      <c r="I159" s="429"/>
      <c r="J159" s="429">
        <f t="shared" si="119"/>
        <v>0</v>
      </c>
      <c r="K159" s="429"/>
      <c r="L159" s="429">
        <f t="shared" si="119"/>
        <v>0</v>
      </c>
      <c r="M159" s="429"/>
      <c r="N159" s="429">
        <f t="shared" si="119"/>
        <v>0</v>
      </c>
      <c r="O159" s="429"/>
      <c r="P159" s="429">
        <f t="shared" si="119"/>
        <v>0</v>
      </c>
      <c r="Q159" s="429"/>
      <c r="R159" s="429">
        <f t="shared" si="119"/>
        <v>0</v>
      </c>
      <c r="S159" s="429"/>
      <c r="T159" s="396">
        <f t="shared" ref="T159:T166" si="120">SUM(B159:R159)</f>
        <v>0</v>
      </c>
      <c r="U159" s="397" t="e">
        <f>T159/$T$166</f>
        <v>#DIV/0!</v>
      </c>
    </row>
    <row r="160" spans="1:23" ht="12.75" customHeight="1" x14ac:dyDescent="0.2">
      <c r="A160" s="398" t="str">
        <f>A$6</f>
        <v>Attiecināmais valsts budžeta finansējums</v>
      </c>
      <c r="B160" s="429">
        <f>IF($W156=2,B166-B159,0)</f>
        <v>0</v>
      </c>
      <c r="C160" s="429"/>
      <c r="D160" s="429">
        <f t="shared" ref="D160:R160" si="121">IF($W156=2,D166-D159,0)</f>
        <v>0</v>
      </c>
      <c r="E160" s="429"/>
      <c r="F160" s="429">
        <f t="shared" si="121"/>
        <v>0</v>
      </c>
      <c r="G160" s="429"/>
      <c r="H160" s="429">
        <f t="shared" si="121"/>
        <v>0</v>
      </c>
      <c r="I160" s="429"/>
      <c r="J160" s="429">
        <f t="shared" si="121"/>
        <v>0</v>
      </c>
      <c r="K160" s="429"/>
      <c r="L160" s="429">
        <f t="shared" si="121"/>
        <v>0</v>
      </c>
      <c r="M160" s="429"/>
      <c r="N160" s="429">
        <f t="shared" si="121"/>
        <v>0</v>
      </c>
      <c r="O160" s="429"/>
      <c r="P160" s="429">
        <f t="shared" si="121"/>
        <v>0</v>
      </c>
      <c r="Q160" s="429"/>
      <c r="R160" s="429">
        <f t="shared" si="121"/>
        <v>0</v>
      </c>
      <c r="S160" s="429"/>
      <c r="T160" s="396">
        <f t="shared" si="120"/>
        <v>0</v>
      </c>
      <c r="U160" s="397" t="e">
        <f t="shared" ref="U160:U166" si="122">T160/$T$166</f>
        <v>#DIV/0!</v>
      </c>
    </row>
    <row r="161" spans="1:23" ht="12.75" customHeight="1" x14ac:dyDescent="0.2">
      <c r="A161" s="398" t="str">
        <f>A$7</f>
        <v>Valsts budžeta dotācija pašvaldībām</v>
      </c>
      <c r="B161" s="430">
        <f>IF($W156=1,(B159/0.85*0.15+B159)*0.15*'1.2.2.A. Partneris-2'!$O$3,0)</f>
        <v>0</v>
      </c>
      <c r="C161" s="430"/>
      <c r="D161" s="430">
        <f>IF($W156=1,(D159/0.85*0.15+D159)*0.15*'1.2.2.A. Partneris-2'!$O$3,0)</f>
        <v>0</v>
      </c>
      <c r="E161" s="430"/>
      <c r="F161" s="430">
        <f>IF($W156=1,(F159/0.85*0.15+F159)*0.15*'1.2.2.A. Partneris-2'!$O$3,0)</f>
        <v>0</v>
      </c>
      <c r="G161" s="430"/>
      <c r="H161" s="430">
        <f>IF($W156=1,(H159/0.85*0.15+H159)*0.15*'1.2.2.A. Partneris-2'!$O$3,0)</f>
        <v>0</v>
      </c>
      <c r="I161" s="430"/>
      <c r="J161" s="430">
        <f>IF($W156=1,(J159/0.85*0.15+J159)*0.15*'1.2.2.A. Partneris-2'!$O$3,0)</f>
        <v>0</v>
      </c>
      <c r="K161" s="430"/>
      <c r="L161" s="430">
        <f>IF($W156=1,(L159/0.85*0.15+L159)*0.15*'1.2.2.A. Partneris-2'!$O$3,0)</f>
        <v>0</v>
      </c>
      <c r="M161" s="430"/>
      <c r="N161" s="430">
        <f>IF($W156=1,(N159/0.85*0.15+N159)*0.15*'1.2.2.A. Partneris-2'!$O$3,0)</f>
        <v>0</v>
      </c>
      <c r="O161" s="430"/>
      <c r="P161" s="430">
        <f>IF($W156=1,(P159/0.85*0.15+P159)*0.15*'1.2.2.A. Partneris-2'!$O$3,0)</f>
        <v>0</v>
      </c>
      <c r="Q161" s="430"/>
      <c r="R161" s="430">
        <f>IF($W156=1,(R159/0.85*0.15+R159)*0.15*'1.2.2.A. Partneris-2'!$O$3,0)</f>
        <v>0</v>
      </c>
      <c r="S161" s="430"/>
      <c r="T161" s="396">
        <f t="shared" si="120"/>
        <v>0</v>
      </c>
      <c r="U161" s="397" t="e">
        <f t="shared" si="122"/>
        <v>#DIV/0!</v>
      </c>
    </row>
    <row r="162" spans="1:23" ht="12.75" customHeight="1" x14ac:dyDescent="0.2">
      <c r="A162" s="398" t="str">
        <f>A$8</f>
        <v>Pašvaldības finansējums</v>
      </c>
      <c r="B162" s="430">
        <f>IF($W156=1,B166-B159-B161,0)</f>
        <v>0</v>
      </c>
      <c r="C162" s="430"/>
      <c r="D162" s="430">
        <f t="shared" ref="D162:R162" si="123">IF($W156=1,D166-D159-D161,0)</f>
        <v>0</v>
      </c>
      <c r="E162" s="430"/>
      <c r="F162" s="430">
        <f t="shared" si="123"/>
        <v>0</v>
      </c>
      <c r="G162" s="430"/>
      <c r="H162" s="430">
        <f t="shared" si="123"/>
        <v>0</v>
      </c>
      <c r="I162" s="430"/>
      <c r="J162" s="430">
        <f t="shared" si="123"/>
        <v>0</v>
      </c>
      <c r="K162" s="430"/>
      <c r="L162" s="430">
        <f t="shared" si="123"/>
        <v>0</v>
      </c>
      <c r="M162" s="430"/>
      <c r="N162" s="430">
        <f t="shared" si="123"/>
        <v>0</v>
      </c>
      <c r="O162" s="430"/>
      <c r="P162" s="430">
        <f t="shared" si="123"/>
        <v>0</v>
      </c>
      <c r="Q162" s="430"/>
      <c r="R162" s="430">
        <f t="shared" si="123"/>
        <v>0</v>
      </c>
      <c r="S162" s="430"/>
      <c r="T162" s="396">
        <f t="shared" si="120"/>
        <v>0</v>
      </c>
      <c r="U162" s="397" t="e">
        <f t="shared" si="122"/>
        <v>#DIV/0!</v>
      </c>
    </row>
    <row r="163" spans="1:23" s="3" customFormat="1" ht="12.75" customHeight="1" x14ac:dyDescent="0.2">
      <c r="A163" s="398" t="str">
        <f>A$9</f>
        <v>Cits publiskais finansējums</v>
      </c>
      <c r="B163" s="430">
        <f>IF($F$156="Speciālās ekonomiskās zonas pārvalde",B168-B161,IF($F$156="Kapitālsabiedrība",B168-B161,0))</f>
        <v>0</v>
      </c>
      <c r="C163" s="430"/>
      <c r="D163" s="430">
        <f t="shared" ref="D163" si="124">IF($F$156="Speciālās ekonomiskās zonas pārvalde",D168-D161,IF($F$156="Kapitālsabiedrība",D168-D161,0))</f>
        <v>0</v>
      </c>
      <c r="E163" s="430"/>
      <c r="F163" s="430">
        <f t="shared" ref="F163" si="125">IF($F$156="Speciālās ekonomiskās zonas pārvalde",F168-F161,IF($F$156="Kapitālsabiedrība",F168-F161,0))</f>
        <v>0</v>
      </c>
      <c r="G163" s="430"/>
      <c r="H163" s="430">
        <f t="shared" ref="H163" si="126">IF($F$156="Speciālās ekonomiskās zonas pārvalde",H168-H161,IF($F$156="Kapitālsabiedrība",H168-H161,0))</f>
        <v>0</v>
      </c>
      <c r="I163" s="430"/>
      <c r="J163" s="430">
        <f t="shared" ref="J163" si="127">IF($F$156="Speciālās ekonomiskās zonas pārvalde",J168-J161,IF($F$156="Kapitālsabiedrība",J168-J161,0))</f>
        <v>0</v>
      </c>
      <c r="K163" s="430"/>
      <c r="L163" s="430">
        <f t="shared" ref="L163" si="128">IF($F$156="Speciālās ekonomiskās zonas pārvalde",L168-L161,IF($F$156="Kapitālsabiedrība",L168-L161,0))</f>
        <v>0</v>
      </c>
      <c r="M163" s="430"/>
      <c r="N163" s="430">
        <f t="shared" ref="N163" si="129">IF($F$156="Speciālās ekonomiskās zonas pārvalde",N168-N161,IF($F$156="Kapitālsabiedrība",N168-N161,0))</f>
        <v>0</v>
      </c>
      <c r="O163" s="430"/>
      <c r="P163" s="430">
        <f t="shared" ref="P163" si="130">IF($F$156="Speciālās ekonomiskās zonas pārvalde",P168-P161,IF($F$156="Kapitālsabiedrība",P168-P161,0))</f>
        <v>0</v>
      </c>
      <c r="Q163" s="430"/>
      <c r="R163" s="430">
        <f t="shared" ref="R163" si="131">IF($F$156="Speciālās ekonomiskās zonas pārvalde",R168-R161,IF($F$156="Kapitālsabiedrība",R168-R161,0))</f>
        <v>0</v>
      </c>
      <c r="S163" s="430"/>
      <c r="T163" s="396">
        <f t="shared" si="120"/>
        <v>0</v>
      </c>
      <c r="U163" s="397" t="e">
        <f t="shared" si="122"/>
        <v>#DIV/0!</v>
      </c>
    </row>
    <row r="164" spans="1:23" ht="12.75" customHeight="1" x14ac:dyDescent="0.2">
      <c r="A164" s="399" t="str">
        <f>A$10</f>
        <v>Publiskās attiecināmās izmaksas</v>
      </c>
      <c r="B164" s="297">
        <f>SUM(B159:B163)</f>
        <v>0</v>
      </c>
      <c r="C164" s="297"/>
      <c r="D164" s="297">
        <f t="shared" ref="D164:R164" si="132">SUM(D159:D163)</f>
        <v>0</v>
      </c>
      <c r="E164" s="297"/>
      <c r="F164" s="297">
        <f t="shared" si="132"/>
        <v>0</v>
      </c>
      <c r="G164" s="297"/>
      <c r="H164" s="297">
        <f t="shared" si="132"/>
        <v>0</v>
      </c>
      <c r="I164" s="297"/>
      <c r="J164" s="297">
        <f t="shared" si="132"/>
        <v>0</v>
      </c>
      <c r="K164" s="297"/>
      <c r="L164" s="297">
        <f t="shared" si="132"/>
        <v>0</v>
      </c>
      <c r="M164" s="297"/>
      <c r="N164" s="297">
        <f t="shared" si="132"/>
        <v>0</v>
      </c>
      <c r="O164" s="297"/>
      <c r="P164" s="297">
        <f t="shared" si="132"/>
        <v>0</v>
      </c>
      <c r="Q164" s="297"/>
      <c r="R164" s="297">
        <f t="shared" si="132"/>
        <v>0</v>
      </c>
      <c r="S164" s="297"/>
      <c r="T164" s="400">
        <f t="shared" si="120"/>
        <v>0</v>
      </c>
      <c r="U164" s="397" t="e">
        <f t="shared" si="122"/>
        <v>#DIV/0!</v>
      </c>
    </row>
    <row r="165" spans="1:23" ht="12.75" customHeight="1" x14ac:dyDescent="0.2">
      <c r="A165" s="398" t="str">
        <f>A$11</f>
        <v>Privātās attiecināmās izmaksas</v>
      </c>
      <c r="B165" s="430"/>
      <c r="C165" s="430"/>
      <c r="D165" s="430"/>
      <c r="E165" s="430"/>
      <c r="F165" s="430"/>
      <c r="G165" s="430"/>
      <c r="H165" s="430"/>
      <c r="I165" s="430"/>
      <c r="J165" s="430"/>
      <c r="K165" s="430"/>
      <c r="L165" s="430"/>
      <c r="M165" s="430"/>
      <c r="N165" s="430"/>
      <c r="O165" s="430"/>
      <c r="P165" s="430"/>
      <c r="Q165" s="430"/>
      <c r="R165" s="430"/>
      <c r="S165" s="430"/>
      <c r="T165" s="396">
        <f t="shared" si="120"/>
        <v>0</v>
      </c>
      <c r="U165" s="397" t="e">
        <f t="shared" si="122"/>
        <v>#DIV/0!</v>
      </c>
    </row>
    <row r="166" spans="1:23" ht="12.75" customHeight="1" x14ac:dyDescent="0.2">
      <c r="A166" s="399" t="str">
        <f>A$12</f>
        <v>Kopējās attiecināmās izmaksas</v>
      </c>
      <c r="B166" s="297">
        <f>IF(B23=2,'1.2.2.A. Partneris-2'!H24,'1.2.2.A. Partneris-2'!H24*B23)</f>
        <v>0</v>
      </c>
      <c r="C166" s="297"/>
      <c r="D166" s="297">
        <f>IF(D23=2,'1.2.2.A. Partneris-2'!J24+'1.2.2.A. Partneris-2'!H24,'1.2.2.A. Partneris-2'!J24*D23)</f>
        <v>0</v>
      </c>
      <c r="E166" s="297"/>
      <c r="F166" s="297">
        <f>IF(F23=2,'1.2.2.A. Partneris-2'!L24+'1.2.2.A. Partneris-2'!J24+'1.2.2.A. Partneris-2'!H24,'1.2.2.A. Partneris-2'!L24*F23)</f>
        <v>0</v>
      </c>
      <c r="G166" s="297"/>
      <c r="H166" s="297">
        <f>IF(H23=2,'1.2.2.A. Partneris-2'!N24+'1.2.2.A. Partneris-2'!L24+'1.2.2.A. Partneris-2'!J24+'1.2.2.A. Partneris-2'!H24,'1.2.2.A. Partneris-2'!N24*H23)</f>
        <v>0</v>
      </c>
      <c r="I166" s="297"/>
      <c r="J166" s="297">
        <f>IF(J23=2,'1.2.2.A. Partneris-2'!P24,'1.2.2.A. Partneris-2'!P24*J23)</f>
        <v>0</v>
      </c>
      <c r="K166" s="297"/>
      <c r="L166" s="297">
        <f>IF(L23=2,'1.2.2.A. Partneris-2'!R24,'1.2.2.A. Partneris-2'!R24*L23)</f>
        <v>0</v>
      </c>
      <c r="M166" s="297"/>
      <c r="N166" s="297">
        <f>IF(N23=2,'1.2.2.A. Partneris-2'!T24,'1.2.2.A. Partneris-2'!T24*N23)</f>
        <v>0</v>
      </c>
      <c r="O166" s="297"/>
      <c r="P166" s="297">
        <f>IF(P23=2,'1.2.2.A. Partneris-2'!V24,'1.2.2.A. Partneris-2'!V24*P23)</f>
        <v>0</v>
      </c>
      <c r="Q166" s="297"/>
      <c r="R166" s="297">
        <f>IF(R23=2,'1.2.2.A. Partneris-2'!X24,'1.2.2.A. Partneris-2'!X24*R23)</f>
        <v>0</v>
      </c>
      <c r="S166" s="297"/>
      <c r="T166" s="400">
        <f t="shared" si="120"/>
        <v>0</v>
      </c>
      <c r="U166" s="397" t="e">
        <f t="shared" si="122"/>
        <v>#DIV/0!</v>
      </c>
    </row>
    <row r="167" spans="1:23" ht="12.75" customHeight="1" x14ac:dyDescent="0.2">
      <c r="A167" s="398" t="str">
        <f>A$13</f>
        <v>Publiskās ārpusprojekta izmaksas</v>
      </c>
      <c r="B167" s="430">
        <f>IF(B23=2,'1.2.2.A. Partneris-2'!I24,'1.2.2.A. Partneris-2'!I24*B23)</f>
        <v>0</v>
      </c>
      <c r="C167" s="430"/>
      <c r="D167" s="430">
        <f>IF(D23=2,'1.2.2.A. Partneris-2'!K24+'1.2.2.A. Partneris-2'!I24,'1.2.2.A. Partneris-2'!K24*D23)</f>
        <v>0</v>
      </c>
      <c r="E167" s="430"/>
      <c r="F167" s="430">
        <f>IF(F23=2,'1.2.2.A. Partneris-2'!M24+'1.2.2.A. Partneris-2'!K24+'1.2.2.A. Partneris-2'!I24,'1.2.2.A. Partneris-2'!M24*F23)</f>
        <v>0</v>
      </c>
      <c r="G167" s="430"/>
      <c r="H167" s="430">
        <f>IF(H23=2,'1.2.2.A. Partneris-2'!O24+'1.2.2.A. Partneris-2'!M24+'1.2.2.A. Partneris-2'!K24+'1.2.2.A. Partneris-2'!I24,'1.2.2.A. Partneris-2'!O24*H23)</f>
        <v>0</v>
      </c>
      <c r="I167" s="430"/>
      <c r="J167" s="430">
        <f>IF(J23=2,'1.2.2.A. Partneris-2'!Q24,'1.2.2.A. Partneris-2'!Q24*J23)</f>
        <v>0</v>
      </c>
      <c r="K167" s="430"/>
      <c r="L167" s="430">
        <f>IF(L23=2,'1.2.2.A. Partneris-2'!S24,'1.2.2.A. Partneris-2'!S24*L23)</f>
        <v>0</v>
      </c>
      <c r="M167" s="430"/>
      <c r="N167" s="430">
        <f>IF(N23=2,'1.2.2.A. Partneris-2'!U24,'1.2.2.A. Partneris-2'!U24*N23)</f>
        <v>0</v>
      </c>
      <c r="O167" s="430"/>
      <c r="P167" s="430">
        <f>IF(P23=2,'1.2.2.A. Partneris-2'!W24,'1.2.2.A. Partneris-2'!W24*P23)</f>
        <v>0</v>
      </c>
      <c r="Q167" s="430"/>
      <c r="R167" s="430">
        <f>IF(R23=2,'1.2.2.A. Partneris-2'!Y24,'1.2.2.A. Partneris-2'!Y24*R23)</f>
        <v>0</v>
      </c>
      <c r="S167" s="430"/>
      <c r="T167" s="396">
        <f t="shared" ref="T167:T170" si="133">SUM(B167:R167)</f>
        <v>0</v>
      </c>
      <c r="U167" s="431" t="s">
        <v>332</v>
      </c>
    </row>
    <row r="168" spans="1:23" ht="12.75" customHeight="1" x14ac:dyDescent="0.2">
      <c r="A168" s="398" t="str">
        <f>A$14</f>
        <v>Privātās ārpusprojekta izmaksas</v>
      </c>
      <c r="B168" s="432"/>
      <c r="C168" s="432"/>
      <c r="D168" s="432"/>
      <c r="E168" s="432"/>
      <c r="F168" s="432"/>
      <c r="G168" s="432"/>
      <c r="H168" s="432"/>
      <c r="I168" s="432"/>
      <c r="J168" s="432"/>
      <c r="K168" s="432"/>
      <c r="L168" s="432"/>
      <c r="M168" s="432"/>
      <c r="N168" s="432"/>
      <c r="O168" s="432"/>
      <c r="P168" s="432"/>
      <c r="Q168" s="432"/>
      <c r="R168" s="432"/>
      <c r="S168" s="432"/>
      <c r="T168" s="396">
        <f t="shared" si="133"/>
        <v>0</v>
      </c>
      <c r="U168" s="431" t="s">
        <v>332</v>
      </c>
    </row>
    <row r="169" spans="1:23" ht="12.75" customHeight="1" x14ac:dyDescent="0.2">
      <c r="A169" s="399" t="str">
        <f>A$15</f>
        <v>Ārpusprojekta izmaksas kopā</v>
      </c>
      <c r="B169" s="297">
        <f>SUM(B167:B168)</f>
        <v>0</v>
      </c>
      <c r="C169" s="297"/>
      <c r="D169" s="297">
        <f t="shared" ref="D169:R169" si="134">SUM(D167:D168)</f>
        <v>0</v>
      </c>
      <c r="E169" s="297"/>
      <c r="F169" s="297">
        <f t="shared" si="134"/>
        <v>0</v>
      </c>
      <c r="G169" s="297"/>
      <c r="H169" s="297">
        <f t="shared" si="134"/>
        <v>0</v>
      </c>
      <c r="I169" s="297"/>
      <c r="J169" s="297">
        <f t="shared" si="134"/>
        <v>0</v>
      </c>
      <c r="K169" s="297"/>
      <c r="L169" s="297">
        <f t="shared" si="134"/>
        <v>0</v>
      </c>
      <c r="M169" s="297"/>
      <c r="N169" s="297">
        <f t="shared" si="134"/>
        <v>0</v>
      </c>
      <c r="O169" s="297"/>
      <c r="P169" s="297">
        <f t="shared" si="134"/>
        <v>0</v>
      </c>
      <c r="Q169" s="297"/>
      <c r="R169" s="297">
        <f t="shared" si="134"/>
        <v>0</v>
      </c>
      <c r="S169" s="297"/>
      <c r="T169" s="400">
        <f t="shared" si="133"/>
        <v>0</v>
      </c>
      <c r="U169" s="431" t="s">
        <v>332</v>
      </c>
    </row>
    <row r="170" spans="1:23" ht="12.75" customHeight="1" x14ac:dyDescent="0.25">
      <c r="A170" s="404" t="str">
        <f>A$16</f>
        <v>Kopējās izmaksas</v>
      </c>
      <c r="B170" s="405">
        <f>B166+B169</f>
        <v>0</v>
      </c>
      <c r="C170" s="405"/>
      <c r="D170" s="405">
        <f t="shared" ref="D170:R170" si="135">D166+D169</f>
        <v>0</v>
      </c>
      <c r="E170" s="405"/>
      <c r="F170" s="405">
        <f t="shared" si="135"/>
        <v>0</v>
      </c>
      <c r="G170" s="405"/>
      <c r="H170" s="405">
        <f t="shared" si="135"/>
        <v>0</v>
      </c>
      <c r="I170" s="405"/>
      <c r="J170" s="405">
        <f t="shared" si="135"/>
        <v>0</v>
      </c>
      <c r="K170" s="405"/>
      <c r="L170" s="405">
        <f t="shared" si="135"/>
        <v>0</v>
      </c>
      <c r="M170" s="405"/>
      <c r="N170" s="405">
        <f t="shared" si="135"/>
        <v>0</v>
      </c>
      <c r="O170" s="405"/>
      <c r="P170" s="405">
        <f t="shared" si="135"/>
        <v>0</v>
      </c>
      <c r="Q170" s="405"/>
      <c r="R170" s="405">
        <f t="shared" si="135"/>
        <v>0</v>
      </c>
      <c r="S170" s="405"/>
      <c r="T170" s="407">
        <f t="shared" si="133"/>
        <v>0</v>
      </c>
      <c r="U170" s="431" t="s">
        <v>332</v>
      </c>
    </row>
    <row r="171" spans="1:23" ht="12.75" customHeight="1" x14ac:dyDescent="0.25">
      <c r="A171" s="418"/>
      <c r="B171" s="418"/>
      <c r="C171" s="418"/>
      <c r="D171" s="418"/>
      <c r="E171" s="418"/>
      <c r="F171" s="418"/>
      <c r="G171" s="418"/>
      <c r="H171" s="418"/>
      <c r="I171" s="418"/>
      <c r="J171" s="418"/>
      <c r="K171" s="418"/>
      <c r="L171" s="418"/>
      <c r="M171" s="418"/>
      <c r="N171" s="418"/>
      <c r="O171" s="418"/>
      <c r="P171" s="418"/>
      <c r="Q171" s="418"/>
      <c r="R171" s="418"/>
      <c r="S171" s="418"/>
      <c r="T171" s="418"/>
      <c r="U171" s="418"/>
    </row>
    <row r="172" spans="1:23" ht="24" customHeight="1" x14ac:dyDescent="0.2">
      <c r="A172" s="436" t="s">
        <v>351</v>
      </c>
      <c r="B172" s="421">
        <f>'1.2.2.B. Partneris-2'!C3</f>
        <v>0</v>
      </c>
      <c r="C172" s="422"/>
      <c r="D172" s="422"/>
      <c r="E172" s="422"/>
      <c r="F172" s="421">
        <f>'1.2.2.B. Partneris-2'!H3</f>
        <v>0</v>
      </c>
      <c r="G172" s="422"/>
      <c r="H172" s="423"/>
      <c r="I172" s="422"/>
      <c r="J172" s="423" t="s">
        <v>339</v>
      </c>
      <c r="K172" s="422"/>
      <c r="L172" s="425">
        <f>'11. DL 4.pielikums'!$E$39</f>
        <v>0.85</v>
      </c>
      <c r="M172" s="422"/>
      <c r="N172" s="426" t="s">
        <v>346</v>
      </c>
      <c r="O172" s="422"/>
      <c r="P172" s="423"/>
      <c r="Q172" s="422"/>
      <c r="R172" s="423"/>
      <c r="S172" s="422"/>
      <c r="T172" s="423"/>
      <c r="U172" s="423"/>
      <c r="W172" s="4">
        <f>IF(F172=Dati!$J$3,1,IF(F172=Dati!$J$4,2,IF(F172=Dati!$J$5,3,0)))</f>
        <v>0</v>
      </c>
    </row>
    <row r="173" spans="1:23" ht="12.75" customHeight="1" x14ac:dyDescent="0.2">
      <c r="A173" s="392" t="s">
        <v>324</v>
      </c>
      <c r="B173" s="393">
        <f>B$3</f>
        <v>2026</v>
      </c>
      <c r="C173" s="393"/>
      <c r="D173" s="393">
        <f>D$3</f>
        <v>2027</v>
      </c>
      <c r="E173" s="393"/>
      <c r="F173" s="393">
        <f>F$3</f>
        <v>2028</v>
      </c>
      <c r="G173" s="393"/>
      <c r="H173" s="393">
        <f>H$3</f>
        <v>2029</v>
      </c>
      <c r="I173" s="393"/>
      <c r="J173" s="393" t="str">
        <f>J$3</f>
        <v>X</v>
      </c>
      <c r="K173" s="393"/>
      <c r="L173" s="393" t="str">
        <f>L$3</f>
        <v>X</v>
      </c>
      <c r="M173" s="393"/>
      <c r="N173" s="393" t="str">
        <f>N$3</f>
        <v>X</v>
      </c>
      <c r="O173" s="393"/>
      <c r="P173" s="393" t="str">
        <f>P$3</f>
        <v>X</v>
      </c>
      <c r="Q173" s="393"/>
      <c r="R173" s="393" t="str">
        <f>R$3</f>
        <v>X</v>
      </c>
      <c r="S173" s="393"/>
      <c r="T173" s="393"/>
      <c r="U173" s="393"/>
    </row>
    <row r="174" spans="1:23" x14ac:dyDescent="0.2">
      <c r="A174" s="427"/>
      <c r="B174" s="394" t="s">
        <v>325</v>
      </c>
      <c r="C174" s="394"/>
      <c r="D174" s="394" t="s">
        <v>325</v>
      </c>
      <c r="E174" s="394"/>
      <c r="F174" s="394" t="s">
        <v>325</v>
      </c>
      <c r="G174" s="394"/>
      <c r="H174" s="394" t="s">
        <v>325</v>
      </c>
      <c r="I174" s="394"/>
      <c r="J174" s="394" t="s">
        <v>325</v>
      </c>
      <c r="K174" s="394"/>
      <c r="L174" s="394" t="s">
        <v>325</v>
      </c>
      <c r="M174" s="394"/>
      <c r="N174" s="394" t="s">
        <v>325</v>
      </c>
      <c r="O174" s="394"/>
      <c r="P174" s="394" t="s">
        <v>325</v>
      </c>
      <c r="Q174" s="394"/>
      <c r="R174" s="394" t="s">
        <v>325</v>
      </c>
      <c r="S174" s="394"/>
      <c r="T174" s="394" t="s">
        <v>191</v>
      </c>
      <c r="U174" s="394" t="s">
        <v>131</v>
      </c>
    </row>
    <row r="175" spans="1:23" ht="12.75" customHeight="1" x14ac:dyDescent="0.2">
      <c r="A175" s="428" t="str">
        <f>A$5</f>
        <v>Taisnīgas pārkārtošanās fonds</v>
      </c>
      <c r="B175" s="429">
        <f>B182*$L$172</f>
        <v>0</v>
      </c>
      <c r="C175" s="429"/>
      <c r="D175" s="429">
        <f t="shared" ref="D175:R175" si="136">D182*$L$172</f>
        <v>0</v>
      </c>
      <c r="E175" s="429"/>
      <c r="F175" s="429">
        <f t="shared" si="136"/>
        <v>0</v>
      </c>
      <c r="G175" s="429"/>
      <c r="H175" s="429">
        <f t="shared" si="136"/>
        <v>0</v>
      </c>
      <c r="I175" s="429"/>
      <c r="J175" s="429">
        <f t="shared" si="136"/>
        <v>0</v>
      </c>
      <c r="K175" s="429"/>
      <c r="L175" s="429">
        <f t="shared" si="136"/>
        <v>0</v>
      </c>
      <c r="M175" s="429"/>
      <c r="N175" s="429">
        <f t="shared" si="136"/>
        <v>0</v>
      </c>
      <c r="O175" s="429"/>
      <c r="P175" s="429">
        <f t="shared" si="136"/>
        <v>0</v>
      </c>
      <c r="Q175" s="429"/>
      <c r="R175" s="429">
        <f t="shared" si="136"/>
        <v>0</v>
      </c>
      <c r="S175" s="429"/>
      <c r="T175" s="396">
        <f t="shared" ref="T175:T181" si="137">SUM(B175:R175)</f>
        <v>0</v>
      </c>
      <c r="U175" s="397" t="e">
        <f>T175/$T$182</f>
        <v>#DIV/0!</v>
      </c>
    </row>
    <row r="176" spans="1:23" ht="12.75" customHeight="1" x14ac:dyDescent="0.2">
      <c r="A176" s="398" t="str">
        <f>A$6</f>
        <v>Attiecināmais valsts budžeta finansējums</v>
      </c>
      <c r="B176" s="429"/>
      <c r="C176" s="429"/>
      <c r="D176" s="429"/>
      <c r="E176" s="429"/>
      <c r="F176" s="429"/>
      <c r="G176" s="429"/>
      <c r="H176" s="429"/>
      <c r="I176" s="429"/>
      <c r="J176" s="429"/>
      <c r="K176" s="429"/>
      <c r="L176" s="429"/>
      <c r="M176" s="429"/>
      <c r="N176" s="429"/>
      <c r="O176" s="429"/>
      <c r="P176" s="429"/>
      <c r="Q176" s="429"/>
      <c r="R176" s="429"/>
      <c r="S176" s="429"/>
      <c r="T176" s="396">
        <f t="shared" si="137"/>
        <v>0</v>
      </c>
      <c r="U176" s="397" t="e">
        <f t="shared" ref="U176:U182" si="138">T176/$T$182</f>
        <v>#DIV/0!</v>
      </c>
    </row>
    <row r="177" spans="1:23" ht="12.75" customHeight="1" x14ac:dyDescent="0.2">
      <c r="A177" s="398" t="str">
        <f>A$7</f>
        <v>Valsts budžeta dotācija pašvaldībām</v>
      </c>
      <c r="B177" s="430">
        <f>IF($W172=1,(B175/0.85*0.15+B175)*0.15*'1.2.2.B. Partneris-2'!$O$3,0)</f>
        <v>0</v>
      </c>
      <c r="C177" s="430"/>
      <c r="D177" s="430">
        <f>IF($W172=1,(D175/0.85*0.15+D175)*0.15*'1.2.2.B. Partneris-2'!$O$3,0)</f>
        <v>0</v>
      </c>
      <c r="E177" s="430"/>
      <c r="F177" s="430">
        <f>IF($W172=1,(F175/0.85*0.15+F175)*0.15*'1.2.2.B. Partneris-2'!$O$3,0)</f>
        <v>0</v>
      </c>
      <c r="G177" s="430"/>
      <c r="H177" s="430">
        <f>IF($W172=1,(H175/0.85*0.15+H175)*0.15*'1.2.2.B. Partneris-2'!$O$3,0)</f>
        <v>0</v>
      </c>
      <c r="I177" s="430"/>
      <c r="J177" s="430">
        <f>IF($W172=1,(J175/0.85*0.15+J175)*0.15*'1.2.2.B. Partneris-2'!$O$3,0)</f>
        <v>0</v>
      </c>
      <c r="K177" s="430"/>
      <c r="L177" s="430">
        <f>IF($W172=1,(L175/0.85*0.15+L175)*0.15*'1.2.2.B. Partneris-2'!$O$3,0)</f>
        <v>0</v>
      </c>
      <c r="M177" s="430"/>
      <c r="N177" s="430">
        <f>IF($W172=1,(N175/0.85*0.15+N175)*0.15*'1.2.2.B. Partneris-2'!$O$3,0)</f>
        <v>0</v>
      </c>
      <c r="O177" s="430"/>
      <c r="P177" s="430">
        <f>IF($W172=1,(P175/0.85*0.15+P175)*0.15*'1.2.2.B. Partneris-2'!$O$3,0)</f>
        <v>0</v>
      </c>
      <c r="Q177" s="430"/>
      <c r="R177" s="430">
        <f>IF($W172=1,(R175/0.85*0.15+R175)*0.15*'1.2.2.B. Partneris-2'!$O$3,0)</f>
        <v>0</v>
      </c>
      <c r="S177" s="430"/>
      <c r="T177" s="396">
        <f t="shared" si="137"/>
        <v>0</v>
      </c>
      <c r="U177" s="397" t="e">
        <f t="shared" si="138"/>
        <v>#DIV/0!</v>
      </c>
    </row>
    <row r="178" spans="1:23" ht="12.75" customHeight="1" x14ac:dyDescent="0.2">
      <c r="A178" s="398" t="str">
        <f>A$8</f>
        <v>Pašvaldības finansējums</v>
      </c>
      <c r="B178" s="430">
        <f>IF($W172=1,B182-B175-B177-B181,0)</f>
        <v>0</v>
      </c>
      <c r="C178" s="430"/>
      <c r="D178" s="430">
        <f t="shared" ref="D178:R178" si="139">IF($W172=1,D182-D175-D177-D181,0)</f>
        <v>0</v>
      </c>
      <c r="E178" s="430"/>
      <c r="F178" s="430">
        <f t="shared" si="139"/>
        <v>0</v>
      </c>
      <c r="G178" s="430"/>
      <c r="H178" s="430">
        <f t="shared" si="139"/>
        <v>0</v>
      </c>
      <c r="I178" s="430"/>
      <c r="J178" s="430">
        <f t="shared" si="139"/>
        <v>0</v>
      </c>
      <c r="K178" s="430"/>
      <c r="L178" s="430">
        <f t="shared" si="139"/>
        <v>0</v>
      </c>
      <c r="M178" s="430"/>
      <c r="N178" s="430">
        <f t="shared" si="139"/>
        <v>0</v>
      </c>
      <c r="O178" s="430"/>
      <c r="P178" s="430">
        <f t="shared" si="139"/>
        <v>0</v>
      </c>
      <c r="Q178" s="430"/>
      <c r="R178" s="430">
        <f t="shared" si="139"/>
        <v>0</v>
      </c>
      <c r="S178" s="430"/>
      <c r="T178" s="396">
        <f t="shared" si="137"/>
        <v>0</v>
      </c>
      <c r="U178" s="397" t="e">
        <f t="shared" si="138"/>
        <v>#DIV/0!</v>
      </c>
    </row>
    <row r="179" spans="1:23" s="3" customFormat="1" ht="12.75" customHeight="1" x14ac:dyDescent="0.2">
      <c r="A179" s="398" t="str">
        <f>A$9</f>
        <v>Cits publiskais finansējums</v>
      </c>
      <c r="B179" s="430"/>
      <c r="C179" s="430"/>
      <c r="D179" s="430"/>
      <c r="E179" s="430"/>
      <c r="F179" s="430"/>
      <c r="G179" s="430"/>
      <c r="H179" s="430"/>
      <c r="I179" s="430"/>
      <c r="J179" s="430"/>
      <c r="K179" s="430"/>
      <c r="L179" s="430"/>
      <c r="M179" s="430"/>
      <c r="N179" s="430"/>
      <c r="O179" s="430"/>
      <c r="P179" s="430"/>
      <c r="Q179" s="430"/>
      <c r="R179" s="430"/>
      <c r="S179" s="430"/>
      <c r="T179" s="396">
        <f t="shared" si="137"/>
        <v>0</v>
      </c>
      <c r="U179" s="397" t="e">
        <f t="shared" si="138"/>
        <v>#DIV/0!</v>
      </c>
    </row>
    <row r="180" spans="1:23" ht="12.75" customHeight="1" x14ac:dyDescent="0.2">
      <c r="A180" s="399" t="str">
        <f>A$10</f>
        <v>Publiskās attiecināmās izmaksas</v>
      </c>
      <c r="B180" s="297">
        <f>SUM(B175:B179)</f>
        <v>0</v>
      </c>
      <c r="C180" s="297"/>
      <c r="D180" s="297">
        <f t="shared" ref="D180:R180" si="140">SUM(D175:D179)</f>
        <v>0</v>
      </c>
      <c r="E180" s="297"/>
      <c r="F180" s="297">
        <f t="shared" si="140"/>
        <v>0</v>
      </c>
      <c r="G180" s="297"/>
      <c r="H180" s="297">
        <f t="shared" si="140"/>
        <v>0</v>
      </c>
      <c r="I180" s="297"/>
      <c r="J180" s="297">
        <f t="shared" si="140"/>
        <v>0</v>
      </c>
      <c r="K180" s="297"/>
      <c r="L180" s="297">
        <f t="shared" si="140"/>
        <v>0</v>
      </c>
      <c r="M180" s="297"/>
      <c r="N180" s="297">
        <f t="shared" si="140"/>
        <v>0</v>
      </c>
      <c r="O180" s="297"/>
      <c r="P180" s="297">
        <f t="shared" si="140"/>
        <v>0</v>
      </c>
      <c r="Q180" s="297"/>
      <c r="R180" s="297">
        <f t="shared" si="140"/>
        <v>0</v>
      </c>
      <c r="S180" s="297"/>
      <c r="T180" s="400">
        <f t="shared" si="137"/>
        <v>0</v>
      </c>
      <c r="U180" s="397" t="e">
        <f t="shared" si="138"/>
        <v>#DIV/0!</v>
      </c>
    </row>
    <row r="181" spans="1:23" ht="12.75" customHeight="1" x14ac:dyDescent="0.2">
      <c r="A181" s="398" t="str">
        <f>A$11</f>
        <v>Privātās attiecināmās izmaksas</v>
      </c>
      <c r="B181" s="430">
        <f>IF($W$172=1,B182*('11. DL 4.pielikums'!$G$41-$L$172),B182-B180)</f>
        <v>0</v>
      </c>
      <c r="C181" s="430"/>
      <c r="D181" s="430">
        <f>IF($W$172=1,D182*('11. DL 4.pielikums'!$G$41-$L$172),D182-D180)</f>
        <v>0</v>
      </c>
      <c r="E181" s="430"/>
      <c r="F181" s="430">
        <f>IF($W$172=1,F182*('11. DL 4.pielikums'!$G$41-$L$172),F182-F180)</f>
        <v>0</v>
      </c>
      <c r="G181" s="430"/>
      <c r="H181" s="430">
        <f>IF($W$172=1,H182*('11. DL 4.pielikums'!$G$41-$L$172),H182-H180)</f>
        <v>0</v>
      </c>
      <c r="I181" s="430"/>
      <c r="J181" s="430">
        <f>IF($W$172=1,J182*('11. DL 4.pielikums'!$G$41-$L$172),J182-J180)</f>
        <v>0</v>
      </c>
      <c r="K181" s="430"/>
      <c r="L181" s="430">
        <f>IF($W$172=1,L182*('11. DL 4.pielikums'!$G$41-$L$172),L182-L180)</f>
        <v>0</v>
      </c>
      <c r="M181" s="430"/>
      <c r="N181" s="430">
        <f>IF($W$172=1,N182*('11. DL 4.pielikums'!$G$41-$L$172),N182-N180)</f>
        <v>0</v>
      </c>
      <c r="O181" s="430"/>
      <c r="P181" s="430">
        <f>IF($W$172=1,P182*('11. DL 4.pielikums'!$G$41-$L$172),P182-P180)</f>
        <v>0</v>
      </c>
      <c r="Q181" s="430"/>
      <c r="R181" s="430">
        <f>IF($W$172=1,R182*('11. DL 4.pielikums'!$G$41-$L$172),R182-R180)</f>
        <v>0</v>
      </c>
      <c r="S181" s="430"/>
      <c r="T181" s="396">
        <f t="shared" si="137"/>
        <v>0</v>
      </c>
      <c r="U181" s="397" t="e">
        <f t="shared" si="138"/>
        <v>#DIV/0!</v>
      </c>
    </row>
    <row r="182" spans="1:23" ht="12.75" customHeight="1" x14ac:dyDescent="0.2">
      <c r="A182" s="399" t="str">
        <f>A$12</f>
        <v>Kopējās attiecināmās izmaksas</v>
      </c>
      <c r="B182" s="297">
        <f>IF(B23=2,'1.2.2.B. Partneris-2'!H27,'1.2.2.B. Partneris-2'!H27*B23)</f>
        <v>0</v>
      </c>
      <c r="C182" s="297"/>
      <c r="D182" s="297">
        <f>IF(D23=2,'1.2.2.B. Partneris-2'!J27+'1.2.2.B. Partneris-2'!H27,'1.2.2.B. Partneris-2'!J27*D23)</f>
        <v>0</v>
      </c>
      <c r="E182" s="297"/>
      <c r="F182" s="297">
        <f>IF(F23=2,'1.2.2.B. Partneris-2'!L27+'1.2.2.B. Partneris-2'!J27+'1.2.2.B. Partneris-2'!H27,'1.2.2.B. Partneris-2'!L27*F23)</f>
        <v>0</v>
      </c>
      <c r="G182" s="297"/>
      <c r="H182" s="297">
        <f>IF(H23=2,'1.2.2.B. Partneris-2'!N27+'1.2.2.B. Partneris-2'!L27+'1.2.2.B. Partneris-2'!J27+'1.2.2.B. Partneris-2'!H27,'1.2.2.B. Partneris-2'!N27*H23)</f>
        <v>0</v>
      </c>
      <c r="I182" s="297"/>
      <c r="J182" s="297">
        <f>IF(J23=2,'1.2.2.B. Partneris-2'!P27,'1.2.2.B. Partneris-2'!P27*J23)</f>
        <v>0</v>
      </c>
      <c r="K182" s="297"/>
      <c r="L182" s="297">
        <f>IF(L23=2,'1.2.2.B. Partneris-2'!R27,'1.2.2.B. Partneris-2'!R27*L23)</f>
        <v>0</v>
      </c>
      <c r="M182" s="297"/>
      <c r="N182" s="297">
        <f>IF(N23=2,'1.2.2.B. Partneris-2'!T27,'1.2.2.B. Partneris-2'!T27*N23)</f>
        <v>0</v>
      </c>
      <c r="O182" s="297"/>
      <c r="P182" s="297">
        <f>IF(P23=2,'1.2.2.B. Partneris-2'!V27,'1.2.2.B. Partneris-2'!V27*P23)</f>
        <v>0</v>
      </c>
      <c r="Q182" s="297"/>
      <c r="R182" s="297">
        <f>IF(R23=2,'1.2.2.B. Partneris-2'!X27,'1.2.2.B. Partneris-2'!X27*R23)</f>
        <v>0</v>
      </c>
      <c r="S182" s="297"/>
      <c r="T182" s="400">
        <f>SUM(B182:R182)</f>
        <v>0</v>
      </c>
      <c r="U182" s="397" t="e">
        <f t="shared" si="138"/>
        <v>#DIV/0!</v>
      </c>
    </row>
    <row r="183" spans="1:23" ht="12.75" customHeight="1" x14ac:dyDescent="0.2">
      <c r="A183" s="398" t="str">
        <f>A$13</f>
        <v>Publiskās ārpusprojekta izmaksas</v>
      </c>
      <c r="B183" s="432"/>
      <c r="C183" s="432"/>
      <c r="D183" s="432"/>
      <c r="E183" s="432"/>
      <c r="F183" s="432"/>
      <c r="G183" s="432"/>
      <c r="H183" s="432"/>
      <c r="I183" s="432"/>
      <c r="J183" s="432"/>
      <c r="K183" s="432"/>
      <c r="L183" s="432"/>
      <c r="M183" s="432"/>
      <c r="N183" s="432"/>
      <c r="O183" s="432"/>
      <c r="P183" s="432"/>
      <c r="Q183" s="432"/>
      <c r="R183" s="432"/>
      <c r="S183" s="432"/>
      <c r="T183" s="396">
        <f t="shared" ref="T183:T185" si="141">SUM(B183:R183)</f>
        <v>0</v>
      </c>
      <c r="U183" s="431" t="s">
        <v>332</v>
      </c>
    </row>
    <row r="184" spans="1:23" ht="12.75" customHeight="1" x14ac:dyDescent="0.2">
      <c r="A184" s="398" t="str">
        <f>A$14</f>
        <v>Privātās ārpusprojekta izmaksas</v>
      </c>
      <c r="B184" s="430">
        <f>IF(B23=2,'1.2.2.B. Partneris-2'!I27,'1.2.2.B. Partneris-2'!I27*B23)</f>
        <v>0</v>
      </c>
      <c r="C184" s="430"/>
      <c r="D184" s="430">
        <f>IF(D23=2,'1.2.2.B. Partneris-2'!K27+'1.2.2.B. Partneris-2'!I27,'1.2.2.B. Partneris-2'!K27*D23)</f>
        <v>0</v>
      </c>
      <c r="E184" s="430"/>
      <c r="F184" s="430">
        <f>IF(F23=2,'1.2.2.B. Partneris-2'!M27+'1.2.2.B. Partneris-2'!K27+'1.2.2.B. Partneris-2'!I27,'1.2.2.B. Partneris-2'!M27*F23)</f>
        <v>0</v>
      </c>
      <c r="G184" s="430"/>
      <c r="H184" s="430">
        <f>IF(H23=2,'1.2.2.B. Partneris-2'!O27+'1.2.2.B. Partneris-2'!M27+'1.2.2.B. Partneris-2'!K27+'1.2.2.B. Partneris-2'!I27,'1.2.2.B. Partneris-2'!O27*H23)</f>
        <v>0</v>
      </c>
      <c r="I184" s="430"/>
      <c r="J184" s="430">
        <f>IF(J23=2,'1.2.2.B. Partneris-2'!Q27,'1.2.2.B. Partneris-2'!Q27*J23)</f>
        <v>0</v>
      </c>
      <c r="K184" s="430"/>
      <c r="L184" s="430">
        <f>IF(L23=2,'1.2.2.B. Partneris-2'!S27,'1.2.2.B. Partneris-2'!S27*L23)</f>
        <v>0</v>
      </c>
      <c r="M184" s="430"/>
      <c r="N184" s="430">
        <f>IF(N23=2,'1.2.2.B. Partneris-2'!U27,'1.2.2.B. Partneris-2'!U27*N23)</f>
        <v>0</v>
      </c>
      <c r="O184" s="430"/>
      <c r="P184" s="430">
        <f>IF(P23=2,'1.2.2.B. Partneris-2'!W27,'1.2.2.B. Partneris-2'!W27*P23)</f>
        <v>0</v>
      </c>
      <c r="Q184" s="430"/>
      <c r="R184" s="430">
        <f>IF(R23=2,'1.2.2.B. Partneris-2'!Y27,'1.2.2.B. Partneris-2'!Y27*R23)</f>
        <v>0</v>
      </c>
      <c r="S184" s="430"/>
      <c r="T184" s="396">
        <f t="shared" si="141"/>
        <v>0</v>
      </c>
      <c r="U184" s="431" t="s">
        <v>332</v>
      </c>
    </row>
    <row r="185" spans="1:23" ht="12.75" customHeight="1" x14ac:dyDescent="0.2">
      <c r="A185" s="399" t="str">
        <f>A$15</f>
        <v>Ārpusprojekta izmaksas kopā</v>
      </c>
      <c r="B185" s="297">
        <f>SUM(B183:B184)</f>
        <v>0</v>
      </c>
      <c r="C185" s="297"/>
      <c r="D185" s="297">
        <f t="shared" ref="D185:R185" si="142">SUM(D183:D184)</f>
        <v>0</v>
      </c>
      <c r="E185" s="297"/>
      <c r="F185" s="297">
        <f t="shared" si="142"/>
        <v>0</v>
      </c>
      <c r="G185" s="297"/>
      <c r="H185" s="297">
        <f t="shared" si="142"/>
        <v>0</v>
      </c>
      <c r="I185" s="297"/>
      <c r="J185" s="297">
        <f t="shared" si="142"/>
        <v>0</v>
      </c>
      <c r="K185" s="297"/>
      <c r="L185" s="297">
        <f t="shared" si="142"/>
        <v>0</v>
      </c>
      <c r="M185" s="297"/>
      <c r="N185" s="297">
        <f t="shared" si="142"/>
        <v>0</v>
      </c>
      <c r="O185" s="297"/>
      <c r="P185" s="297">
        <f t="shared" si="142"/>
        <v>0</v>
      </c>
      <c r="Q185" s="297"/>
      <c r="R185" s="297">
        <f t="shared" si="142"/>
        <v>0</v>
      </c>
      <c r="S185" s="297"/>
      <c r="T185" s="400">
        <f t="shared" si="141"/>
        <v>0</v>
      </c>
      <c r="U185" s="431" t="s">
        <v>332</v>
      </c>
    </row>
    <row r="186" spans="1:23" ht="12.75" customHeight="1" x14ac:dyDescent="0.25">
      <c r="A186" s="404" t="str">
        <f>A$16</f>
        <v>Kopējās izmaksas</v>
      </c>
      <c r="B186" s="405">
        <f>B182+B185</f>
        <v>0</v>
      </c>
      <c r="C186" s="405"/>
      <c r="D186" s="405">
        <f t="shared" ref="D186:R186" si="143">D182+D185</f>
        <v>0</v>
      </c>
      <c r="E186" s="405"/>
      <c r="F186" s="405">
        <f t="shared" si="143"/>
        <v>0</v>
      </c>
      <c r="G186" s="405"/>
      <c r="H186" s="405">
        <f t="shared" si="143"/>
        <v>0</v>
      </c>
      <c r="I186" s="405"/>
      <c r="J186" s="405">
        <f t="shared" si="143"/>
        <v>0</v>
      </c>
      <c r="K186" s="405"/>
      <c r="L186" s="405">
        <f t="shared" si="143"/>
        <v>0</v>
      </c>
      <c r="M186" s="405"/>
      <c r="N186" s="405">
        <f t="shared" si="143"/>
        <v>0</v>
      </c>
      <c r="O186" s="405"/>
      <c r="P186" s="405">
        <f t="shared" si="143"/>
        <v>0</v>
      </c>
      <c r="Q186" s="405"/>
      <c r="R186" s="405">
        <f t="shared" si="143"/>
        <v>0</v>
      </c>
      <c r="S186" s="405"/>
      <c r="T186" s="400">
        <f>SUM(B186:R186)</f>
        <v>0</v>
      </c>
      <c r="U186" s="431" t="s">
        <v>332</v>
      </c>
    </row>
    <row r="187" spans="1:23" ht="12.75" customHeight="1" x14ac:dyDescent="0.25">
      <c r="A187" s="418"/>
      <c r="B187" s="418"/>
      <c r="C187" s="418"/>
      <c r="D187" s="418"/>
      <c r="E187" s="418"/>
      <c r="F187" s="418"/>
      <c r="G187" s="418"/>
      <c r="H187" s="418"/>
      <c r="I187" s="418"/>
      <c r="J187" s="418"/>
      <c r="K187" s="418"/>
      <c r="L187" s="418"/>
      <c r="M187" s="418"/>
      <c r="N187" s="418"/>
      <c r="O187" s="418"/>
      <c r="P187" s="418"/>
      <c r="Q187" s="418"/>
      <c r="R187" s="418"/>
      <c r="S187" s="418"/>
      <c r="T187" s="418"/>
      <c r="U187" s="418"/>
    </row>
    <row r="188" spans="1:23" ht="24" customHeight="1" x14ac:dyDescent="0.2">
      <c r="A188" s="436" t="s">
        <v>351</v>
      </c>
      <c r="B188" s="421">
        <f>'1.2.2.B. Partneris-2'!C3</f>
        <v>0</v>
      </c>
      <c r="C188" s="422"/>
      <c r="D188" s="422"/>
      <c r="E188" s="422"/>
      <c r="F188" s="421">
        <f>'1.2.2.B. Partneris-2'!H3</f>
        <v>0</v>
      </c>
      <c r="G188" s="422"/>
      <c r="H188" s="423"/>
      <c r="I188" s="422"/>
      <c r="J188" s="423" t="s">
        <v>339</v>
      </c>
      <c r="K188" s="422"/>
      <c r="L188" s="425">
        <f>'1.2.2.B. Partneris-2'!C14</f>
        <v>1</v>
      </c>
      <c r="M188" s="422"/>
      <c r="N188" s="426" t="s">
        <v>347</v>
      </c>
      <c r="O188" s="422"/>
      <c r="P188" s="423"/>
      <c r="Q188" s="422"/>
      <c r="R188" s="423"/>
      <c r="S188" s="422"/>
      <c r="T188" s="423"/>
      <c r="U188" s="423"/>
      <c r="W188" s="4">
        <f>IF(F188=Dati!$J$3,1,IF(F188=Dati!$J$4,2,IF(F188=Dati!$J$5,3,0)))</f>
        <v>0</v>
      </c>
    </row>
    <row r="189" spans="1:23" x14ac:dyDescent="0.2">
      <c r="A189" s="392" t="s">
        <v>324</v>
      </c>
      <c r="B189" s="393">
        <f>B$3</f>
        <v>2026</v>
      </c>
      <c r="C189" s="393"/>
      <c r="D189" s="393">
        <f>D$3</f>
        <v>2027</v>
      </c>
      <c r="E189" s="393"/>
      <c r="F189" s="393">
        <f>F$3</f>
        <v>2028</v>
      </c>
      <c r="G189" s="393"/>
      <c r="H189" s="393">
        <f>H$3</f>
        <v>2029</v>
      </c>
      <c r="I189" s="393"/>
      <c r="J189" s="393" t="str">
        <f>J$3</f>
        <v>X</v>
      </c>
      <c r="K189" s="393"/>
      <c r="L189" s="393" t="str">
        <f>L$3</f>
        <v>X</v>
      </c>
      <c r="M189" s="393"/>
      <c r="N189" s="393" t="str">
        <f>N$3</f>
        <v>X</v>
      </c>
      <c r="O189" s="393"/>
      <c r="P189" s="393" t="str">
        <f>P$3</f>
        <v>X</v>
      </c>
      <c r="Q189" s="393"/>
      <c r="R189" s="393" t="str">
        <f>R$3</f>
        <v>X</v>
      </c>
      <c r="S189" s="393"/>
      <c r="T189" s="393"/>
      <c r="U189" s="393"/>
    </row>
    <row r="190" spans="1:23" x14ac:dyDescent="0.2">
      <c r="A190" s="427"/>
      <c r="B190" s="394" t="s">
        <v>325</v>
      </c>
      <c r="C190" s="394"/>
      <c r="D190" s="394" t="s">
        <v>325</v>
      </c>
      <c r="E190" s="394"/>
      <c r="F190" s="394" t="s">
        <v>325</v>
      </c>
      <c r="G190" s="394"/>
      <c r="H190" s="394" t="s">
        <v>325</v>
      </c>
      <c r="I190" s="394"/>
      <c r="J190" s="394" t="s">
        <v>325</v>
      </c>
      <c r="K190" s="394"/>
      <c r="L190" s="394" t="s">
        <v>325</v>
      </c>
      <c r="M190" s="394"/>
      <c r="N190" s="394" t="s">
        <v>325</v>
      </c>
      <c r="O190" s="394"/>
      <c r="P190" s="394" t="s">
        <v>325</v>
      </c>
      <c r="Q190" s="394"/>
      <c r="R190" s="394" t="s">
        <v>325</v>
      </c>
      <c r="S190" s="394"/>
      <c r="T190" s="394" t="s">
        <v>191</v>
      </c>
      <c r="U190" s="394" t="s">
        <v>131</v>
      </c>
    </row>
    <row r="191" spans="1:23" ht="12.75" customHeight="1" x14ac:dyDescent="0.2">
      <c r="A191" s="428" t="str">
        <f>A$5</f>
        <v>Taisnīgas pārkārtošanās fonds</v>
      </c>
      <c r="B191" s="429">
        <f>B198*$L$188</f>
        <v>0</v>
      </c>
      <c r="C191" s="429"/>
      <c r="D191" s="429">
        <f>D198*$L$188</f>
        <v>0</v>
      </c>
      <c r="E191" s="429"/>
      <c r="F191" s="429">
        <f t="shared" ref="F191:R191" si="144">F198*$L$188</f>
        <v>0</v>
      </c>
      <c r="G191" s="429"/>
      <c r="H191" s="429">
        <f t="shared" si="144"/>
        <v>0</v>
      </c>
      <c r="I191" s="429"/>
      <c r="J191" s="429">
        <f t="shared" si="144"/>
        <v>0</v>
      </c>
      <c r="K191" s="429"/>
      <c r="L191" s="429">
        <f t="shared" si="144"/>
        <v>0</v>
      </c>
      <c r="M191" s="429"/>
      <c r="N191" s="429">
        <f t="shared" si="144"/>
        <v>0</v>
      </c>
      <c r="O191" s="429"/>
      <c r="P191" s="429">
        <f t="shared" si="144"/>
        <v>0</v>
      </c>
      <c r="Q191" s="429"/>
      <c r="R191" s="429">
        <f t="shared" si="144"/>
        <v>0</v>
      </c>
      <c r="S191" s="429"/>
      <c r="T191" s="396">
        <f t="shared" ref="T191:T197" si="145">SUM(B191:R191)</f>
        <v>0</v>
      </c>
      <c r="U191" s="397" t="e">
        <f>T191/$T$198</f>
        <v>#DIV/0!</v>
      </c>
    </row>
    <row r="192" spans="1:23" ht="12.75" customHeight="1" x14ac:dyDescent="0.2">
      <c r="A192" s="398" t="str">
        <f>A$6</f>
        <v>Attiecināmais valsts budžeta finansējums</v>
      </c>
      <c r="B192" s="429"/>
      <c r="C192" s="429"/>
      <c r="D192" s="429"/>
      <c r="E192" s="429"/>
      <c r="F192" s="429"/>
      <c r="G192" s="429"/>
      <c r="H192" s="429"/>
      <c r="I192" s="429"/>
      <c r="J192" s="429"/>
      <c r="K192" s="429"/>
      <c r="L192" s="429"/>
      <c r="M192" s="429"/>
      <c r="N192" s="429"/>
      <c r="O192" s="429"/>
      <c r="P192" s="429"/>
      <c r="Q192" s="429"/>
      <c r="R192" s="429"/>
      <c r="S192" s="429"/>
      <c r="T192" s="396">
        <f t="shared" si="145"/>
        <v>0</v>
      </c>
      <c r="U192" s="397" t="e">
        <f t="shared" ref="U192:U198" si="146">T192/$T$198</f>
        <v>#DIV/0!</v>
      </c>
    </row>
    <row r="193" spans="1:24" ht="12.75" customHeight="1" x14ac:dyDescent="0.2">
      <c r="A193" s="398" t="str">
        <f>A$7</f>
        <v>Valsts budžeta dotācija pašvaldībām</v>
      </c>
      <c r="B193" s="430"/>
      <c r="C193" s="430"/>
      <c r="D193" s="430"/>
      <c r="E193" s="430"/>
      <c r="F193" s="430"/>
      <c r="G193" s="430"/>
      <c r="H193" s="430"/>
      <c r="I193" s="430"/>
      <c r="J193" s="430"/>
      <c r="K193" s="430"/>
      <c r="L193" s="430"/>
      <c r="M193" s="430"/>
      <c r="N193" s="430"/>
      <c r="O193" s="430"/>
      <c r="P193" s="430"/>
      <c r="Q193" s="430"/>
      <c r="R193" s="430"/>
      <c r="S193" s="430"/>
      <c r="T193" s="396">
        <f t="shared" si="145"/>
        <v>0</v>
      </c>
      <c r="U193" s="397" t="e">
        <f t="shared" si="146"/>
        <v>#DIV/0!</v>
      </c>
    </row>
    <row r="194" spans="1:24" ht="12.75" customHeight="1" x14ac:dyDescent="0.2">
      <c r="A194" s="398" t="str">
        <f>A$8</f>
        <v>Pašvaldības finansējums</v>
      </c>
      <c r="B194" s="430"/>
      <c r="C194" s="430"/>
      <c r="D194" s="430"/>
      <c r="E194" s="430"/>
      <c r="F194" s="430"/>
      <c r="G194" s="430"/>
      <c r="H194" s="430"/>
      <c r="I194" s="430"/>
      <c r="J194" s="430"/>
      <c r="K194" s="430"/>
      <c r="L194" s="430"/>
      <c r="M194" s="430"/>
      <c r="N194" s="430"/>
      <c r="O194" s="430"/>
      <c r="P194" s="430"/>
      <c r="Q194" s="430"/>
      <c r="R194" s="430"/>
      <c r="S194" s="430"/>
      <c r="T194" s="396">
        <f t="shared" si="145"/>
        <v>0</v>
      </c>
      <c r="U194" s="397" t="e">
        <f t="shared" si="146"/>
        <v>#DIV/0!</v>
      </c>
    </row>
    <row r="195" spans="1:24" s="3" customFormat="1" ht="12.75" customHeight="1" x14ac:dyDescent="0.2">
      <c r="A195" s="398" t="str">
        <f>A$9</f>
        <v>Cits publiskais finansējums</v>
      </c>
      <c r="B195" s="430"/>
      <c r="C195" s="430"/>
      <c r="D195" s="430"/>
      <c r="E195" s="430"/>
      <c r="F195" s="430"/>
      <c r="G195" s="430"/>
      <c r="H195" s="430"/>
      <c r="I195" s="430"/>
      <c r="J195" s="430"/>
      <c r="K195" s="430"/>
      <c r="L195" s="430"/>
      <c r="M195" s="430"/>
      <c r="N195" s="430"/>
      <c r="O195" s="430"/>
      <c r="P195" s="430"/>
      <c r="Q195" s="430"/>
      <c r="R195" s="430"/>
      <c r="S195" s="430"/>
      <c r="T195" s="396">
        <f t="shared" si="145"/>
        <v>0</v>
      </c>
      <c r="U195" s="397" t="e">
        <f t="shared" si="146"/>
        <v>#DIV/0!</v>
      </c>
    </row>
    <row r="196" spans="1:24" ht="12.75" customHeight="1" x14ac:dyDescent="0.2">
      <c r="A196" s="399" t="str">
        <f>A$10</f>
        <v>Publiskās attiecināmās izmaksas</v>
      </c>
      <c r="B196" s="297">
        <f>SUM(B191:B195)</f>
        <v>0</v>
      </c>
      <c r="C196" s="297"/>
      <c r="D196" s="297">
        <f t="shared" ref="D196:R196" si="147">SUM(D191:D195)</f>
        <v>0</v>
      </c>
      <c r="E196" s="297"/>
      <c r="F196" s="297">
        <f t="shared" si="147"/>
        <v>0</v>
      </c>
      <c r="G196" s="297"/>
      <c r="H196" s="297">
        <f t="shared" si="147"/>
        <v>0</v>
      </c>
      <c r="I196" s="297"/>
      <c r="J196" s="297">
        <f t="shared" si="147"/>
        <v>0</v>
      </c>
      <c r="K196" s="297"/>
      <c r="L196" s="297">
        <f t="shared" si="147"/>
        <v>0</v>
      </c>
      <c r="M196" s="297"/>
      <c r="N196" s="297">
        <f t="shared" si="147"/>
        <v>0</v>
      </c>
      <c r="O196" s="297"/>
      <c r="P196" s="297">
        <f t="shared" si="147"/>
        <v>0</v>
      </c>
      <c r="Q196" s="297"/>
      <c r="R196" s="297">
        <f t="shared" si="147"/>
        <v>0</v>
      </c>
      <c r="S196" s="297"/>
      <c r="T196" s="400">
        <f t="shared" si="145"/>
        <v>0</v>
      </c>
      <c r="U196" s="397" t="e">
        <f t="shared" si="146"/>
        <v>#DIV/0!</v>
      </c>
    </row>
    <row r="197" spans="1:24" ht="12.75" customHeight="1" x14ac:dyDescent="0.2">
      <c r="A197" s="398" t="str">
        <f>A$11</f>
        <v>Privātās attiecināmās izmaksas</v>
      </c>
      <c r="B197" s="430"/>
      <c r="C197" s="430"/>
      <c r="D197" s="430"/>
      <c r="E197" s="430"/>
      <c r="F197" s="430"/>
      <c r="G197" s="430"/>
      <c r="H197" s="430"/>
      <c r="I197" s="430"/>
      <c r="J197" s="430"/>
      <c r="K197" s="430"/>
      <c r="L197" s="430"/>
      <c r="M197" s="430"/>
      <c r="N197" s="430"/>
      <c r="O197" s="430"/>
      <c r="P197" s="430"/>
      <c r="Q197" s="430"/>
      <c r="R197" s="430"/>
      <c r="S197" s="430"/>
      <c r="T197" s="396">
        <f t="shared" si="145"/>
        <v>0</v>
      </c>
      <c r="U197" s="397" t="e">
        <f t="shared" si="146"/>
        <v>#DIV/0!</v>
      </c>
    </row>
    <row r="198" spans="1:24" ht="12.75" customHeight="1" x14ac:dyDescent="0.2">
      <c r="A198" s="399" t="str">
        <f>A$12</f>
        <v>Kopējās attiecināmās izmaksas</v>
      </c>
      <c r="B198" s="297">
        <f>IF(B23=2,'1.2.2.B. Partneris-2'!H28,'1.2.2.B. Partneris-2'!H28*B23)</f>
        <v>0</v>
      </c>
      <c r="C198" s="297"/>
      <c r="D198" s="297">
        <f>IF(D23=2,'1.2.2.B. Partneris-2'!J28+'1.2.2.B. Partneris-2'!H28,'1.2.2.B. Partneris-2'!J28*D23)</f>
        <v>0</v>
      </c>
      <c r="E198" s="297"/>
      <c r="F198" s="297">
        <f>IF(F23=2,'1.2.2.B. Partneris-2'!L28+'1.2.2.B. Partneris-2'!J28+'1.2.2.B. Partneris-2'!H28,'1.2.2.B. Partneris-2'!L28*F23)</f>
        <v>0</v>
      </c>
      <c r="G198" s="297"/>
      <c r="H198" s="297">
        <f>IF(H23=2,'1.2.2.B. Partneris-2'!N28+'1.2.2.B. Partneris-2'!L28+'1.2.2.B. Partneris-2'!J28+'1.2.2.B. Partneris-2'!H28,'1.2.2.B. Partneris-2'!N28*H23)</f>
        <v>0</v>
      </c>
      <c r="I198" s="297"/>
      <c r="J198" s="297">
        <f>IF(J23=2,'1.2.2.B. Partneris-2'!P28,'1.2.2.B. Partneris-2'!P28*J23)</f>
        <v>0</v>
      </c>
      <c r="K198" s="297"/>
      <c r="L198" s="297">
        <f>IF(L23=2,'1.2.2.B. Partneris-2'!R28,'1.2.2.B. Partneris-2'!R28*L23)</f>
        <v>0</v>
      </c>
      <c r="M198" s="297"/>
      <c r="N198" s="297">
        <f>IF(N23=2,'1.2.2.B. Partneris-2'!T28,'1.2.2.B. Partneris-2'!T28*N23)</f>
        <v>0</v>
      </c>
      <c r="O198" s="297"/>
      <c r="P198" s="297">
        <f>IF(P23=2,'1.2.2.B. Partneris-2'!V28,'1.2.2.B. Partneris-2'!V28*P23)</f>
        <v>0</v>
      </c>
      <c r="Q198" s="297"/>
      <c r="R198" s="297">
        <f>IF(R23=2,'1.2.2.B. Partneris-2'!X28,'1.2.2.B. Partneris-2'!X28*R23)</f>
        <v>0</v>
      </c>
      <c r="S198" s="297"/>
      <c r="T198" s="400">
        <f>SUM(B198:R198)</f>
        <v>0</v>
      </c>
      <c r="U198" s="397" t="e">
        <f t="shared" si="146"/>
        <v>#DIV/0!</v>
      </c>
    </row>
    <row r="199" spans="1:24" ht="12.75" customHeight="1" x14ac:dyDescent="0.2">
      <c r="A199" s="398" t="str">
        <f>A$13</f>
        <v>Publiskās ārpusprojekta izmaksas</v>
      </c>
      <c r="B199" s="432"/>
      <c r="C199" s="432"/>
      <c r="D199" s="432"/>
      <c r="E199" s="432"/>
      <c r="F199" s="432"/>
      <c r="G199" s="432"/>
      <c r="H199" s="432"/>
      <c r="I199" s="432"/>
      <c r="J199" s="432"/>
      <c r="K199" s="432"/>
      <c r="L199" s="432"/>
      <c r="M199" s="432"/>
      <c r="N199" s="432"/>
      <c r="O199" s="432"/>
      <c r="P199" s="432"/>
      <c r="Q199" s="432"/>
      <c r="R199" s="432"/>
      <c r="S199" s="432"/>
      <c r="T199" s="396">
        <f t="shared" ref="T199:T201" si="148">SUM(B199:R199)</f>
        <v>0</v>
      </c>
      <c r="U199" s="431" t="s">
        <v>332</v>
      </c>
    </row>
    <row r="200" spans="1:24" ht="12.75" customHeight="1" x14ac:dyDescent="0.2">
      <c r="A200" s="398" t="str">
        <f>A$14</f>
        <v>Privātās ārpusprojekta izmaksas</v>
      </c>
      <c r="B200" s="430">
        <f>IF(B23=2,'1.2.2.B. Partneris-2'!I28,'1.2.2.B. Partneris-2'!I28*B23)</f>
        <v>0</v>
      </c>
      <c r="C200" s="430"/>
      <c r="D200" s="430">
        <f>IF(D23=2,'1.2.2.B. Partneris-2'!K28+'1.2.2.B. Partneris-2'!I28,'1.2.2.B. Partneris-2'!K28*D23)</f>
        <v>0</v>
      </c>
      <c r="E200" s="430"/>
      <c r="F200" s="430">
        <f>IF(F23=2,'1.2.2.B. Partneris-2'!M28+'1.2.2.B. Partneris-2'!K28+'1.2.2.B. Partneris-2'!I28,'1.2.2.B. Partneris-2'!M28*F23)</f>
        <v>0</v>
      </c>
      <c r="G200" s="430"/>
      <c r="H200" s="430">
        <f>IF(H23=2,'1.2.2.B. Partneris-2'!O28+'1.2.2.B. Partneris-2'!M28+'1.2.2.B. Partneris-2'!K28+'1.2.2.B. Partneris-2'!I28,'1.2.2.B. Partneris-2'!O28*H23)</f>
        <v>0</v>
      </c>
      <c r="I200" s="430"/>
      <c r="J200" s="430">
        <f>IF(J23=2,'1.2.2.B. Partneris-2'!Q28,'1.2.2.B. Partneris-2'!Q28*J23)</f>
        <v>0</v>
      </c>
      <c r="K200" s="430"/>
      <c r="L200" s="430">
        <f>IF(L23=2,'1.2.2.B. Partneris-2'!S28,'1.2.2.B. Partneris-2'!S28*L23)</f>
        <v>0</v>
      </c>
      <c r="M200" s="430"/>
      <c r="N200" s="430">
        <f>IF(N23=2,'1.2.2.B. Partneris-2'!U28,'1.2.2.B. Partneris-2'!U28*N23)</f>
        <v>0</v>
      </c>
      <c r="O200" s="430"/>
      <c r="P200" s="430">
        <f>IF(P23=2,'1.2.2.B. Partneris-2'!W28,'1.2.2.B. Partneris-2'!W28*P23)</f>
        <v>0</v>
      </c>
      <c r="Q200" s="430"/>
      <c r="R200" s="430">
        <f>IF(R23=2,'1.2.2.B. Partneris-2'!Y28,'1.2.2.B. Partneris-2'!Y28*R23)</f>
        <v>0</v>
      </c>
      <c r="S200" s="430"/>
      <c r="T200" s="396">
        <f t="shared" si="148"/>
        <v>0</v>
      </c>
      <c r="U200" s="431" t="s">
        <v>332</v>
      </c>
    </row>
    <row r="201" spans="1:24" ht="12.75" customHeight="1" x14ac:dyDescent="0.2">
      <c r="A201" s="399" t="str">
        <f>A$15</f>
        <v>Ārpusprojekta izmaksas kopā</v>
      </c>
      <c r="B201" s="297">
        <f>SUM(B199:B200)</f>
        <v>0</v>
      </c>
      <c r="C201" s="297"/>
      <c r="D201" s="297">
        <f t="shared" ref="D201:R201" si="149">SUM(D199:D200)</f>
        <v>0</v>
      </c>
      <c r="E201" s="297"/>
      <c r="F201" s="297">
        <f t="shared" si="149"/>
        <v>0</v>
      </c>
      <c r="G201" s="297"/>
      <c r="H201" s="297">
        <f t="shared" si="149"/>
        <v>0</v>
      </c>
      <c r="I201" s="297"/>
      <c r="J201" s="297">
        <f t="shared" si="149"/>
        <v>0</v>
      </c>
      <c r="K201" s="297"/>
      <c r="L201" s="297">
        <f t="shared" si="149"/>
        <v>0</v>
      </c>
      <c r="M201" s="297"/>
      <c r="N201" s="297">
        <f t="shared" si="149"/>
        <v>0</v>
      </c>
      <c r="O201" s="297"/>
      <c r="P201" s="297">
        <f t="shared" si="149"/>
        <v>0</v>
      </c>
      <c r="Q201" s="297"/>
      <c r="R201" s="297">
        <f t="shared" si="149"/>
        <v>0</v>
      </c>
      <c r="S201" s="297"/>
      <c r="T201" s="400">
        <f t="shared" si="148"/>
        <v>0</v>
      </c>
      <c r="U201" s="431" t="s">
        <v>332</v>
      </c>
    </row>
    <row r="202" spans="1:24" ht="12.75" customHeight="1" x14ac:dyDescent="0.25">
      <c r="A202" s="404" t="str">
        <f>A$16</f>
        <v>Kopējās izmaksas</v>
      </c>
      <c r="B202" s="405">
        <f>B198+B201</f>
        <v>0</v>
      </c>
      <c r="C202" s="405"/>
      <c r="D202" s="405">
        <f t="shared" ref="D202:R202" si="150">D198+D201</f>
        <v>0</v>
      </c>
      <c r="E202" s="405"/>
      <c r="F202" s="405">
        <f t="shared" si="150"/>
        <v>0</v>
      </c>
      <c r="G202" s="405"/>
      <c r="H202" s="405">
        <f t="shared" si="150"/>
        <v>0</v>
      </c>
      <c r="I202" s="405"/>
      <c r="J202" s="405">
        <f t="shared" si="150"/>
        <v>0</v>
      </c>
      <c r="K202" s="405"/>
      <c r="L202" s="405">
        <f t="shared" si="150"/>
        <v>0</v>
      </c>
      <c r="M202" s="405"/>
      <c r="N202" s="405">
        <f t="shared" si="150"/>
        <v>0</v>
      </c>
      <c r="O202" s="405"/>
      <c r="P202" s="405">
        <f t="shared" si="150"/>
        <v>0</v>
      </c>
      <c r="Q202" s="405"/>
      <c r="R202" s="405">
        <f t="shared" si="150"/>
        <v>0</v>
      </c>
      <c r="S202" s="405"/>
      <c r="T202" s="400">
        <f>SUM(B202:R202)</f>
        <v>0</v>
      </c>
      <c r="U202" s="431" t="s">
        <v>332</v>
      </c>
    </row>
    <row r="203" spans="1:24" ht="12.75" customHeight="1" x14ac:dyDescent="0.25">
      <c r="A203" s="418"/>
      <c r="B203" s="418"/>
      <c r="C203" s="418"/>
      <c r="D203" s="418"/>
      <c r="E203" s="418"/>
      <c r="F203" s="418"/>
      <c r="G203" s="418"/>
      <c r="H203" s="418"/>
      <c r="I203" s="418"/>
      <c r="J203" s="418"/>
      <c r="K203" s="418"/>
      <c r="L203" s="418"/>
      <c r="M203" s="418"/>
      <c r="N203" s="418"/>
      <c r="O203" s="418"/>
      <c r="P203" s="418"/>
      <c r="Q203" s="418"/>
      <c r="R203" s="418"/>
      <c r="S203" s="418"/>
      <c r="T203" s="418"/>
      <c r="U203" s="418"/>
    </row>
    <row r="204" spans="1:24" ht="24" customHeight="1" x14ac:dyDescent="0.2">
      <c r="A204" s="436" t="s">
        <v>351</v>
      </c>
      <c r="B204" s="421">
        <f>'1.2.2.C. Partneris-2'!C3</f>
        <v>0</v>
      </c>
      <c r="C204" s="422"/>
      <c r="D204" s="422"/>
      <c r="E204" s="422"/>
      <c r="F204" s="421">
        <f>'1.2.2.C. Partneris-2'!H3</f>
        <v>0</v>
      </c>
      <c r="G204" s="422"/>
      <c r="H204" s="423"/>
      <c r="I204" s="422"/>
      <c r="J204" s="423" t="s">
        <v>339</v>
      </c>
      <c r="K204" s="422"/>
      <c r="L204" s="425">
        <f>'1.2.2.C. Partneris-2'!C24</f>
        <v>0.85</v>
      </c>
      <c r="M204" s="422"/>
      <c r="N204" s="426" t="s">
        <v>348</v>
      </c>
      <c r="O204" s="422"/>
      <c r="P204" s="423"/>
      <c r="Q204" s="422"/>
      <c r="R204" s="423"/>
      <c r="S204" s="422"/>
      <c r="T204" s="423"/>
      <c r="U204" s="423"/>
      <c r="W204" s="4">
        <f>IF(F204=Dati!$J$3,1,IF(F204=Dati!$J$4,2,IF(F204=Dati!$J$5,3,0)))</f>
        <v>0</v>
      </c>
      <c r="X204" s="4">
        <f>'1.2.2.C. Partneris-2'!AA3</f>
        <v>0</v>
      </c>
    </row>
    <row r="205" spans="1:24" x14ac:dyDescent="0.2">
      <c r="A205" s="392" t="s">
        <v>324</v>
      </c>
      <c r="B205" s="393">
        <f>B$3</f>
        <v>2026</v>
      </c>
      <c r="C205" s="393"/>
      <c r="D205" s="393">
        <f>D$3</f>
        <v>2027</v>
      </c>
      <c r="E205" s="393"/>
      <c r="F205" s="393">
        <f>F$3</f>
        <v>2028</v>
      </c>
      <c r="G205" s="393"/>
      <c r="H205" s="393">
        <f>H$3</f>
        <v>2029</v>
      </c>
      <c r="I205" s="393"/>
      <c r="J205" s="393" t="str">
        <f>J$3</f>
        <v>X</v>
      </c>
      <c r="K205" s="393"/>
      <c r="L205" s="393" t="str">
        <f>L$3</f>
        <v>X</v>
      </c>
      <c r="M205" s="393"/>
      <c r="N205" s="393" t="str">
        <f>N$3</f>
        <v>X</v>
      </c>
      <c r="O205" s="393"/>
      <c r="P205" s="393" t="str">
        <f>P$3</f>
        <v>X</v>
      </c>
      <c r="Q205" s="393"/>
      <c r="R205" s="393" t="str">
        <f>R$3</f>
        <v>X</v>
      </c>
      <c r="S205" s="393"/>
      <c r="T205" s="393"/>
      <c r="U205" s="393"/>
    </row>
    <row r="206" spans="1:24" x14ac:dyDescent="0.2">
      <c r="A206" s="427"/>
      <c r="B206" s="394" t="s">
        <v>325</v>
      </c>
      <c r="C206" s="394"/>
      <c r="D206" s="394" t="s">
        <v>325</v>
      </c>
      <c r="E206" s="394"/>
      <c r="F206" s="394" t="s">
        <v>325</v>
      </c>
      <c r="G206" s="394"/>
      <c r="H206" s="394" t="s">
        <v>325</v>
      </c>
      <c r="I206" s="394"/>
      <c r="J206" s="394" t="s">
        <v>325</v>
      </c>
      <c r="K206" s="394"/>
      <c r="L206" s="394" t="s">
        <v>325</v>
      </c>
      <c r="M206" s="394"/>
      <c r="N206" s="394" t="s">
        <v>325</v>
      </c>
      <c r="O206" s="394"/>
      <c r="P206" s="394" t="s">
        <v>325</v>
      </c>
      <c r="Q206" s="394"/>
      <c r="R206" s="394" t="s">
        <v>325</v>
      </c>
      <c r="S206" s="394"/>
      <c r="T206" s="394" t="s">
        <v>191</v>
      </c>
      <c r="U206" s="394" t="s">
        <v>131</v>
      </c>
    </row>
    <row r="207" spans="1:24" ht="12.75" customHeight="1" x14ac:dyDescent="0.2">
      <c r="A207" s="428" t="str">
        <f>A$5</f>
        <v>Taisnīgas pārkārtošanās fonds</v>
      </c>
      <c r="B207" s="429">
        <f>(B214*$L$204)-B219</f>
        <v>0</v>
      </c>
      <c r="C207" s="429"/>
      <c r="D207" s="429">
        <f t="shared" ref="D207:R207" si="151">(D214*$L$204)-D219</f>
        <v>0</v>
      </c>
      <c r="E207" s="429"/>
      <c r="F207" s="429">
        <f t="shared" si="151"/>
        <v>0</v>
      </c>
      <c r="G207" s="429"/>
      <c r="H207" s="429">
        <f t="shared" si="151"/>
        <v>0</v>
      </c>
      <c r="I207" s="429"/>
      <c r="J207" s="429">
        <f t="shared" si="151"/>
        <v>0</v>
      </c>
      <c r="K207" s="429"/>
      <c r="L207" s="429">
        <f t="shared" si="151"/>
        <v>0</v>
      </c>
      <c r="M207" s="429"/>
      <c r="N207" s="429">
        <f t="shared" si="151"/>
        <v>0</v>
      </c>
      <c r="O207" s="429"/>
      <c r="P207" s="429">
        <f t="shared" si="151"/>
        <v>0</v>
      </c>
      <c r="Q207" s="429"/>
      <c r="R207" s="429">
        <f t="shared" si="151"/>
        <v>0</v>
      </c>
      <c r="S207" s="429"/>
      <c r="T207" s="396">
        <f>SUM(B207:R207)</f>
        <v>0</v>
      </c>
      <c r="U207" s="397" t="e">
        <f>T207/$T$214</f>
        <v>#DIV/0!</v>
      </c>
    </row>
    <row r="208" spans="1:24" ht="12.75" customHeight="1" x14ac:dyDescent="0.2">
      <c r="A208" s="398" t="str">
        <f>A$6</f>
        <v>Attiecināmais valsts budžeta finansējums</v>
      </c>
      <c r="B208" s="429">
        <f>IF($W204=2,B214-B207,0)</f>
        <v>0</v>
      </c>
      <c r="C208" s="429"/>
      <c r="D208" s="429">
        <f t="shared" ref="D208:R208" si="152">IF($W204=2,D214-D207,0)</f>
        <v>0</v>
      </c>
      <c r="E208" s="429"/>
      <c r="F208" s="429">
        <f t="shared" si="152"/>
        <v>0</v>
      </c>
      <c r="G208" s="429"/>
      <c r="H208" s="429">
        <f t="shared" si="152"/>
        <v>0</v>
      </c>
      <c r="I208" s="429"/>
      <c r="J208" s="429">
        <f t="shared" si="152"/>
        <v>0</v>
      </c>
      <c r="K208" s="429"/>
      <c r="L208" s="429">
        <f t="shared" si="152"/>
        <v>0</v>
      </c>
      <c r="M208" s="429"/>
      <c r="N208" s="429">
        <f t="shared" si="152"/>
        <v>0</v>
      </c>
      <c r="O208" s="429"/>
      <c r="P208" s="429">
        <f t="shared" si="152"/>
        <v>0</v>
      </c>
      <c r="Q208" s="429"/>
      <c r="R208" s="429">
        <f t="shared" si="152"/>
        <v>0</v>
      </c>
      <c r="S208" s="429"/>
      <c r="T208" s="396">
        <f t="shared" ref="T208:T213" si="153">SUM(B208:R208)</f>
        <v>0</v>
      </c>
      <c r="U208" s="397" t="e">
        <f t="shared" ref="U208:U214" si="154">T208/$T$214</f>
        <v>#DIV/0!</v>
      </c>
    </row>
    <row r="209" spans="1:23" ht="12.75" customHeight="1" x14ac:dyDescent="0.2">
      <c r="A209" s="398" t="str">
        <f>A$7</f>
        <v>Valsts budžeta dotācija pašvaldībām</v>
      </c>
      <c r="B209" s="430">
        <f>IF($W204=1,(B207/0.85*0.15+B207)*0.15*'1.2.2.C. Partneris-2'!$O$3,0)</f>
        <v>0</v>
      </c>
      <c r="C209" s="430"/>
      <c r="D209" s="430">
        <f>IF($W204=1,(D207/0.85*0.15+D207)*0.15*'1.2.2.C. Partneris-2'!$O$3,0)</f>
        <v>0</v>
      </c>
      <c r="E209" s="430"/>
      <c r="F209" s="430">
        <f>IF($W204=1,(F207/0.85*0.15+F207)*0.15*'1.2.2.C. Partneris-2'!$O$3,0)</f>
        <v>0</v>
      </c>
      <c r="G209" s="430"/>
      <c r="H209" s="430">
        <f>IF($W204=1,(H207/0.85*0.15+H207)*0.15*'1.2.2.C. Partneris-2'!$O$3,0)</f>
        <v>0</v>
      </c>
      <c r="I209" s="430"/>
      <c r="J209" s="430">
        <f>IF($W204=1,(J207/0.85*0.15+J207)*0.15*'1.2.2.C. Partneris-2'!$O$3,0)</f>
        <v>0</v>
      </c>
      <c r="K209" s="430"/>
      <c r="L209" s="430">
        <f>IF($W204=1,(L207/0.85*0.15+L207)*0.15*'1.2.2.C. Partneris-2'!$O$3,0)</f>
        <v>0</v>
      </c>
      <c r="M209" s="430"/>
      <c r="N209" s="430">
        <f>IF($W204=1,(N207/0.85*0.15+N207)*0.15*'1.2.2.C. Partneris-2'!$O$3,0)</f>
        <v>0</v>
      </c>
      <c r="O209" s="430"/>
      <c r="P209" s="430">
        <f>IF($W204=1,(P207/0.85*0.15+P207)*0.15*'1.2.2.C. Partneris-2'!$O$3,0)</f>
        <v>0</v>
      </c>
      <c r="Q209" s="430"/>
      <c r="R209" s="430">
        <f>IF($W204=1,(R207/0.85*0.15+R207)*0.15*'1.2.2.C. Partneris-2'!$O$3,0)</f>
        <v>0</v>
      </c>
      <c r="S209" s="430"/>
      <c r="T209" s="396">
        <f t="shared" si="153"/>
        <v>0</v>
      </c>
      <c r="U209" s="397" t="e">
        <f t="shared" si="154"/>
        <v>#DIV/0!</v>
      </c>
    </row>
    <row r="210" spans="1:23" ht="12.75" customHeight="1" x14ac:dyDescent="0.2">
      <c r="A210" s="398" t="str">
        <f>A$8</f>
        <v>Pašvaldības finansējums</v>
      </c>
      <c r="B210" s="430">
        <f>IF($W204=1,B214-B207-B209-B213-B211,0)</f>
        <v>0</v>
      </c>
      <c r="C210" s="430"/>
      <c r="D210" s="430">
        <f t="shared" ref="D210:R210" si="155">IF($W204=1,D214-D207-D209-D213-D211,0)</f>
        <v>0</v>
      </c>
      <c r="E210" s="430"/>
      <c r="F210" s="430">
        <f t="shared" si="155"/>
        <v>0</v>
      </c>
      <c r="G210" s="430"/>
      <c r="H210" s="430">
        <f t="shared" si="155"/>
        <v>0</v>
      </c>
      <c r="I210" s="430"/>
      <c r="J210" s="430">
        <f t="shared" si="155"/>
        <v>0</v>
      </c>
      <c r="K210" s="430"/>
      <c r="L210" s="430">
        <f t="shared" si="155"/>
        <v>0</v>
      </c>
      <c r="M210" s="430"/>
      <c r="N210" s="430">
        <f t="shared" si="155"/>
        <v>0</v>
      </c>
      <c r="O210" s="430"/>
      <c r="P210" s="430">
        <f t="shared" si="155"/>
        <v>0</v>
      </c>
      <c r="Q210" s="430"/>
      <c r="R210" s="430">
        <f t="shared" si="155"/>
        <v>0</v>
      </c>
      <c r="S210" s="430"/>
      <c r="T210" s="396">
        <f t="shared" si="153"/>
        <v>0</v>
      </c>
      <c r="U210" s="397" t="e">
        <f t="shared" si="154"/>
        <v>#DIV/0!</v>
      </c>
    </row>
    <row r="211" spans="1:23" s="3" customFormat="1" ht="12.75" customHeight="1" x14ac:dyDescent="0.2">
      <c r="A211" s="398" t="str">
        <f>A$9</f>
        <v>Cits publiskais finansējums</v>
      </c>
      <c r="B211" s="430">
        <f>IF($X$204=2,B214*(1-$L$204),0)</f>
        <v>0</v>
      </c>
      <c r="C211" s="430"/>
      <c r="D211" s="430">
        <f t="shared" ref="D211:R211" si="156">IF($X$204=2,D214*(1-$L$204),0)</f>
        <v>0</v>
      </c>
      <c r="E211" s="430"/>
      <c r="F211" s="430">
        <f t="shared" si="156"/>
        <v>0</v>
      </c>
      <c r="G211" s="430"/>
      <c r="H211" s="430">
        <f t="shared" si="156"/>
        <v>0</v>
      </c>
      <c r="I211" s="430"/>
      <c r="J211" s="430">
        <f t="shared" si="156"/>
        <v>0</v>
      </c>
      <c r="K211" s="430"/>
      <c r="L211" s="430">
        <f t="shared" si="156"/>
        <v>0</v>
      </c>
      <c r="M211" s="430"/>
      <c r="N211" s="430">
        <f t="shared" si="156"/>
        <v>0</v>
      </c>
      <c r="O211" s="430"/>
      <c r="P211" s="430">
        <f t="shared" si="156"/>
        <v>0</v>
      </c>
      <c r="Q211" s="430"/>
      <c r="R211" s="430">
        <f t="shared" si="156"/>
        <v>0</v>
      </c>
      <c r="S211" s="430"/>
      <c r="T211" s="396">
        <f t="shared" si="153"/>
        <v>0</v>
      </c>
      <c r="U211" s="397" t="e">
        <f t="shared" si="154"/>
        <v>#DIV/0!</v>
      </c>
    </row>
    <row r="212" spans="1:23" ht="12.75" customHeight="1" x14ac:dyDescent="0.2">
      <c r="A212" s="399" t="str">
        <f>A$10</f>
        <v>Publiskās attiecināmās izmaksas</v>
      </c>
      <c r="B212" s="297">
        <f>SUM(B207:B211)</f>
        <v>0</v>
      </c>
      <c r="C212" s="297"/>
      <c r="D212" s="297">
        <f t="shared" ref="D212:R212" si="157">SUM(D207:D211)</f>
        <v>0</v>
      </c>
      <c r="E212" s="297"/>
      <c r="F212" s="297">
        <f t="shared" si="157"/>
        <v>0</v>
      </c>
      <c r="G212" s="297"/>
      <c r="H212" s="297">
        <f t="shared" si="157"/>
        <v>0</v>
      </c>
      <c r="I212" s="297"/>
      <c r="J212" s="297">
        <f t="shared" si="157"/>
        <v>0</v>
      </c>
      <c r="K212" s="297"/>
      <c r="L212" s="297">
        <f t="shared" si="157"/>
        <v>0</v>
      </c>
      <c r="M212" s="297"/>
      <c r="N212" s="297">
        <f t="shared" si="157"/>
        <v>0</v>
      </c>
      <c r="O212" s="297"/>
      <c r="P212" s="297">
        <f t="shared" si="157"/>
        <v>0</v>
      </c>
      <c r="Q212" s="297"/>
      <c r="R212" s="297">
        <f t="shared" si="157"/>
        <v>0</v>
      </c>
      <c r="S212" s="297"/>
      <c r="T212" s="400">
        <f t="shared" si="153"/>
        <v>0</v>
      </c>
      <c r="U212" s="397" t="e">
        <f t="shared" si="154"/>
        <v>#DIV/0!</v>
      </c>
    </row>
    <row r="213" spans="1:23" ht="12.75" customHeight="1" x14ac:dyDescent="0.2">
      <c r="A213" s="398" t="str">
        <f>A$11</f>
        <v>Privātās attiecināmās izmaksas</v>
      </c>
      <c r="B213" s="430" t="b">
        <f>IF($W$204=1,0,IF($W$204=3,IF($X$204=1,B214-B212,0)))</f>
        <v>0</v>
      </c>
      <c r="C213" s="430"/>
      <c r="D213" s="430" t="b">
        <f t="shared" ref="D213:R213" si="158">IF($W$204=1,0,IF($W$204=3,IF($X$204=1,D214-D212,0)))</f>
        <v>0</v>
      </c>
      <c r="E213" s="430"/>
      <c r="F213" s="430" t="b">
        <f t="shared" si="158"/>
        <v>0</v>
      </c>
      <c r="G213" s="430"/>
      <c r="H213" s="430" t="b">
        <f t="shared" si="158"/>
        <v>0</v>
      </c>
      <c r="I213" s="430"/>
      <c r="J213" s="430" t="b">
        <f t="shared" si="158"/>
        <v>0</v>
      </c>
      <c r="K213" s="430"/>
      <c r="L213" s="430" t="b">
        <f t="shared" si="158"/>
        <v>0</v>
      </c>
      <c r="M213" s="430"/>
      <c r="N213" s="430" t="b">
        <f t="shared" si="158"/>
        <v>0</v>
      </c>
      <c r="O213" s="430"/>
      <c r="P213" s="430" t="b">
        <f t="shared" si="158"/>
        <v>0</v>
      </c>
      <c r="Q213" s="430"/>
      <c r="R213" s="430" t="b">
        <f t="shared" si="158"/>
        <v>0</v>
      </c>
      <c r="S213" s="430"/>
      <c r="T213" s="396">
        <f t="shared" si="153"/>
        <v>0</v>
      </c>
      <c r="U213" s="397" t="e">
        <f t="shared" si="154"/>
        <v>#DIV/0!</v>
      </c>
    </row>
    <row r="214" spans="1:23" ht="12.75" customHeight="1" x14ac:dyDescent="0.2">
      <c r="A214" s="399" t="str">
        <f>A$12</f>
        <v>Kopējās attiecināmās izmaksas</v>
      </c>
      <c r="B214" s="297">
        <f>IF(B23=2,'1.2.2.C. Partneris-2'!H24,'1.2.2.C. Partneris-2'!H24*B23)</f>
        <v>0</v>
      </c>
      <c r="C214" s="297"/>
      <c r="D214" s="297">
        <f>IF(D23=2,'1.2.2.C. Partneris-2'!J24,'1.2.2.C. Partneris-2'!J24*D23)</f>
        <v>0</v>
      </c>
      <c r="E214" s="297"/>
      <c r="F214" s="297">
        <f>IF(F23=2,'1.2.2.C. Partneris-2'!L24,'1.2.2.C. Partneris-2'!L24*F23)</f>
        <v>0</v>
      </c>
      <c r="G214" s="297"/>
      <c r="H214" s="297">
        <f>IF(H23=2,'1.2.2.C. Partneris-2'!N24,'1.2.2.C. Partneris-2'!N24*H23)</f>
        <v>0</v>
      </c>
      <c r="I214" s="297"/>
      <c r="J214" s="297">
        <f>IF(J23=2,'1.2.2.C. Partneris-2'!P24,'1.2.2.C. Partneris-2'!P24*J23)</f>
        <v>0</v>
      </c>
      <c r="K214" s="297"/>
      <c r="L214" s="297">
        <f>IF(L23=2,'1.2.2.C. Partneris-2'!R24,'1.2.2.C. Partneris-2'!R24*L23)</f>
        <v>0</v>
      </c>
      <c r="M214" s="297"/>
      <c r="N214" s="297">
        <f>IF(N23=2,'1.2.2.C. Partneris-2'!T24,'1.2.2.C. Partneris-2'!T24*N23)</f>
        <v>0</v>
      </c>
      <c r="O214" s="297"/>
      <c r="P214" s="297">
        <f>IF(P23=2,'1.2.2.C. Partneris-2'!V24,'1.2.2.C. Partneris-2'!V24*P23)</f>
        <v>0</v>
      </c>
      <c r="Q214" s="297"/>
      <c r="R214" s="297">
        <f>IF(R23=2,'1.2.2.C. Partneris-2'!X24,'1.2.2.C. Partneris-2'!X24*R23)</f>
        <v>0</v>
      </c>
      <c r="S214" s="297"/>
      <c r="T214" s="400">
        <f>SUM(B214:R214)</f>
        <v>0</v>
      </c>
      <c r="U214" s="397" t="e">
        <f t="shared" si="154"/>
        <v>#DIV/0!</v>
      </c>
    </row>
    <row r="215" spans="1:23" ht="12.75" customHeight="1" x14ac:dyDescent="0.2">
      <c r="A215" s="398" t="str">
        <f>A$13</f>
        <v>Publiskās ārpusprojekta izmaksas</v>
      </c>
      <c r="B215" s="430" t="b">
        <f>IF($W204=1,B220,IF($W204=3,IF($X204=1,0,B220)))</f>
        <v>0</v>
      </c>
      <c r="C215" s="430"/>
      <c r="D215" s="430" t="b">
        <f t="shared" ref="D215:R215" si="159">IF($W204=1,D220,IF($W204=3,IF($X204=1,0,D220)))</f>
        <v>0</v>
      </c>
      <c r="E215" s="430"/>
      <c r="F215" s="430" t="b">
        <f t="shared" si="159"/>
        <v>0</v>
      </c>
      <c r="G215" s="430"/>
      <c r="H215" s="430" t="b">
        <f t="shared" si="159"/>
        <v>0</v>
      </c>
      <c r="I215" s="430"/>
      <c r="J215" s="430" t="b">
        <f t="shared" si="159"/>
        <v>0</v>
      </c>
      <c r="K215" s="430"/>
      <c r="L215" s="430" t="b">
        <f t="shared" si="159"/>
        <v>0</v>
      </c>
      <c r="M215" s="430" t="b">
        <f t="shared" si="159"/>
        <v>0</v>
      </c>
      <c r="N215" s="430" t="b">
        <f t="shared" si="159"/>
        <v>0</v>
      </c>
      <c r="O215" s="430"/>
      <c r="P215" s="430" t="b">
        <f t="shared" si="159"/>
        <v>0</v>
      </c>
      <c r="Q215" s="430"/>
      <c r="R215" s="430" t="b">
        <f t="shared" si="159"/>
        <v>0</v>
      </c>
      <c r="S215" s="430"/>
      <c r="T215" s="396">
        <f t="shared" ref="T215:T217" si="160">SUM(B215:R215)</f>
        <v>0</v>
      </c>
      <c r="U215" s="431" t="s">
        <v>332</v>
      </c>
    </row>
    <row r="216" spans="1:23" ht="12.75" customHeight="1" x14ac:dyDescent="0.2">
      <c r="A216" s="398" t="str">
        <f>A$14</f>
        <v>Privātās ārpusprojekta izmaksas</v>
      </c>
      <c r="B216" s="430">
        <f>IF($X204=2,0,IF($X204=1,B220,IF($W204=1,0,IF($W204=3,B220,0))))</f>
        <v>0</v>
      </c>
      <c r="C216" s="430"/>
      <c r="D216" s="430">
        <f t="shared" ref="D216:R216" si="161">IF($X204=2,0,IF($X204=1,D220,IF($W204=1,0,IF($W204=3,D220,0))))</f>
        <v>0</v>
      </c>
      <c r="E216" s="430"/>
      <c r="F216" s="430">
        <f t="shared" si="161"/>
        <v>0</v>
      </c>
      <c r="G216" s="430"/>
      <c r="H216" s="430">
        <f t="shared" si="161"/>
        <v>0</v>
      </c>
      <c r="I216" s="430"/>
      <c r="J216" s="430">
        <f t="shared" si="161"/>
        <v>0</v>
      </c>
      <c r="K216" s="430"/>
      <c r="L216" s="430">
        <f t="shared" si="161"/>
        <v>0</v>
      </c>
      <c r="M216" s="430">
        <f t="shared" si="161"/>
        <v>0</v>
      </c>
      <c r="N216" s="430">
        <f t="shared" si="161"/>
        <v>0</v>
      </c>
      <c r="O216" s="430"/>
      <c r="P216" s="430">
        <f t="shared" si="161"/>
        <v>0</v>
      </c>
      <c r="Q216" s="430"/>
      <c r="R216" s="430">
        <f t="shared" si="161"/>
        <v>0</v>
      </c>
      <c r="S216" s="430"/>
      <c r="T216" s="396">
        <f t="shared" si="160"/>
        <v>0</v>
      </c>
      <c r="U216" s="431" t="s">
        <v>332</v>
      </c>
    </row>
    <row r="217" spans="1:23" ht="12.75" customHeight="1" x14ac:dyDescent="0.2">
      <c r="A217" s="399" t="str">
        <f>A$15</f>
        <v>Ārpusprojekta izmaksas kopā</v>
      </c>
      <c r="B217" s="297">
        <f>SUM(B215:B216)</f>
        <v>0</v>
      </c>
      <c r="C217" s="297"/>
      <c r="D217" s="297">
        <f t="shared" ref="D217:R217" si="162">SUM(D215:D216)</f>
        <v>0</v>
      </c>
      <c r="E217" s="297"/>
      <c r="F217" s="297">
        <f t="shared" si="162"/>
        <v>0</v>
      </c>
      <c r="G217" s="297"/>
      <c r="H217" s="297">
        <f t="shared" si="162"/>
        <v>0</v>
      </c>
      <c r="I217" s="297"/>
      <c r="J217" s="297">
        <f t="shared" si="162"/>
        <v>0</v>
      </c>
      <c r="K217" s="297"/>
      <c r="L217" s="297">
        <f t="shared" si="162"/>
        <v>0</v>
      </c>
      <c r="M217" s="297"/>
      <c r="N217" s="297">
        <f t="shared" si="162"/>
        <v>0</v>
      </c>
      <c r="O217" s="297"/>
      <c r="P217" s="297">
        <f t="shared" si="162"/>
        <v>0</v>
      </c>
      <c r="Q217" s="297"/>
      <c r="R217" s="297">
        <f t="shared" si="162"/>
        <v>0</v>
      </c>
      <c r="S217" s="297"/>
      <c r="T217" s="400">
        <f t="shared" si="160"/>
        <v>0</v>
      </c>
      <c r="U217" s="431" t="s">
        <v>332</v>
      </c>
    </row>
    <row r="218" spans="1:23" ht="12.75" customHeight="1" x14ac:dyDescent="0.25">
      <c r="A218" s="404" t="str">
        <f>A$16</f>
        <v>Kopējās izmaksas</v>
      </c>
      <c r="B218" s="405">
        <f>B214+B217</f>
        <v>0</v>
      </c>
      <c r="C218" s="405"/>
      <c r="D218" s="405">
        <f t="shared" ref="D218:R218" si="163">D214+D217</f>
        <v>0</v>
      </c>
      <c r="E218" s="405"/>
      <c r="F218" s="405">
        <f t="shared" si="163"/>
        <v>0</v>
      </c>
      <c r="G218" s="405"/>
      <c r="H218" s="405">
        <f t="shared" si="163"/>
        <v>0</v>
      </c>
      <c r="I218" s="405"/>
      <c r="J218" s="405">
        <f t="shared" si="163"/>
        <v>0</v>
      </c>
      <c r="K218" s="405"/>
      <c r="L218" s="405">
        <f t="shared" si="163"/>
        <v>0</v>
      </c>
      <c r="M218" s="405"/>
      <c r="N218" s="405">
        <f t="shared" si="163"/>
        <v>0</v>
      </c>
      <c r="O218" s="405"/>
      <c r="P218" s="405">
        <f t="shared" si="163"/>
        <v>0</v>
      </c>
      <c r="Q218" s="405"/>
      <c r="R218" s="405">
        <f t="shared" si="163"/>
        <v>0</v>
      </c>
      <c r="S218" s="405"/>
      <c r="T218" s="400">
        <f>SUM(B218:R218)</f>
        <v>0</v>
      </c>
      <c r="U218" s="431" t="s">
        <v>332</v>
      </c>
    </row>
    <row r="219" spans="1:23" x14ac:dyDescent="0.2">
      <c r="A219" s="434" t="s">
        <v>349</v>
      </c>
      <c r="B219" s="435">
        <f>B214*$L$204*$W$20</f>
        <v>0</v>
      </c>
      <c r="C219" s="435"/>
      <c r="D219" s="435">
        <f t="shared" ref="D219:R219" si="164">D214*$L$204*$W$20</f>
        <v>0</v>
      </c>
      <c r="E219" s="435"/>
      <c r="F219" s="435">
        <f t="shared" si="164"/>
        <v>0</v>
      </c>
      <c r="G219" s="435"/>
      <c r="H219" s="435">
        <f t="shared" si="164"/>
        <v>0</v>
      </c>
      <c r="I219" s="435"/>
      <c r="J219" s="435">
        <f t="shared" si="164"/>
        <v>0</v>
      </c>
      <c r="K219" s="435"/>
      <c r="L219" s="435">
        <f t="shared" si="164"/>
        <v>0</v>
      </c>
      <c r="M219" s="435"/>
      <c r="N219" s="435">
        <f t="shared" si="164"/>
        <v>0</v>
      </c>
      <c r="O219" s="435"/>
      <c r="P219" s="435">
        <f t="shared" si="164"/>
        <v>0</v>
      </c>
      <c r="Q219" s="435"/>
      <c r="R219" s="435">
        <f t="shared" si="164"/>
        <v>0</v>
      </c>
      <c r="T219" s="435">
        <f>IF(X204=1,0,SUM(B219:R219))</f>
        <v>0</v>
      </c>
    </row>
    <row r="220" spans="1:23" x14ac:dyDescent="0.2">
      <c r="A220" s="434" t="s">
        <v>350</v>
      </c>
      <c r="B220" s="435">
        <f>IF(B23=2,'1.2.2.C. Partneris-2'!I24,'1.2.2.C. Partneris-2'!I24*B23)</f>
        <v>0</v>
      </c>
      <c r="C220" s="435"/>
      <c r="D220" s="435">
        <f>IF(D23=2,'1.2.2.C. Partneris-2'!K24,'1.2.2.C. Partneris-2'!K24*D23)</f>
        <v>0</v>
      </c>
      <c r="E220" s="435"/>
      <c r="F220" s="435">
        <f>IF(F23=2,'1.2.2.C. Partneris-2'!M24,'1.2.2.C. Partneris-2'!M24*F23)</f>
        <v>0</v>
      </c>
      <c r="G220" s="435"/>
      <c r="H220" s="435">
        <f>IF(H23=2,'1.2.2.C. Partneris-2'!O24,'1.2.2.C. Partneris-2'!O24*H23)</f>
        <v>0</v>
      </c>
      <c r="I220" s="435"/>
      <c r="J220" s="435">
        <f>IF(J23=2,'1.2.2.C. Partneris-2'!Q24,'1.2.2.C. Partneris-2'!Q24*J23)</f>
        <v>0</v>
      </c>
      <c r="K220" s="435"/>
      <c r="L220" s="435">
        <f>IF(L23=2,'1.2.2.C. Partneris-2'!S24,'1.2.2.C. Partneris-2'!S24*L23)</f>
        <v>0</v>
      </c>
      <c r="M220" s="435"/>
      <c r="N220" s="435">
        <f>IF(N23=2,'1.2.2.C. Partneris-2'!U24,'1.2.2.C. Partneris-2'!U24*N23)</f>
        <v>0</v>
      </c>
      <c r="O220" s="435"/>
      <c r="P220" s="435">
        <f>IF(P23=2,'1.2.2.C. Partneris-2'!W24,'1.2.2.C. Partneris-2'!W24*P23)</f>
        <v>0</v>
      </c>
      <c r="Q220" s="435"/>
      <c r="R220" s="435">
        <f>IF(R23=2,'1.2.2.C. Partneris-2'!Y24,'1.2.2.C. Partneris-2'!Y24*R23)</f>
        <v>0</v>
      </c>
    </row>
    <row r="222" spans="1:23" ht="18.75" customHeight="1" x14ac:dyDescent="0.2">
      <c r="A222" s="437" t="str">
        <f>'1.3.1.R.14.,41.,45.vai dz.c.s.'!B3</f>
        <v>Projekta iesniedzējs vai sadarbības partneris (1.3.1.):</v>
      </c>
      <c r="B222" s="421">
        <f>'1.3.1.R.14.,41.,45.vai dz.c.s.'!C3</f>
        <v>0</v>
      </c>
      <c r="C222" s="422"/>
      <c r="D222" s="422"/>
      <c r="E222" s="422"/>
      <c r="F222" s="421">
        <f>'1.3.1.R.14.,41.,45.vai dz.c.s.'!H3</f>
        <v>0</v>
      </c>
      <c r="G222" s="422"/>
      <c r="H222" s="423"/>
      <c r="I222" s="422"/>
      <c r="J222" s="423" t="s">
        <v>339</v>
      </c>
      <c r="K222" s="422"/>
      <c r="L222" s="425">
        <f>'1.3.1.R.14.,41.,45.vai dz.c.s.'!C7</f>
        <v>0.3</v>
      </c>
      <c r="M222" s="422"/>
      <c r="N222" s="426" t="s">
        <v>177</v>
      </c>
      <c r="O222" s="422"/>
      <c r="P222" s="426"/>
      <c r="Q222" s="522"/>
      <c r="R222" s="426">
        <f>'1.3.1.R.14.,41.,45.vai dz.c.s.'!N3</f>
        <v>0</v>
      </c>
      <c r="S222" s="422"/>
      <c r="T222" s="423"/>
      <c r="U222" s="423"/>
      <c r="W222" s="4">
        <f>IF(F222=Dati!$J$3,1,IF(F222=Dati!$J$4,2,IF(F222=Dati!$J$5,3,0)))</f>
        <v>0</v>
      </c>
    </row>
    <row r="223" spans="1:23" x14ac:dyDescent="0.2">
      <c r="A223" s="392" t="s">
        <v>324</v>
      </c>
      <c r="B223" s="393">
        <f>B$3</f>
        <v>2026</v>
      </c>
      <c r="C223" s="393"/>
      <c r="D223" s="393">
        <f>D$3</f>
        <v>2027</v>
      </c>
      <c r="E223" s="393"/>
      <c r="F223" s="393">
        <f>F$3</f>
        <v>2028</v>
      </c>
      <c r="G223" s="393"/>
      <c r="H223" s="393">
        <f>H$3</f>
        <v>2029</v>
      </c>
      <c r="I223" s="393"/>
      <c r="J223" s="393" t="str">
        <f>J$3</f>
        <v>X</v>
      </c>
      <c r="K223" s="393"/>
      <c r="L223" s="393" t="str">
        <f>L$3</f>
        <v>X</v>
      </c>
      <c r="M223" s="393"/>
      <c r="N223" s="393" t="str">
        <f>N$3</f>
        <v>X</v>
      </c>
      <c r="O223" s="393"/>
      <c r="P223" s="393" t="str">
        <f>P$3</f>
        <v>X</v>
      </c>
      <c r="Q223" s="393"/>
      <c r="R223" s="393" t="str">
        <f>R$3</f>
        <v>X</v>
      </c>
      <c r="S223" s="393"/>
      <c r="T223" s="393"/>
      <c r="U223" s="393"/>
    </row>
    <row r="224" spans="1:23" x14ac:dyDescent="0.2">
      <c r="A224" s="427"/>
      <c r="B224" s="394" t="s">
        <v>325</v>
      </c>
      <c r="C224" s="394"/>
      <c r="D224" s="394" t="s">
        <v>325</v>
      </c>
      <c r="E224" s="394"/>
      <c r="F224" s="394" t="s">
        <v>325</v>
      </c>
      <c r="G224" s="394"/>
      <c r="H224" s="394" t="s">
        <v>325</v>
      </c>
      <c r="I224" s="394"/>
      <c r="J224" s="394" t="s">
        <v>325</v>
      </c>
      <c r="K224" s="394"/>
      <c r="L224" s="394" t="s">
        <v>325</v>
      </c>
      <c r="M224" s="394"/>
      <c r="N224" s="394" t="s">
        <v>325</v>
      </c>
      <c r="O224" s="394"/>
      <c r="P224" s="394" t="s">
        <v>325</v>
      </c>
      <c r="Q224" s="394"/>
      <c r="R224" s="394" t="s">
        <v>325</v>
      </c>
      <c r="S224" s="394"/>
      <c r="T224" s="394" t="s">
        <v>191</v>
      </c>
      <c r="U224" s="394" t="s">
        <v>131</v>
      </c>
    </row>
    <row r="225" spans="1:23" ht="12.75" customHeight="1" x14ac:dyDescent="0.2">
      <c r="A225" s="428" t="str">
        <f>A$5</f>
        <v>Taisnīgas pārkārtošanās fonds</v>
      </c>
      <c r="B225" s="429">
        <f>B232*$L$222</f>
        <v>0</v>
      </c>
      <c r="C225" s="429"/>
      <c r="D225" s="429">
        <f>D232*$L$222</f>
        <v>0</v>
      </c>
      <c r="E225" s="429"/>
      <c r="F225" s="429">
        <f t="shared" ref="F225:R225" si="165">F232*$L$222</f>
        <v>0</v>
      </c>
      <c r="G225" s="429"/>
      <c r="H225" s="429">
        <f t="shared" si="165"/>
        <v>0</v>
      </c>
      <c r="I225" s="429"/>
      <c r="J225" s="429">
        <f t="shared" si="165"/>
        <v>0</v>
      </c>
      <c r="K225" s="429"/>
      <c r="L225" s="429">
        <f t="shared" si="165"/>
        <v>0</v>
      </c>
      <c r="M225" s="429"/>
      <c r="N225" s="429">
        <f t="shared" si="165"/>
        <v>0</v>
      </c>
      <c r="O225" s="429"/>
      <c r="P225" s="429">
        <f t="shared" si="165"/>
        <v>0</v>
      </c>
      <c r="Q225" s="429"/>
      <c r="R225" s="429">
        <f t="shared" si="165"/>
        <v>0</v>
      </c>
      <c r="S225" s="429"/>
      <c r="T225" s="396">
        <f>SUM(B225:R225)</f>
        <v>0</v>
      </c>
      <c r="U225" s="397" t="e">
        <f>T225/$T$232</f>
        <v>#DIV/0!</v>
      </c>
    </row>
    <row r="226" spans="1:23" ht="12.75" customHeight="1" x14ac:dyDescent="0.2">
      <c r="A226" s="398" t="str">
        <f>A$6</f>
        <v>Attiecināmais valsts budžeta finansējums</v>
      </c>
      <c r="B226" s="429"/>
      <c r="C226" s="429"/>
      <c r="D226" s="429"/>
      <c r="E226" s="429"/>
      <c r="F226" s="429"/>
      <c r="G226" s="429"/>
      <c r="H226" s="429"/>
      <c r="I226" s="429"/>
      <c r="J226" s="429"/>
      <c r="K226" s="429"/>
      <c r="L226" s="429"/>
      <c r="M226" s="429"/>
      <c r="N226" s="429"/>
      <c r="O226" s="429"/>
      <c r="P226" s="429"/>
      <c r="Q226" s="429"/>
      <c r="R226" s="429"/>
      <c r="S226" s="429"/>
      <c r="T226" s="396">
        <f t="shared" ref="T226:T231" si="166">SUM(B226:R226)</f>
        <v>0</v>
      </c>
      <c r="U226" s="397" t="e">
        <f t="shared" ref="U226:U232" si="167">T226/$T$232</f>
        <v>#DIV/0!</v>
      </c>
    </row>
    <row r="227" spans="1:23" ht="12.75" customHeight="1" x14ac:dyDescent="0.2">
      <c r="A227" s="398" t="str">
        <f>A$7</f>
        <v>Valsts budžeta dotācija pašvaldībām</v>
      </c>
      <c r="B227" s="430"/>
      <c r="C227" s="430"/>
      <c r="D227" s="430"/>
      <c r="E227" s="430"/>
      <c r="F227" s="430"/>
      <c r="G227" s="430"/>
      <c r="H227" s="430"/>
      <c r="I227" s="430"/>
      <c r="J227" s="430"/>
      <c r="K227" s="430"/>
      <c r="L227" s="430"/>
      <c r="M227" s="430"/>
      <c r="N227" s="430"/>
      <c r="O227" s="430"/>
      <c r="P227" s="430"/>
      <c r="Q227" s="430"/>
      <c r="R227" s="430"/>
      <c r="S227" s="430"/>
      <c r="T227" s="396">
        <f t="shared" si="166"/>
        <v>0</v>
      </c>
      <c r="U227" s="397" t="e">
        <f t="shared" si="167"/>
        <v>#DIV/0!</v>
      </c>
    </row>
    <row r="228" spans="1:23" ht="12.75" customHeight="1" x14ac:dyDescent="0.2">
      <c r="A228" s="398" t="str">
        <f>A$8</f>
        <v>Pašvaldības finansējums</v>
      </c>
      <c r="B228" s="430"/>
      <c r="C228" s="430"/>
      <c r="D228" s="430"/>
      <c r="E228" s="430"/>
      <c r="F228" s="430"/>
      <c r="G228" s="430"/>
      <c r="H228" s="430"/>
      <c r="I228" s="430"/>
      <c r="J228" s="430"/>
      <c r="K228" s="430"/>
      <c r="L228" s="430"/>
      <c r="M228" s="430"/>
      <c r="N228" s="430"/>
      <c r="O228" s="430"/>
      <c r="P228" s="430"/>
      <c r="Q228" s="430"/>
      <c r="R228" s="430"/>
      <c r="S228" s="430"/>
      <c r="T228" s="396">
        <f t="shared" si="166"/>
        <v>0</v>
      </c>
      <c r="U228" s="397" t="e">
        <f t="shared" si="167"/>
        <v>#DIV/0!</v>
      </c>
    </row>
    <row r="229" spans="1:23" s="3" customFormat="1" ht="12.75" customHeight="1" x14ac:dyDescent="0.2">
      <c r="A229" s="398" t="str">
        <f>A$9</f>
        <v>Cits publiskais finansējums</v>
      </c>
      <c r="B229" s="430"/>
      <c r="C229" s="430"/>
      <c r="D229" s="430"/>
      <c r="E229" s="430"/>
      <c r="F229" s="430"/>
      <c r="G229" s="430"/>
      <c r="H229" s="430"/>
      <c r="I229" s="430"/>
      <c r="J229" s="430"/>
      <c r="K229" s="430"/>
      <c r="L229" s="430"/>
      <c r="M229" s="430"/>
      <c r="N229" s="430"/>
      <c r="O229" s="430"/>
      <c r="P229" s="430"/>
      <c r="Q229" s="430"/>
      <c r="R229" s="430"/>
      <c r="S229" s="430"/>
      <c r="T229" s="396">
        <f t="shared" si="166"/>
        <v>0</v>
      </c>
      <c r="U229" s="397" t="e">
        <f t="shared" si="167"/>
        <v>#DIV/0!</v>
      </c>
    </row>
    <row r="230" spans="1:23" ht="12.75" customHeight="1" x14ac:dyDescent="0.2">
      <c r="A230" s="399" t="str">
        <f>A$10</f>
        <v>Publiskās attiecināmās izmaksas</v>
      </c>
      <c r="B230" s="297">
        <f>SUM(B225:B229)</f>
        <v>0</v>
      </c>
      <c r="C230" s="297"/>
      <c r="D230" s="297">
        <f t="shared" ref="D230:R230" si="168">SUM(D225:D229)</f>
        <v>0</v>
      </c>
      <c r="E230" s="297"/>
      <c r="F230" s="297">
        <f t="shared" si="168"/>
        <v>0</v>
      </c>
      <c r="G230" s="297"/>
      <c r="H230" s="297">
        <f t="shared" si="168"/>
        <v>0</v>
      </c>
      <c r="I230" s="297"/>
      <c r="J230" s="297">
        <f t="shared" si="168"/>
        <v>0</v>
      </c>
      <c r="K230" s="297"/>
      <c r="L230" s="297">
        <f t="shared" si="168"/>
        <v>0</v>
      </c>
      <c r="M230" s="297"/>
      <c r="N230" s="297">
        <f t="shared" si="168"/>
        <v>0</v>
      </c>
      <c r="O230" s="297"/>
      <c r="P230" s="297">
        <f t="shared" si="168"/>
        <v>0</v>
      </c>
      <c r="Q230" s="297"/>
      <c r="R230" s="297">
        <f t="shared" si="168"/>
        <v>0</v>
      </c>
      <c r="S230" s="297"/>
      <c r="T230" s="400">
        <f t="shared" si="166"/>
        <v>0</v>
      </c>
      <c r="U230" s="397" t="e">
        <f t="shared" si="167"/>
        <v>#DIV/0!</v>
      </c>
    </row>
    <row r="231" spans="1:23" ht="12.75" customHeight="1" x14ac:dyDescent="0.2">
      <c r="A231" s="398" t="str">
        <f>A$11</f>
        <v>Privātās attiecināmās izmaksas</v>
      </c>
      <c r="B231" s="430">
        <f>B232-B225</f>
        <v>0</v>
      </c>
      <c r="C231" s="430"/>
      <c r="D231" s="430">
        <f t="shared" ref="D231:R231" si="169">D232-D225</f>
        <v>0</v>
      </c>
      <c r="E231" s="430"/>
      <c r="F231" s="430">
        <f t="shared" si="169"/>
        <v>0</v>
      </c>
      <c r="G231" s="430"/>
      <c r="H231" s="430">
        <f t="shared" si="169"/>
        <v>0</v>
      </c>
      <c r="I231" s="430"/>
      <c r="J231" s="430">
        <f t="shared" si="169"/>
        <v>0</v>
      </c>
      <c r="K231" s="430"/>
      <c r="L231" s="430">
        <f t="shared" si="169"/>
        <v>0</v>
      </c>
      <c r="M231" s="430"/>
      <c r="N231" s="430">
        <f t="shared" si="169"/>
        <v>0</v>
      </c>
      <c r="O231" s="430"/>
      <c r="P231" s="430">
        <f t="shared" si="169"/>
        <v>0</v>
      </c>
      <c r="Q231" s="430"/>
      <c r="R231" s="430">
        <f t="shared" si="169"/>
        <v>0</v>
      </c>
      <c r="S231" s="430"/>
      <c r="T231" s="396">
        <f t="shared" si="166"/>
        <v>0</v>
      </c>
      <c r="U231" s="397" t="e">
        <f t="shared" si="167"/>
        <v>#DIV/0!</v>
      </c>
    </row>
    <row r="232" spans="1:23" ht="12.75" customHeight="1" x14ac:dyDescent="0.2">
      <c r="A232" s="399" t="str">
        <f>A$12</f>
        <v>Kopējās attiecināmās izmaksas</v>
      </c>
      <c r="B232" s="297">
        <f>IF($B$23=2,'1.3.1.R.14.,41.,45.vai dz.c.s.'!H27,'1.3.1.R.14.,41.,45.vai dz.c.s.'!H27*$B$23)</f>
        <v>0</v>
      </c>
      <c r="C232" s="297"/>
      <c r="D232" s="297">
        <f>IF($D$23=2,'1.3.1.R.14.,41.,45.vai dz.c.s.'!J27+'1.3.1.R.14.,41.,45.vai dz.c.s.'!H27,'1.3.1.R.14.,41.,45.vai dz.c.s.'!J27*$D$23)</f>
        <v>0</v>
      </c>
      <c r="E232" s="297"/>
      <c r="F232" s="297">
        <f>IF($F$23=2,'1.3.1.R.14.,41.,45.vai dz.c.s.'!L27+'1.3.1.R.14.,41.,45.vai dz.c.s.'!J27+'1.3.1.R.14.,41.,45.vai dz.c.s.'!H27,'1.3.1.R.14.,41.,45.vai dz.c.s.'!L27*$F$23)</f>
        <v>0</v>
      </c>
      <c r="G232" s="297"/>
      <c r="H232" s="297">
        <f>IF($H$23=2,'1.3.1.R.14.,41.,45.vai dz.c.s.'!N27+'1.3.1.R.14.,41.,45.vai dz.c.s.'!L27+'1.3.1.R.14.,41.,45.vai dz.c.s.'!J27+'1.3.1.R.14.,41.,45.vai dz.c.s.'!H27,'1.3.1.R.14.,41.,45.vai dz.c.s.'!N27*$H$23)</f>
        <v>0</v>
      </c>
      <c r="I232" s="297"/>
      <c r="J232" s="297">
        <f>IF($J$23=2,'1.3.1.R.14.,41.,45.vai dz.c.s.'!P27,'1.3.1.R.14.,41.,45.vai dz.c.s.'!P27*$J$23)</f>
        <v>0</v>
      </c>
      <c r="K232" s="297"/>
      <c r="L232" s="297">
        <f>IF($L$23=2,'1.3.1.R.14.,41.,45.vai dz.c.s.'!R27,'1.3.1.R.14.,41.,45.vai dz.c.s.'!R27*$L$23)</f>
        <v>0</v>
      </c>
      <c r="M232" s="297"/>
      <c r="N232" s="297">
        <f>IF($N$23=2,'1.3.1.R.14.,41.,45.vai dz.c.s.'!T27,'1.3.1.R.14.,41.,45.vai dz.c.s.'!T27*$N$23)</f>
        <v>0</v>
      </c>
      <c r="O232" s="297"/>
      <c r="P232" s="297">
        <f>IF($P$23=2,'1.3.1.R.14.,41.,45.vai dz.c.s.'!V27,'1.3.1.R.14.,41.,45.vai dz.c.s.'!V27*$P$23)</f>
        <v>0</v>
      </c>
      <c r="Q232" s="297"/>
      <c r="R232" s="297">
        <f>IF($R$23=2,'1.3.1.R.14.,41.,45.vai dz.c.s.'!X27,'1.3.1.R.14.,41.,45.vai dz.c.s.'!X27*$R$23)</f>
        <v>0</v>
      </c>
      <c r="S232" s="297"/>
      <c r="T232" s="400">
        <f>SUM(B232:R232)</f>
        <v>0</v>
      </c>
      <c r="U232" s="397" t="e">
        <f t="shared" si="167"/>
        <v>#DIV/0!</v>
      </c>
    </row>
    <row r="233" spans="1:23" ht="12.75" customHeight="1" x14ac:dyDescent="0.2">
      <c r="A233" s="398" t="str">
        <f>A$13</f>
        <v>Publiskās ārpusprojekta izmaksas</v>
      </c>
      <c r="B233" s="432"/>
      <c r="C233" s="432"/>
      <c r="D233" s="432"/>
      <c r="E233" s="432"/>
      <c r="F233" s="432"/>
      <c r="G233" s="432"/>
      <c r="H233" s="432"/>
      <c r="I233" s="432"/>
      <c r="J233" s="432"/>
      <c r="K233" s="432"/>
      <c r="L233" s="432"/>
      <c r="M233" s="432"/>
      <c r="N233" s="432"/>
      <c r="O233" s="432"/>
      <c r="P233" s="432"/>
      <c r="Q233" s="432"/>
      <c r="R233" s="432"/>
      <c r="S233" s="432"/>
      <c r="T233" s="396">
        <f t="shared" ref="T233:T235" si="170">SUM(B233:R233)</f>
        <v>0</v>
      </c>
      <c r="U233" s="431" t="s">
        <v>332</v>
      </c>
    </row>
    <row r="234" spans="1:23" ht="12.75" customHeight="1" x14ac:dyDescent="0.2">
      <c r="A234" s="398" t="str">
        <f>A$14</f>
        <v>Privātās ārpusprojekta izmaksas</v>
      </c>
      <c r="B234" s="430">
        <f>IF($B$23=2,'1.3.1.R.14.,41.,45.vai dz.c.s.'!I27,'1.3.1.R.14.,41.,45.vai dz.c.s.'!I27*$B$23)</f>
        <v>0</v>
      </c>
      <c r="C234" s="430"/>
      <c r="D234" s="430">
        <f>IF($D$23=2,'1.3.1.R.14.,41.,45.vai dz.c.s.'!K27+'1.3.1.R.14.,41.,45.vai dz.c.s.'!I27,'1.3.1.R.14.,41.,45.vai dz.c.s.'!K27*$D$23)</f>
        <v>0</v>
      </c>
      <c r="E234" s="430"/>
      <c r="F234" s="430">
        <f>IF($F$23=2,'1.3.1.R.14.,41.,45.vai dz.c.s.'!M27+'1.3.1.R.14.,41.,45.vai dz.c.s.'!K27+'1.3.1.R.14.,41.,45.vai dz.c.s.'!I27,'1.3.1.R.14.,41.,45.vai dz.c.s.'!M27*$F$23)</f>
        <v>0</v>
      </c>
      <c r="G234" s="430"/>
      <c r="H234" s="430">
        <f>IF($H$23=2,'1.3.1.R.14.,41.,45.vai dz.c.s.'!O27+'1.3.1.R.14.,41.,45.vai dz.c.s.'!M27+'1.3.1.R.14.,41.,45.vai dz.c.s.'!K27+'1.3.1.R.14.,41.,45.vai dz.c.s.'!I27,'1.3.1.R.14.,41.,45.vai dz.c.s.'!O27*$H$23)</f>
        <v>0</v>
      </c>
      <c r="I234" s="430"/>
      <c r="J234" s="430">
        <f>IF($J$23=2,'1.3.1.R.14.,41.,45.vai dz.c.s.'!Q27,'1.3.1.R.14.,41.,45.vai dz.c.s.'!Q27*$J$23)</f>
        <v>0</v>
      </c>
      <c r="K234" s="430"/>
      <c r="L234" s="430">
        <f>IF($L$23=2,'1.3.1.R.14.,41.,45.vai dz.c.s.'!S27,'1.3.1.R.14.,41.,45.vai dz.c.s.'!S27*$L$23)</f>
        <v>0</v>
      </c>
      <c r="M234" s="430"/>
      <c r="N234" s="430">
        <f>IF($N$23=2,'1.3.1.R.14.,41.,45.vai dz.c.s.'!U27,'1.3.1.R.14.,41.,45.vai dz.c.s.'!U27*$N$23)</f>
        <v>0</v>
      </c>
      <c r="O234" s="430"/>
      <c r="P234" s="430">
        <f>IF($P$23=2,'1.3.1.R.14.,41.,45.vai dz.c.s.'!W27,'1.3.1.R.14.,41.,45.vai dz.c.s.'!W27*$P$23)</f>
        <v>0</v>
      </c>
      <c r="Q234" s="430"/>
      <c r="R234" s="430">
        <f>IF($R$23=2,'1.3.1.R.14.,41.,45.vai dz.c.s.'!Y27,'1.3.1.R.14.,41.,45.vai dz.c.s.'!Y27*$R$23)</f>
        <v>0</v>
      </c>
      <c r="S234" s="430"/>
      <c r="T234" s="396">
        <f t="shared" si="170"/>
        <v>0</v>
      </c>
      <c r="U234" s="431" t="s">
        <v>332</v>
      </c>
    </row>
    <row r="235" spans="1:23" ht="12.75" customHeight="1" x14ac:dyDescent="0.2">
      <c r="A235" s="399" t="str">
        <f>A$15</f>
        <v>Ārpusprojekta izmaksas kopā</v>
      </c>
      <c r="B235" s="297">
        <f>SUM(B233:B234)</f>
        <v>0</v>
      </c>
      <c r="C235" s="297"/>
      <c r="D235" s="297">
        <f t="shared" ref="D235:R235" si="171">SUM(D233:D234)</f>
        <v>0</v>
      </c>
      <c r="E235" s="297"/>
      <c r="F235" s="297">
        <f t="shared" si="171"/>
        <v>0</v>
      </c>
      <c r="G235" s="297"/>
      <c r="H235" s="297">
        <f t="shared" si="171"/>
        <v>0</v>
      </c>
      <c r="I235" s="297"/>
      <c r="J235" s="297">
        <f t="shared" si="171"/>
        <v>0</v>
      </c>
      <c r="K235" s="297"/>
      <c r="L235" s="297">
        <f t="shared" si="171"/>
        <v>0</v>
      </c>
      <c r="M235" s="297"/>
      <c r="N235" s="297">
        <f t="shared" si="171"/>
        <v>0</v>
      </c>
      <c r="O235" s="297"/>
      <c r="P235" s="297">
        <f t="shared" si="171"/>
        <v>0</v>
      </c>
      <c r="Q235" s="297"/>
      <c r="R235" s="297">
        <f t="shared" si="171"/>
        <v>0</v>
      </c>
      <c r="S235" s="297"/>
      <c r="T235" s="400">
        <f t="shared" si="170"/>
        <v>0</v>
      </c>
      <c r="U235" s="431" t="s">
        <v>332</v>
      </c>
    </row>
    <row r="236" spans="1:23" ht="12.75" customHeight="1" x14ac:dyDescent="0.25">
      <c r="A236" s="404" t="str">
        <f>A$16</f>
        <v>Kopējās izmaksas</v>
      </c>
      <c r="B236" s="405">
        <f>B232+B235</f>
        <v>0</v>
      </c>
      <c r="C236" s="405"/>
      <c r="D236" s="405">
        <f t="shared" ref="D236:R236" si="172">D232+D235</f>
        <v>0</v>
      </c>
      <c r="E236" s="405"/>
      <c r="F236" s="405">
        <f t="shared" si="172"/>
        <v>0</v>
      </c>
      <c r="G236" s="405"/>
      <c r="H236" s="405">
        <f t="shared" si="172"/>
        <v>0</v>
      </c>
      <c r="I236" s="405"/>
      <c r="J236" s="405">
        <f t="shared" si="172"/>
        <v>0</v>
      </c>
      <c r="K236" s="405"/>
      <c r="L236" s="405">
        <f t="shared" si="172"/>
        <v>0</v>
      </c>
      <c r="M236" s="405"/>
      <c r="N236" s="405">
        <f t="shared" si="172"/>
        <v>0</v>
      </c>
      <c r="O236" s="405"/>
      <c r="P236" s="405">
        <f t="shared" si="172"/>
        <v>0</v>
      </c>
      <c r="Q236" s="405"/>
      <c r="R236" s="405">
        <f t="shared" si="172"/>
        <v>0</v>
      </c>
      <c r="S236" s="405"/>
      <c r="T236" s="400">
        <f>SUM(B236:R236)</f>
        <v>0</v>
      </c>
      <c r="U236" s="431" t="s">
        <v>332</v>
      </c>
    </row>
    <row r="238" spans="1:23" ht="18.75" customHeight="1" x14ac:dyDescent="0.2">
      <c r="A238" s="437" t="str">
        <f>'1.3.1.R.14.,41.,45.vai dz.c.s.'!B3</f>
        <v>Projekta iesniedzējs vai sadarbības partneris (1.3.1.):</v>
      </c>
      <c r="B238" s="421">
        <f>'1.3.1.R.14.,41.,45.vai dz.c.s.'!C3</f>
        <v>0</v>
      </c>
      <c r="C238" s="422"/>
      <c r="D238" s="422"/>
      <c r="E238" s="422"/>
      <c r="F238" s="421">
        <f>'1.3.1.R.14.,41.,45.vai dz.c.s.'!H3</f>
        <v>0</v>
      </c>
      <c r="G238" s="422"/>
      <c r="H238" s="423"/>
      <c r="I238" s="422"/>
      <c r="J238" s="423" t="s">
        <v>339</v>
      </c>
      <c r="K238" s="422"/>
      <c r="L238" s="425">
        <f>'1.3.1.R.14.,41.,45.vai dz.c.s.'!C14</f>
        <v>1</v>
      </c>
      <c r="M238" s="422"/>
      <c r="N238" s="426" t="s">
        <v>352</v>
      </c>
      <c r="O238" s="422"/>
      <c r="P238" s="423"/>
      <c r="Q238" s="422"/>
      <c r="R238" s="423"/>
      <c r="S238" s="422"/>
      <c r="T238" s="423"/>
      <c r="U238" s="423"/>
      <c r="W238" s="4">
        <f>IF(F238=Dati!$J$3,1,IF(F238=Dati!$J$4,2,IF(F238=Dati!$J$5,3,0)))</f>
        <v>0</v>
      </c>
    </row>
    <row r="239" spans="1:23" x14ac:dyDescent="0.2">
      <c r="A239" s="392" t="s">
        <v>324</v>
      </c>
      <c r="B239" s="393">
        <f>B$3</f>
        <v>2026</v>
      </c>
      <c r="C239" s="393"/>
      <c r="D239" s="393">
        <f>D$3</f>
        <v>2027</v>
      </c>
      <c r="E239" s="393"/>
      <c r="F239" s="393">
        <f>F$3</f>
        <v>2028</v>
      </c>
      <c r="G239" s="393"/>
      <c r="H239" s="393">
        <f>H$3</f>
        <v>2029</v>
      </c>
      <c r="I239" s="393"/>
      <c r="J239" s="393" t="str">
        <f>J$3</f>
        <v>X</v>
      </c>
      <c r="K239" s="393"/>
      <c r="L239" s="393" t="str">
        <f>L$3</f>
        <v>X</v>
      </c>
      <c r="M239" s="393"/>
      <c r="N239" s="393" t="str">
        <f>N$3</f>
        <v>X</v>
      </c>
      <c r="O239" s="393"/>
      <c r="P239" s="393" t="str">
        <f>P$3</f>
        <v>X</v>
      </c>
      <c r="Q239" s="393"/>
      <c r="R239" s="393" t="str">
        <f>R$3</f>
        <v>X</v>
      </c>
      <c r="S239" s="393"/>
      <c r="T239" s="393"/>
      <c r="U239" s="393"/>
    </row>
    <row r="240" spans="1:23" x14ac:dyDescent="0.2">
      <c r="A240" s="427"/>
      <c r="B240" s="394" t="s">
        <v>325</v>
      </c>
      <c r="C240" s="394"/>
      <c r="D240" s="394" t="s">
        <v>325</v>
      </c>
      <c r="E240" s="394"/>
      <c r="F240" s="394" t="s">
        <v>325</v>
      </c>
      <c r="G240" s="394"/>
      <c r="H240" s="394" t="s">
        <v>325</v>
      </c>
      <c r="I240" s="394"/>
      <c r="J240" s="394" t="s">
        <v>325</v>
      </c>
      <c r="K240" s="394"/>
      <c r="L240" s="394" t="s">
        <v>325</v>
      </c>
      <c r="M240" s="394"/>
      <c r="N240" s="394" t="s">
        <v>325</v>
      </c>
      <c r="O240" s="394"/>
      <c r="P240" s="394" t="s">
        <v>325</v>
      </c>
      <c r="Q240" s="394"/>
      <c r="R240" s="394" t="s">
        <v>325</v>
      </c>
      <c r="S240" s="394"/>
      <c r="T240" s="394" t="s">
        <v>191</v>
      </c>
      <c r="U240" s="394" t="s">
        <v>131</v>
      </c>
    </row>
    <row r="241" spans="1:23" ht="12.75" customHeight="1" x14ac:dyDescent="0.2">
      <c r="A241" s="428" t="str">
        <f>A$5</f>
        <v>Taisnīgas pārkārtošanās fonds</v>
      </c>
      <c r="B241" s="429">
        <f>B248*$L$238</f>
        <v>0</v>
      </c>
      <c r="C241" s="429"/>
      <c r="D241" s="429">
        <f>D248*$L$238</f>
        <v>0</v>
      </c>
      <c r="E241" s="429"/>
      <c r="F241" s="429">
        <f t="shared" ref="F241:R241" si="173">F248*$L$238</f>
        <v>0</v>
      </c>
      <c r="G241" s="429"/>
      <c r="H241" s="429">
        <f t="shared" si="173"/>
        <v>0</v>
      </c>
      <c r="I241" s="429"/>
      <c r="J241" s="429">
        <f t="shared" si="173"/>
        <v>0</v>
      </c>
      <c r="K241" s="429"/>
      <c r="L241" s="429">
        <f t="shared" si="173"/>
        <v>0</v>
      </c>
      <c r="M241" s="429"/>
      <c r="N241" s="429">
        <f t="shared" si="173"/>
        <v>0</v>
      </c>
      <c r="O241" s="429"/>
      <c r="P241" s="429">
        <f t="shared" si="173"/>
        <v>0</v>
      </c>
      <c r="Q241" s="429"/>
      <c r="R241" s="429">
        <f t="shared" si="173"/>
        <v>0</v>
      </c>
      <c r="S241" s="429"/>
      <c r="T241" s="396">
        <f>SUM(B241:R241)</f>
        <v>0</v>
      </c>
      <c r="U241" s="397" t="e">
        <f>T241/$T$248</f>
        <v>#DIV/0!</v>
      </c>
    </row>
    <row r="242" spans="1:23" ht="12.75" customHeight="1" x14ac:dyDescent="0.2">
      <c r="A242" s="398" t="str">
        <f>A$6</f>
        <v>Attiecināmais valsts budžeta finansējums</v>
      </c>
      <c r="B242" s="429"/>
      <c r="C242" s="429"/>
      <c r="D242" s="429"/>
      <c r="E242" s="429"/>
      <c r="F242" s="429"/>
      <c r="G242" s="429"/>
      <c r="H242" s="429"/>
      <c r="I242" s="429"/>
      <c r="J242" s="429"/>
      <c r="K242" s="429"/>
      <c r="L242" s="429"/>
      <c r="M242" s="429"/>
      <c r="N242" s="429"/>
      <c r="O242" s="429"/>
      <c r="P242" s="429"/>
      <c r="Q242" s="429"/>
      <c r="R242" s="429"/>
      <c r="S242" s="429"/>
      <c r="T242" s="396">
        <f t="shared" ref="T242:T247" si="174">SUM(B242:R242)</f>
        <v>0</v>
      </c>
      <c r="U242" s="397" t="e">
        <f t="shared" ref="U242:U248" si="175">T242/$T$248</f>
        <v>#DIV/0!</v>
      </c>
    </row>
    <row r="243" spans="1:23" ht="12.75" customHeight="1" x14ac:dyDescent="0.2">
      <c r="A243" s="398" t="str">
        <f>A$7</f>
        <v>Valsts budžeta dotācija pašvaldībām</v>
      </c>
      <c r="B243" s="430"/>
      <c r="C243" s="430"/>
      <c r="D243" s="430"/>
      <c r="E243" s="430"/>
      <c r="F243" s="430"/>
      <c r="G243" s="430"/>
      <c r="H243" s="430"/>
      <c r="I243" s="430"/>
      <c r="J243" s="430"/>
      <c r="K243" s="430"/>
      <c r="L243" s="430"/>
      <c r="M243" s="430"/>
      <c r="N243" s="430"/>
      <c r="O243" s="430"/>
      <c r="P243" s="430"/>
      <c r="Q243" s="430"/>
      <c r="R243" s="430"/>
      <c r="S243" s="430"/>
      <c r="T243" s="396">
        <f t="shared" si="174"/>
        <v>0</v>
      </c>
      <c r="U243" s="397" t="e">
        <f t="shared" si="175"/>
        <v>#DIV/0!</v>
      </c>
    </row>
    <row r="244" spans="1:23" ht="12.75" customHeight="1" x14ac:dyDescent="0.2">
      <c r="A244" s="398" t="str">
        <f>A$8</f>
        <v>Pašvaldības finansējums</v>
      </c>
      <c r="B244" s="430"/>
      <c r="C244" s="430"/>
      <c r="D244" s="430"/>
      <c r="E244" s="430"/>
      <c r="F244" s="430"/>
      <c r="G244" s="430"/>
      <c r="H244" s="430"/>
      <c r="I244" s="430"/>
      <c r="J244" s="430"/>
      <c r="K244" s="430"/>
      <c r="L244" s="430"/>
      <c r="M244" s="430"/>
      <c r="N244" s="430"/>
      <c r="O244" s="430"/>
      <c r="P244" s="430"/>
      <c r="Q244" s="430"/>
      <c r="R244" s="430"/>
      <c r="S244" s="430"/>
      <c r="T244" s="396">
        <f t="shared" si="174"/>
        <v>0</v>
      </c>
      <c r="U244" s="397" t="e">
        <f t="shared" si="175"/>
        <v>#DIV/0!</v>
      </c>
    </row>
    <row r="245" spans="1:23" s="3" customFormat="1" ht="12.75" customHeight="1" x14ac:dyDescent="0.2">
      <c r="A245" s="398" t="str">
        <f>A$9</f>
        <v>Cits publiskais finansējums</v>
      </c>
      <c r="B245" s="430"/>
      <c r="C245" s="430"/>
      <c r="D245" s="430"/>
      <c r="E245" s="430"/>
      <c r="F245" s="430"/>
      <c r="G245" s="430"/>
      <c r="H245" s="430"/>
      <c r="I245" s="430"/>
      <c r="J245" s="430"/>
      <c r="K245" s="430"/>
      <c r="L245" s="430"/>
      <c r="M245" s="430"/>
      <c r="N245" s="430"/>
      <c r="O245" s="430"/>
      <c r="P245" s="430"/>
      <c r="Q245" s="430"/>
      <c r="R245" s="430"/>
      <c r="S245" s="430"/>
      <c r="T245" s="396">
        <f t="shared" si="174"/>
        <v>0</v>
      </c>
      <c r="U245" s="397" t="e">
        <f t="shared" si="175"/>
        <v>#DIV/0!</v>
      </c>
    </row>
    <row r="246" spans="1:23" ht="12.75" customHeight="1" x14ac:dyDescent="0.2">
      <c r="A246" s="399" t="str">
        <f>A$10</f>
        <v>Publiskās attiecināmās izmaksas</v>
      </c>
      <c r="B246" s="297">
        <f>SUM(B241:B245)</f>
        <v>0</v>
      </c>
      <c r="C246" s="297"/>
      <c r="D246" s="297">
        <f t="shared" ref="D246:R246" si="176">SUM(D241:D245)</f>
        <v>0</v>
      </c>
      <c r="E246" s="297"/>
      <c r="F246" s="297">
        <f t="shared" si="176"/>
        <v>0</v>
      </c>
      <c r="G246" s="297"/>
      <c r="H246" s="297">
        <f t="shared" si="176"/>
        <v>0</v>
      </c>
      <c r="I246" s="297"/>
      <c r="J246" s="297">
        <f t="shared" si="176"/>
        <v>0</v>
      </c>
      <c r="K246" s="297"/>
      <c r="L246" s="297">
        <f t="shared" si="176"/>
        <v>0</v>
      </c>
      <c r="M246" s="297"/>
      <c r="N246" s="297">
        <f t="shared" si="176"/>
        <v>0</v>
      </c>
      <c r="O246" s="297"/>
      <c r="P246" s="297">
        <f t="shared" si="176"/>
        <v>0</v>
      </c>
      <c r="Q246" s="297"/>
      <c r="R246" s="297">
        <f t="shared" si="176"/>
        <v>0</v>
      </c>
      <c r="S246" s="297"/>
      <c r="T246" s="400">
        <f t="shared" si="174"/>
        <v>0</v>
      </c>
      <c r="U246" s="397" t="e">
        <f t="shared" si="175"/>
        <v>#DIV/0!</v>
      </c>
    </row>
    <row r="247" spans="1:23" ht="12.75" customHeight="1" x14ac:dyDescent="0.2">
      <c r="A247" s="398" t="str">
        <f>A$11</f>
        <v>Privātās attiecināmās izmaksas</v>
      </c>
      <c r="B247" s="430">
        <f>B248*$L$238-B241</f>
        <v>0</v>
      </c>
      <c r="C247" s="430"/>
      <c r="D247" s="430">
        <f t="shared" ref="D247:R247" si="177">D248*$L$238-D241</f>
        <v>0</v>
      </c>
      <c r="E247" s="430"/>
      <c r="F247" s="430">
        <f t="shared" si="177"/>
        <v>0</v>
      </c>
      <c r="G247" s="430"/>
      <c r="H247" s="430">
        <f t="shared" si="177"/>
        <v>0</v>
      </c>
      <c r="I247" s="430"/>
      <c r="J247" s="430">
        <f t="shared" si="177"/>
        <v>0</v>
      </c>
      <c r="K247" s="430"/>
      <c r="L247" s="430">
        <f t="shared" si="177"/>
        <v>0</v>
      </c>
      <c r="M247" s="430"/>
      <c r="N247" s="430">
        <f t="shared" si="177"/>
        <v>0</v>
      </c>
      <c r="O247" s="430"/>
      <c r="P247" s="430">
        <f t="shared" si="177"/>
        <v>0</v>
      </c>
      <c r="Q247" s="430"/>
      <c r="R247" s="430">
        <f t="shared" si="177"/>
        <v>0</v>
      </c>
      <c r="S247" s="430"/>
      <c r="T247" s="396">
        <f t="shared" si="174"/>
        <v>0</v>
      </c>
      <c r="U247" s="397" t="e">
        <f t="shared" si="175"/>
        <v>#DIV/0!</v>
      </c>
    </row>
    <row r="248" spans="1:23" ht="12.75" customHeight="1" x14ac:dyDescent="0.2">
      <c r="A248" s="399" t="str">
        <f>A$12</f>
        <v>Kopējās attiecināmās izmaksas</v>
      </c>
      <c r="B248" s="297">
        <f>IF($B$23=2,'1.3.1.R.14.,41.,45.vai dz.c.s.'!H28,'1.3.1.R.14.,41.,45.vai dz.c.s.'!H28*$B$23)</f>
        <v>0</v>
      </c>
      <c r="C248" s="297"/>
      <c r="D248" s="297">
        <f>IF($D$23=2,'1.3.1.R.14.,41.,45.vai dz.c.s.'!J28+'1.3.1.R.14.,41.,45.vai dz.c.s.'!H28,'1.3.1.R.14.,41.,45.vai dz.c.s.'!J28*$D$23)</f>
        <v>0</v>
      </c>
      <c r="E248" s="297"/>
      <c r="F248" s="297">
        <f>IF($F$23=2,'1.3.1.R.14.,41.,45.vai dz.c.s.'!L28+'1.3.1.R.14.,41.,45.vai dz.c.s.'!J28+'1.3.1.R.14.,41.,45.vai dz.c.s.'!H28,'1.3.1.R.14.,41.,45.vai dz.c.s.'!L28*$F$23)</f>
        <v>0</v>
      </c>
      <c r="G248" s="297"/>
      <c r="H248" s="297">
        <f>IF($H$23=2,'1.3.1.R.14.,41.,45.vai dz.c.s.'!N28+'1.3.1.R.14.,41.,45.vai dz.c.s.'!L28+'1.3.1.R.14.,41.,45.vai dz.c.s.'!J28+'1.3.1.R.14.,41.,45.vai dz.c.s.'!H28,'1.3.1.R.14.,41.,45.vai dz.c.s.'!N28*$H$23)</f>
        <v>0</v>
      </c>
      <c r="I248" s="297"/>
      <c r="J248" s="297">
        <f>IF(J23=2,'1.3.1.R.14.,41.,45.vai dz.c.s.'!P28,'1.3.1.R.14.,41.,45.vai dz.c.s.'!P28*J23)</f>
        <v>0</v>
      </c>
      <c r="K248" s="297"/>
      <c r="L248" s="297">
        <f>IF(L23=2,'1.3.1.R.14.,41.,45.vai dz.c.s.'!R28,'1.3.1.R.14.,41.,45.vai dz.c.s.'!R28*L23)</f>
        <v>0</v>
      </c>
      <c r="M248" s="297"/>
      <c r="N248" s="297">
        <f>IF(N23=2,'1.3.1.R.14.,41.,45.vai dz.c.s.'!T28,'1.3.1.R.14.,41.,45.vai dz.c.s.'!T28*N23)</f>
        <v>0</v>
      </c>
      <c r="O248" s="297"/>
      <c r="P248" s="297">
        <f>IF(P23=2,'1.3.1.R.14.,41.,45.vai dz.c.s.'!V28,'1.3.1.R.14.,41.,45.vai dz.c.s.'!V28*P23)</f>
        <v>0</v>
      </c>
      <c r="Q248" s="297"/>
      <c r="R248" s="297">
        <f>IF(R23=2,'1.3.1.R.14.,41.,45.vai dz.c.s.'!X28,'1.3.1.R.14.,41.,45.vai dz.c.s.'!X28*R23)</f>
        <v>0</v>
      </c>
      <c r="S248" s="297"/>
      <c r="T248" s="400">
        <f>SUM(B248:R248)</f>
        <v>0</v>
      </c>
      <c r="U248" s="397" t="e">
        <f t="shared" si="175"/>
        <v>#DIV/0!</v>
      </c>
    </row>
    <row r="249" spans="1:23" ht="12.75" customHeight="1" x14ac:dyDescent="0.2">
      <c r="A249" s="398" t="str">
        <f>A$13</f>
        <v>Publiskās ārpusprojekta izmaksas</v>
      </c>
      <c r="B249" s="432"/>
      <c r="C249" s="432"/>
      <c r="D249" s="432"/>
      <c r="E249" s="432"/>
      <c r="F249" s="432"/>
      <c r="G249" s="432"/>
      <c r="H249" s="432"/>
      <c r="I249" s="432"/>
      <c r="J249" s="432"/>
      <c r="K249" s="432"/>
      <c r="L249" s="432"/>
      <c r="M249" s="432"/>
      <c r="N249" s="432"/>
      <c r="O249" s="432"/>
      <c r="P249" s="432"/>
      <c r="Q249" s="432"/>
      <c r="R249" s="432"/>
      <c r="S249" s="432"/>
      <c r="T249" s="396">
        <f t="shared" ref="T249:T251" si="178">SUM(B249:R249)</f>
        <v>0</v>
      </c>
      <c r="U249" s="431" t="s">
        <v>332</v>
      </c>
    </row>
    <row r="250" spans="1:23" ht="12.75" customHeight="1" x14ac:dyDescent="0.2">
      <c r="A250" s="398" t="str">
        <f>A$14</f>
        <v>Privātās ārpusprojekta izmaksas</v>
      </c>
      <c r="B250" s="430">
        <f>IF($B$23=2,'1.3.1.R.14.,41.,45.vai dz.c.s.'!I28,'1.3.1.R.14.,41.,45.vai dz.c.s.'!I28*$B$23)</f>
        <v>0</v>
      </c>
      <c r="C250" s="430"/>
      <c r="D250" s="430">
        <f>IF($D$23=2,'1.3.1.R.14.,41.,45.vai dz.c.s.'!K28+'1.3.1.R.14.,41.,45.vai dz.c.s.'!I28,'1.3.1.R.14.,41.,45.vai dz.c.s.'!K28*$D$23)</f>
        <v>0</v>
      </c>
      <c r="E250" s="430"/>
      <c r="F250" s="430">
        <f>IF($F$23=2,'1.3.1.R.14.,41.,45.vai dz.c.s.'!M28+'1.3.1.R.14.,41.,45.vai dz.c.s.'!K28+'1.3.1.R.14.,41.,45.vai dz.c.s.'!I28,'1.3.1.R.14.,41.,45.vai dz.c.s.'!M28*$F$23)</f>
        <v>0</v>
      </c>
      <c r="G250" s="430"/>
      <c r="H250" s="430">
        <f>IF($H$23=2,'1.3.1.R.14.,41.,45.vai dz.c.s.'!O28+'1.3.1.R.14.,41.,45.vai dz.c.s.'!M28+'1.3.1.R.14.,41.,45.vai dz.c.s.'!K28+'1.3.1.R.14.,41.,45.vai dz.c.s.'!I28,'1.3.1.R.14.,41.,45.vai dz.c.s.'!O28*$H$23)</f>
        <v>0</v>
      </c>
      <c r="I250" s="430"/>
      <c r="J250" s="430">
        <f>IF($J$23=2,'1.3.1.R.14.,41.,45.vai dz.c.s.'!Q28,'1.3.1.R.14.,41.,45.vai dz.c.s.'!Q28*$J$23)</f>
        <v>0</v>
      </c>
      <c r="K250" s="430"/>
      <c r="L250" s="430">
        <f>IF($L$23=2,'1.3.1.R.14.,41.,45.vai dz.c.s.'!S28,'1.3.1.R.14.,41.,45.vai dz.c.s.'!S28*$L$23)</f>
        <v>0</v>
      </c>
      <c r="M250" s="430"/>
      <c r="N250" s="430">
        <f>IF($N$23=2,'1.3.1.R.14.,41.,45.vai dz.c.s.'!U28,'1.3.1.R.14.,41.,45.vai dz.c.s.'!U28*$N$23)</f>
        <v>0</v>
      </c>
      <c r="O250" s="430"/>
      <c r="P250" s="430">
        <f>IF($P$23=2,'1.3.1.R.14.,41.,45.vai dz.c.s.'!W28,'1.3.1.R.14.,41.,45.vai dz.c.s.'!W28*$P$23)</f>
        <v>0</v>
      </c>
      <c r="Q250" s="430"/>
      <c r="R250" s="430">
        <f>IF($R$23=2,'1.3.1.R.14.,41.,45.vai dz.c.s.'!Y28,'1.3.1.R.14.,41.,45.vai dz.c.s.'!Y28*$R$23)</f>
        <v>0</v>
      </c>
      <c r="S250" s="430"/>
      <c r="T250" s="396">
        <f t="shared" si="178"/>
        <v>0</v>
      </c>
      <c r="U250" s="431" t="s">
        <v>332</v>
      </c>
    </row>
    <row r="251" spans="1:23" ht="12.75" customHeight="1" x14ac:dyDescent="0.2">
      <c r="A251" s="399" t="str">
        <f>A$15</f>
        <v>Ārpusprojekta izmaksas kopā</v>
      </c>
      <c r="B251" s="297">
        <f>SUM(B249:B250)</f>
        <v>0</v>
      </c>
      <c r="C251" s="297"/>
      <c r="D251" s="297">
        <f t="shared" ref="D251:R251" si="179">SUM(D249:D250)</f>
        <v>0</v>
      </c>
      <c r="E251" s="297"/>
      <c r="F251" s="297">
        <f t="shared" si="179"/>
        <v>0</v>
      </c>
      <c r="G251" s="297"/>
      <c r="H251" s="297">
        <f t="shared" si="179"/>
        <v>0</v>
      </c>
      <c r="I251" s="297"/>
      <c r="J251" s="297">
        <f t="shared" si="179"/>
        <v>0</v>
      </c>
      <c r="K251" s="297"/>
      <c r="L251" s="297">
        <f t="shared" si="179"/>
        <v>0</v>
      </c>
      <c r="M251" s="297"/>
      <c r="N251" s="297">
        <f t="shared" si="179"/>
        <v>0</v>
      </c>
      <c r="O251" s="297"/>
      <c r="P251" s="297">
        <f t="shared" si="179"/>
        <v>0</v>
      </c>
      <c r="Q251" s="297"/>
      <c r="R251" s="297">
        <f t="shared" si="179"/>
        <v>0</v>
      </c>
      <c r="S251" s="297"/>
      <c r="T251" s="400">
        <f t="shared" si="178"/>
        <v>0</v>
      </c>
      <c r="U251" s="431" t="s">
        <v>332</v>
      </c>
    </row>
    <row r="252" spans="1:23" ht="12.75" customHeight="1" x14ac:dyDescent="0.25">
      <c r="A252" s="404" t="str">
        <f>A$16</f>
        <v>Kopējās izmaksas</v>
      </c>
      <c r="B252" s="405">
        <f>B248+B251</f>
        <v>0</v>
      </c>
      <c r="C252" s="405"/>
      <c r="D252" s="405">
        <f t="shared" ref="D252:R252" si="180">D248+D251</f>
        <v>0</v>
      </c>
      <c r="E252" s="405"/>
      <c r="F252" s="405">
        <f t="shared" si="180"/>
        <v>0</v>
      </c>
      <c r="G252" s="405"/>
      <c r="H252" s="405">
        <f t="shared" si="180"/>
        <v>0</v>
      </c>
      <c r="I252" s="405"/>
      <c r="J252" s="405">
        <f t="shared" si="180"/>
        <v>0</v>
      </c>
      <c r="K252" s="405"/>
      <c r="L252" s="405">
        <f t="shared" si="180"/>
        <v>0</v>
      </c>
      <c r="M252" s="405"/>
      <c r="N252" s="405">
        <f t="shared" si="180"/>
        <v>0</v>
      </c>
      <c r="O252" s="405"/>
      <c r="P252" s="405">
        <f t="shared" si="180"/>
        <v>0</v>
      </c>
      <c r="Q252" s="405"/>
      <c r="R252" s="405">
        <f t="shared" si="180"/>
        <v>0</v>
      </c>
      <c r="S252" s="405"/>
      <c r="T252" s="400">
        <f>SUM(B252:R252)</f>
        <v>0</v>
      </c>
      <c r="U252" s="431" t="s">
        <v>332</v>
      </c>
    </row>
    <row r="254" spans="1:23" ht="18.75" x14ac:dyDescent="0.2">
      <c r="A254" s="518" t="str">
        <f>'1.3.2.R.14.,41.,45.vai dz.c.s.'!B3</f>
        <v>Projekta iesniedzējs vai sadarbības partneris (1.3.2.):</v>
      </c>
      <c r="B254" s="421">
        <f>'1.3.2.R.14.,41.,45.vai dz.c.s.'!C3</f>
        <v>0</v>
      </c>
      <c r="C254" s="422"/>
      <c r="D254" s="422"/>
      <c r="E254" s="422"/>
      <c r="F254" s="421">
        <f>'1.3.2.R.14.,41.,45.vai dz.c.s.'!H3</f>
        <v>0</v>
      </c>
      <c r="G254" s="422"/>
      <c r="H254" s="423"/>
      <c r="I254" s="422"/>
      <c r="J254" s="423" t="s">
        <v>339</v>
      </c>
      <c r="K254" s="422"/>
      <c r="L254" s="425">
        <f>'1.3.2.R.14.,41.,45.vai dz.c.s.'!C7</f>
        <v>0.3</v>
      </c>
      <c r="M254" s="422"/>
      <c r="N254" s="426" t="s">
        <v>177</v>
      </c>
      <c r="O254" s="422"/>
      <c r="P254" s="426"/>
      <c r="Q254" s="522"/>
      <c r="R254" s="426">
        <f>'1.3.2.R.14.,41.,45.vai dz.c.s.'!N3</f>
        <v>0</v>
      </c>
      <c r="S254" s="422"/>
      <c r="T254" s="423"/>
      <c r="U254" s="423"/>
      <c r="W254" s="4">
        <f>IF(F254=Dati!$J$3,1,IF(F254=Dati!$J$4,2,IF(F254=Dati!$J$5,3,0)))</f>
        <v>0</v>
      </c>
    </row>
    <row r="255" spans="1:23" x14ac:dyDescent="0.2">
      <c r="A255" s="392" t="s">
        <v>324</v>
      </c>
      <c r="B255" s="393">
        <f>B$3</f>
        <v>2026</v>
      </c>
      <c r="C255" s="393"/>
      <c r="D255" s="393">
        <f>D$3</f>
        <v>2027</v>
      </c>
      <c r="E255" s="393"/>
      <c r="F255" s="393">
        <f>F$3</f>
        <v>2028</v>
      </c>
      <c r="G255" s="393"/>
      <c r="H255" s="393">
        <f>H$3</f>
        <v>2029</v>
      </c>
      <c r="I255" s="393"/>
      <c r="J255" s="393" t="str">
        <f>J$3</f>
        <v>X</v>
      </c>
      <c r="K255" s="393"/>
      <c r="L255" s="393" t="str">
        <f>L$3</f>
        <v>X</v>
      </c>
      <c r="M255" s="393"/>
      <c r="N255" s="393" t="str">
        <f>N$3</f>
        <v>X</v>
      </c>
      <c r="O255" s="393"/>
      <c r="P255" s="393" t="str">
        <f>P$3</f>
        <v>X</v>
      </c>
      <c r="Q255" s="393"/>
      <c r="R255" s="393" t="str">
        <f>R$3</f>
        <v>X</v>
      </c>
      <c r="S255" s="393"/>
      <c r="T255" s="393"/>
      <c r="U255" s="393"/>
    </row>
    <row r="256" spans="1:23" x14ac:dyDescent="0.2">
      <c r="A256" s="427"/>
      <c r="B256" s="394" t="s">
        <v>325</v>
      </c>
      <c r="C256" s="394"/>
      <c r="D256" s="394" t="s">
        <v>325</v>
      </c>
      <c r="E256" s="394"/>
      <c r="F256" s="394" t="s">
        <v>325</v>
      </c>
      <c r="G256" s="394"/>
      <c r="H256" s="394" t="s">
        <v>325</v>
      </c>
      <c r="I256" s="394"/>
      <c r="J256" s="394" t="s">
        <v>325</v>
      </c>
      <c r="K256" s="394"/>
      <c r="L256" s="394" t="s">
        <v>325</v>
      </c>
      <c r="M256" s="394"/>
      <c r="N256" s="394" t="s">
        <v>325</v>
      </c>
      <c r="O256" s="394"/>
      <c r="P256" s="394" t="s">
        <v>325</v>
      </c>
      <c r="Q256" s="394"/>
      <c r="R256" s="394" t="s">
        <v>325</v>
      </c>
      <c r="S256" s="394"/>
      <c r="T256" s="394" t="s">
        <v>191</v>
      </c>
      <c r="U256" s="394" t="s">
        <v>131</v>
      </c>
    </row>
    <row r="257" spans="1:23" ht="12.75" customHeight="1" x14ac:dyDescent="0.2">
      <c r="A257" s="428" t="str">
        <f>A$5</f>
        <v>Taisnīgas pārkārtošanās fonds</v>
      </c>
      <c r="B257" s="429">
        <f>B264*$L$254</f>
        <v>0</v>
      </c>
      <c r="C257" s="429"/>
      <c r="D257" s="429">
        <f t="shared" ref="D257" si="181">D264*$L$254</f>
        <v>0</v>
      </c>
      <c r="E257" s="429"/>
      <c r="F257" s="429">
        <f t="shared" ref="F257" si="182">F264*$L$254</f>
        <v>0</v>
      </c>
      <c r="G257" s="429"/>
      <c r="H257" s="429">
        <f t="shared" ref="H257" si="183">H264*$L$254</f>
        <v>0</v>
      </c>
      <c r="I257" s="429"/>
      <c r="J257" s="429">
        <f t="shared" ref="J257" si="184">J264*$L$254</f>
        <v>0</v>
      </c>
      <c r="K257" s="429"/>
      <c r="L257" s="429">
        <f t="shared" ref="L257" si="185">L264*$L$254</f>
        <v>0</v>
      </c>
      <c r="M257" s="429"/>
      <c r="N257" s="429">
        <f t="shared" ref="N257" si="186">N264*$L$254</f>
        <v>0</v>
      </c>
      <c r="O257" s="429"/>
      <c r="P257" s="429">
        <f t="shared" ref="P257" si="187">P264*$L$254</f>
        <v>0</v>
      </c>
      <c r="Q257" s="429"/>
      <c r="R257" s="429">
        <f t="shared" ref="R257" si="188">R264*$L$254</f>
        <v>0</v>
      </c>
      <c r="S257" s="429"/>
      <c r="T257" s="396">
        <f>SUM(B257:R257)</f>
        <v>0</v>
      </c>
      <c r="U257" s="397" t="e">
        <f>T257/$T$264</f>
        <v>#DIV/0!</v>
      </c>
    </row>
    <row r="258" spans="1:23" ht="12.75" customHeight="1" x14ac:dyDescent="0.2">
      <c r="A258" s="398" t="str">
        <f>A$6</f>
        <v>Attiecināmais valsts budžeta finansējums</v>
      </c>
      <c r="B258" s="429"/>
      <c r="C258" s="429"/>
      <c r="D258" s="429"/>
      <c r="E258" s="429"/>
      <c r="F258" s="429"/>
      <c r="G258" s="429"/>
      <c r="H258" s="429"/>
      <c r="I258" s="429"/>
      <c r="J258" s="429"/>
      <c r="K258" s="429"/>
      <c r="L258" s="429"/>
      <c r="M258" s="429"/>
      <c r="N258" s="429"/>
      <c r="O258" s="429"/>
      <c r="P258" s="429"/>
      <c r="Q258" s="429"/>
      <c r="R258" s="429"/>
      <c r="S258" s="429"/>
      <c r="T258" s="396">
        <f t="shared" ref="T258:T263" si="189">SUM(B258:R258)</f>
        <v>0</v>
      </c>
      <c r="U258" s="397" t="e">
        <f t="shared" ref="U258:U264" si="190">T258/$T$264</f>
        <v>#DIV/0!</v>
      </c>
    </row>
    <row r="259" spans="1:23" ht="12.75" customHeight="1" x14ac:dyDescent="0.2">
      <c r="A259" s="398" t="str">
        <f>A$7</f>
        <v>Valsts budžeta dotācija pašvaldībām</v>
      </c>
      <c r="B259" s="430"/>
      <c r="C259" s="430"/>
      <c r="D259" s="430"/>
      <c r="E259" s="430"/>
      <c r="F259" s="430"/>
      <c r="G259" s="430"/>
      <c r="H259" s="430"/>
      <c r="I259" s="430"/>
      <c r="J259" s="430"/>
      <c r="K259" s="430"/>
      <c r="L259" s="430"/>
      <c r="M259" s="430"/>
      <c r="N259" s="430"/>
      <c r="O259" s="430"/>
      <c r="P259" s="430"/>
      <c r="Q259" s="430"/>
      <c r="R259" s="430"/>
      <c r="S259" s="430"/>
      <c r="T259" s="396">
        <f t="shared" si="189"/>
        <v>0</v>
      </c>
      <c r="U259" s="397" t="e">
        <f t="shared" si="190"/>
        <v>#DIV/0!</v>
      </c>
    </row>
    <row r="260" spans="1:23" ht="12.75" customHeight="1" x14ac:dyDescent="0.2">
      <c r="A260" s="398" t="str">
        <f>A$8</f>
        <v>Pašvaldības finansējums</v>
      </c>
      <c r="B260" s="430"/>
      <c r="C260" s="430"/>
      <c r="D260" s="430"/>
      <c r="E260" s="430"/>
      <c r="F260" s="430"/>
      <c r="G260" s="430"/>
      <c r="H260" s="430"/>
      <c r="I260" s="430"/>
      <c r="J260" s="430"/>
      <c r="K260" s="430"/>
      <c r="L260" s="430"/>
      <c r="M260" s="430"/>
      <c r="N260" s="430"/>
      <c r="O260" s="430"/>
      <c r="P260" s="430"/>
      <c r="Q260" s="430"/>
      <c r="R260" s="430"/>
      <c r="S260" s="430"/>
      <c r="T260" s="396">
        <f t="shared" si="189"/>
        <v>0</v>
      </c>
      <c r="U260" s="397" t="e">
        <f t="shared" si="190"/>
        <v>#DIV/0!</v>
      </c>
    </row>
    <row r="261" spans="1:23" s="3" customFormat="1" ht="12.75" customHeight="1" x14ac:dyDescent="0.2">
      <c r="A261" s="398" t="str">
        <f>A$9</f>
        <v>Cits publiskais finansējums</v>
      </c>
      <c r="B261" s="430"/>
      <c r="C261" s="430"/>
      <c r="D261" s="430"/>
      <c r="E261" s="430"/>
      <c r="F261" s="430"/>
      <c r="G261" s="430"/>
      <c r="H261" s="430"/>
      <c r="I261" s="430"/>
      <c r="J261" s="430"/>
      <c r="K261" s="430"/>
      <c r="L261" s="430"/>
      <c r="M261" s="430"/>
      <c r="N261" s="430"/>
      <c r="O261" s="430"/>
      <c r="P261" s="430"/>
      <c r="Q261" s="430"/>
      <c r="R261" s="430"/>
      <c r="S261" s="430"/>
      <c r="T261" s="396">
        <f t="shared" si="189"/>
        <v>0</v>
      </c>
      <c r="U261" s="397" t="e">
        <f t="shared" si="190"/>
        <v>#DIV/0!</v>
      </c>
    </row>
    <row r="262" spans="1:23" ht="12.75" customHeight="1" x14ac:dyDescent="0.2">
      <c r="A262" s="399" t="str">
        <f>A$10</f>
        <v>Publiskās attiecināmās izmaksas</v>
      </c>
      <c r="B262" s="297">
        <f>SUM(B257:B261)</f>
        <v>0</v>
      </c>
      <c r="C262" s="297"/>
      <c r="D262" s="297">
        <f t="shared" ref="D262" si="191">SUM(D257:D261)</f>
        <v>0</v>
      </c>
      <c r="E262" s="297"/>
      <c r="F262" s="297">
        <f t="shared" ref="F262" si="192">SUM(F257:F261)</f>
        <v>0</v>
      </c>
      <c r="G262" s="297"/>
      <c r="H262" s="297">
        <f t="shared" ref="H262" si="193">SUM(H257:H261)</f>
        <v>0</v>
      </c>
      <c r="I262" s="297"/>
      <c r="J262" s="297">
        <f t="shared" ref="J262" si="194">SUM(J257:J261)</f>
        <v>0</v>
      </c>
      <c r="K262" s="297"/>
      <c r="L262" s="297">
        <f t="shared" ref="L262" si="195">SUM(L257:L261)</f>
        <v>0</v>
      </c>
      <c r="M262" s="297"/>
      <c r="N262" s="297">
        <f t="shared" ref="N262" si="196">SUM(N257:N261)</f>
        <v>0</v>
      </c>
      <c r="O262" s="297"/>
      <c r="P262" s="297">
        <f t="shared" ref="P262" si="197">SUM(P257:P261)</f>
        <v>0</v>
      </c>
      <c r="Q262" s="297"/>
      <c r="R262" s="297">
        <f t="shared" ref="R262" si="198">SUM(R257:R261)</f>
        <v>0</v>
      </c>
      <c r="S262" s="297"/>
      <c r="T262" s="400">
        <f t="shared" si="189"/>
        <v>0</v>
      </c>
      <c r="U262" s="397" t="e">
        <f t="shared" si="190"/>
        <v>#DIV/0!</v>
      </c>
    </row>
    <row r="263" spans="1:23" ht="12.75" customHeight="1" x14ac:dyDescent="0.2">
      <c r="A263" s="398" t="str">
        <f>A$11</f>
        <v>Privātās attiecināmās izmaksas</v>
      </c>
      <c r="B263" s="430">
        <f>B264-B257</f>
        <v>0</v>
      </c>
      <c r="C263" s="430"/>
      <c r="D263" s="430">
        <f t="shared" ref="D263" si="199">D264-D257</f>
        <v>0</v>
      </c>
      <c r="E263" s="430"/>
      <c r="F263" s="430">
        <f t="shared" ref="F263" si="200">F264-F257</f>
        <v>0</v>
      </c>
      <c r="G263" s="430"/>
      <c r="H263" s="430">
        <f t="shared" ref="H263" si="201">H264-H257</f>
        <v>0</v>
      </c>
      <c r="I263" s="430"/>
      <c r="J263" s="430">
        <f t="shared" ref="J263" si="202">J264-J257</f>
        <v>0</v>
      </c>
      <c r="K263" s="430"/>
      <c r="L263" s="430">
        <f t="shared" ref="L263" si="203">L264-L257</f>
        <v>0</v>
      </c>
      <c r="M263" s="430"/>
      <c r="N263" s="430">
        <f t="shared" ref="N263" si="204">N264-N257</f>
        <v>0</v>
      </c>
      <c r="O263" s="430"/>
      <c r="P263" s="430">
        <f t="shared" ref="P263" si="205">P264-P257</f>
        <v>0</v>
      </c>
      <c r="Q263" s="430"/>
      <c r="R263" s="430">
        <f t="shared" ref="R263" si="206">R264-R257</f>
        <v>0</v>
      </c>
      <c r="S263" s="430"/>
      <c r="T263" s="396">
        <f t="shared" si="189"/>
        <v>0</v>
      </c>
      <c r="U263" s="397" t="e">
        <f t="shared" si="190"/>
        <v>#DIV/0!</v>
      </c>
    </row>
    <row r="264" spans="1:23" ht="12.75" customHeight="1" x14ac:dyDescent="0.2">
      <c r="A264" s="399" t="str">
        <f>A$12</f>
        <v>Kopējās attiecināmās izmaksas</v>
      </c>
      <c r="B264" s="297">
        <f>'1.3.2.R.14.,41.,45.vai dz.c.s.'!H27</f>
        <v>0</v>
      </c>
      <c r="C264" s="297"/>
      <c r="D264" s="297">
        <f>'1.3.2.R.14.,41.,45.vai dz.c.s.'!J27</f>
        <v>0</v>
      </c>
      <c r="E264" s="297"/>
      <c r="F264" s="297">
        <f>'1.3.2.R.14.,41.,45.vai dz.c.s.'!L27</f>
        <v>0</v>
      </c>
      <c r="G264" s="297"/>
      <c r="H264" s="297">
        <f>'1.3.2.R.14.,41.,45.vai dz.c.s.'!N27</f>
        <v>0</v>
      </c>
      <c r="I264" s="297"/>
      <c r="J264" s="297">
        <f>'1.3.2.R.14.,41.,45.vai dz.c.s.'!P27</f>
        <v>0</v>
      </c>
      <c r="K264" s="297"/>
      <c r="L264" s="297">
        <f>'1.3.2.R.14.,41.,45.vai dz.c.s.'!R27</f>
        <v>0</v>
      </c>
      <c r="M264" s="297"/>
      <c r="N264" s="297">
        <f>'1.3.2.R.14.,41.,45.vai dz.c.s.'!T27</f>
        <v>0</v>
      </c>
      <c r="O264" s="297"/>
      <c r="P264" s="297">
        <f>'1.3.2.R.14.,41.,45.vai dz.c.s.'!V27</f>
        <v>0</v>
      </c>
      <c r="Q264" s="297"/>
      <c r="R264" s="297">
        <f>'1.3.2.R.14.,41.,45.vai dz.c.s.'!X27</f>
        <v>0</v>
      </c>
      <c r="S264" s="297"/>
      <c r="T264" s="400">
        <f>SUM(B264:R264)</f>
        <v>0</v>
      </c>
      <c r="U264" s="397" t="e">
        <f t="shared" si="190"/>
        <v>#DIV/0!</v>
      </c>
    </row>
    <row r="265" spans="1:23" ht="12.75" customHeight="1" x14ac:dyDescent="0.2">
      <c r="A265" s="398" t="str">
        <f>A$13</f>
        <v>Publiskās ārpusprojekta izmaksas</v>
      </c>
      <c r="B265" s="432"/>
      <c r="C265" s="432"/>
      <c r="D265" s="432"/>
      <c r="E265" s="432"/>
      <c r="F265" s="432"/>
      <c r="G265" s="432"/>
      <c r="H265" s="432"/>
      <c r="I265" s="432"/>
      <c r="J265" s="432"/>
      <c r="K265" s="432"/>
      <c r="L265" s="432"/>
      <c r="M265" s="432"/>
      <c r="N265" s="432"/>
      <c r="O265" s="432"/>
      <c r="P265" s="432"/>
      <c r="Q265" s="432"/>
      <c r="R265" s="432"/>
      <c r="S265" s="432"/>
      <c r="T265" s="396">
        <f t="shared" ref="T265:T267" si="207">SUM(B265:R265)</f>
        <v>0</v>
      </c>
      <c r="U265" s="431" t="s">
        <v>332</v>
      </c>
    </row>
    <row r="266" spans="1:23" ht="12.75" customHeight="1" x14ac:dyDescent="0.2">
      <c r="A266" s="398" t="str">
        <f>A$14</f>
        <v>Privātās ārpusprojekta izmaksas</v>
      </c>
      <c r="B266" s="430">
        <f>'1.3.2.R.14.,41.,45.vai dz.c.s.'!I27</f>
        <v>0</v>
      </c>
      <c r="C266" s="430"/>
      <c r="D266" s="430">
        <f>'1.3.2.R.14.,41.,45.vai dz.c.s.'!K27</f>
        <v>0</v>
      </c>
      <c r="E266" s="430"/>
      <c r="F266" s="430">
        <f>'1.3.2.R.14.,41.,45.vai dz.c.s.'!M27</f>
        <v>0</v>
      </c>
      <c r="G266" s="430"/>
      <c r="H266" s="430">
        <f>'1.3.2.R.14.,41.,45.vai dz.c.s.'!O27</f>
        <v>0</v>
      </c>
      <c r="I266" s="430"/>
      <c r="J266" s="430">
        <f>'1.3.2.R.14.,41.,45.vai dz.c.s.'!Q27</f>
        <v>0</v>
      </c>
      <c r="K266" s="430"/>
      <c r="L266" s="430">
        <f>'1.3.2.R.14.,41.,45.vai dz.c.s.'!S27</f>
        <v>0</v>
      </c>
      <c r="M266" s="430"/>
      <c r="N266" s="430">
        <f>'1.3.2.R.14.,41.,45.vai dz.c.s.'!U27</f>
        <v>0</v>
      </c>
      <c r="O266" s="430"/>
      <c r="P266" s="430">
        <f>'1.3.2.R.14.,41.,45.vai dz.c.s.'!W27</f>
        <v>0</v>
      </c>
      <c r="Q266" s="430"/>
      <c r="R266" s="430">
        <f>'1.3.2.R.14.,41.,45.vai dz.c.s.'!Y27</f>
        <v>0</v>
      </c>
      <c r="S266" s="430"/>
      <c r="T266" s="396">
        <f t="shared" si="207"/>
        <v>0</v>
      </c>
      <c r="U266" s="431" t="s">
        <v>332</v>
      </c>
    </row>
    <row r="267" spans="1:23" ht="12.75" customHeight="1" x14ac:dyDescent="0.2">
      <c r="A267" s="399" t="str">
        <f>A$15</f>
        <v>Ārpusprojekta izmaksas kopā</v>
      </c>
      <c r="B267" s="297">
        <f>SUM(B265:B266)</f>
        <v>0</v>
      </c>
      <c r="C267" s="297"/>
      <c r="D267" s="297">
        <f t="shared" ref="D267" si="208">SUM(D265:D266)</f>
        <v>0</v>
      </c>
      <c r="E267" s="297"/>
      <c r="F267" s="297">
        <f t="shared" ref="F267" si="209">SUM(F265:F266)</f>
        <v>0</v>
      </c>
      <c r="G267" s="297"/>
      <c r="H267" s="297">
        <f t="shared" ref="H267" si="210">SUM(H265:H266)</f>
        <v>0</v>
      </c>
      <c r="I267" s="297"/>
      <c r="J267" s="297">
        <f t="shared" ref="J267" si="211">SUM(J265:J266)</f>
        <v>0</v>
      </c>
      <c r="K267" s="297"/>
      <c r="L267" s="297">
        <f t="shared" ref="L267" si="212">SUM(L265:L266)</f>
        <v>0</v>
      </c>
      <c r="M267" s="297"/>
      <c r="N267" s="297">
        <f t="shared" ref="N267" si="213">SUM(N265:N266)</f>
        <v>0</v>
      </c>
      <c r="O267" s="297"/>
      <c r="P267" s="297">
        <f t="shared" ref="P267" si="214">SUM(P265:P266)</f>
        <v>0</v>
      </c>
      <c r="Q267" s="297"/>
      <c r="R267" s="297">
        <f t="shared" ref="R267" si="215">SUM(R265:R266)</f>
        <v>0</v>
      </c>
      <c r="S267" s="297"/>
      <c r="T267" s="400">
        <f t="shared" si="207"/>
        <v>0</v>
      </c>
      <c r="U267" s="431" t="s">
        <v>332</v>
      </c>
    </row>
    <row r="268" spans="1:23" ht="12.75" customHeight="1" x14ac:dyDescent="0.25">
      <c r="A268" s="404" t="str">
        <f>A$16</f>
        <v>Kopējās izmaksas</v>
      </c>
      <c r="B268" s="405">
        <f>B264+B267</f>
        <v>0</v>
      </c>
      <c r="C268" s="405"/>
      <c r="D268" s="405">
        <f t="shared" ref="D268" si="216">D264+D267</f>
        <v>0</v>
      </c>
      <c r="E268" s="405"/>
      <c r="F268" s="405">
        <f t="shared" ref="F268" si="217">F264+F267</f>
        <v>0</v>
      </c>
      <c r="G268" s="405"/>
      <c r="H268" s="405">
        <f t="shared" ref="H268" si="218">H264+H267</f>
        <v>0</v>
      </c>
      <c r="I268" s="405"/>
      <c r="J268" s="405">
        <f t="shared" ref="J268" si="219">J264+J267</f>
        <v>0</v>
      </c>
      <c r="K268" s="405"/>
      <c r="L268" s="405">
        <f t="shared" ref="L268" si="220">L264+L267</f>
        <v>0</v>
      </c>
      <c r="M268" s="405"/>
      <c r="N268" s="405">
        <f t="shared" ref="N268" si="221">N264+N267</f>
        <v>0</v>
      </c>
      <c r="O268" s="405"/>
      <c r="P268" s="405">
        <f t="shared" ref="P268" si="222">P264+P267</f>
        <v>0</v>
      </c>
      <c r="Q268" s="405"/>
      <c r="R268" s="405">
        <f t="shared" ref="R268" si="223">R264+R267</f>
        <v>0</v>
      </c>
      <c r="S268" s="405"/>
      <c r="T268" s="400">
        <f>SUM(B268:R268)</f>
        <v>0</v>
      </c>
      <c r="U268" s="431" t="s">
        <v>332</v>
      </c>
    </row>
    <row r="270" spans="1:23" ht="18.75" customHeight="1" x14ac:dyDescent="0.2">
      <c r="A270" s="518" t="str">
        <f>A254</f>
        <v>Projekta iesniedzējs vai sadarbības partneris (1.3.2.):</v>
      </c>
      <c r="B270" s="421">
        <f>'1.3.2.R.14.,41.,45.vai dz.c.s.'!C3</f>
        <v>0</v>
      </c>
      <c r="C270" s="422"/>
      <c r="D270" s="422"/>
      <c r="E270" s="422"/>
      <c r="F270" s="421">
        <f>'1.3.2.R.14.,41.,45.vai dz.c.s.'!H3</f>
        <v>0</v>
      </c>
      <c r="G270" s="422"/>
      <c r="H270" s="423"/>
      <c r="I270" s="422"/>
      <c r="J270" s="423" t="s">
        <v>339</v>
      </c>
      <c r="K270" s="422"/>
      <c r="L270" s="425">
        <f>'1.3.2.R.14.,41.,45.vai dz.c.s.'!C14</f>
        <v>1</v>
      </c>
      <c r="M270" s="422"/>
      <c r="N270" s="426" t="s">
        <v>352</v>
      </c>
      <c r="O270" s="422"/>
      <c r="P270" s="423"/>
      <c r="Q270" s="422"/>
      <c r="R270" s="423"/>
      <c r="S270" s="422"/>
      <c r="T270" s="423"/>
      <c r="U270" s="423"/>
      <c r="W270" s="4">
        <f>IF(F270=Dati!$J$3,1,IF(F270=Dati!$J$4,2,IF(F270=Dati!$J$5,3,0)))</f>
        <v>0</v>
      </c>
    </row>
    <row r="271" spans="1:23" x14ac:dyDescent="0.2">
      <c r="A271" s="392" t="s">
        <v>324</v>
      </c>
      <c r="B271" s="393">
        <f>B$3</f>
        <v>2026</v>
      </c>
      <c r="C271" s="393"/>
      <c r="D271" s="393">
        <f>D$3</f>
        <v>2027</v>
      </c>
      <c r="E271" s="393"/>
      <c r="F271" s="393">
        <f>F$3</f>
        <v>2028</v>
      </c>
      <c r="G271" s="393"/>
      <c r="H271" s="393">
        <f>H$3</f>
        <v>2029</v>
      </c>
      <c r="I271" s="393"/>
      <c r="J271" s="393" t="str">
        <f>J$3</f>
        <v>X</v>
      </c>
      <c r="K271" s="393"/>
      <c r="L271" s="393" t="str">
        <f>L$3</f>
        <v>X</v>
      </c>
      <c r="M271" s="393"/>
      <c r="N271" s="393" t="str">
        <f>N$3</f>
        <v>X</v>
      </c>
      <c r="O271" s="393"/>
      <c r="P271" s="393" t="str">
        <f>P$3</f>
        <v>X</v>
      </c>
      <c r="Q271" s="393"/>
      <c r="R271" s="393" t="str">
        <f>R$3</f>
        <v>X</v>
      </c>
      <c r="S271" s="393"/>
      <c r="T271" s="393"/>
      <c r="U271" s="393"/>
    </row>
    <row r="272" spans="1:23" x14ac:dyDescent="0.2">
      <c r="A272" s="427"/>
      <c r="B272" s="394" t="s">
        <v>325</v>
      </c>
      <c r="C272" s="394"/>
      <c r="D272" s="394" t="s">
        <v>325</v>
      </c>
      <c r="E272" s="394"/>
      <c r="F272" s="394" t="s">
        <v>325</v>
      </c>
      <c r="G272" s="394"/>
      <c r="H272" s="394" t="s">
        <v>325</v>
      </c>
      <c r="I272" s="394"/>
      <c r="J272" s="394" t="s">
        <v>325</v>
      </c>
      <c r="K272" s="394"/>
      <c r="L272" s="394" t="s">
        <v>325</v>
      </c>
      <c r="M272" s="394"/>
      <c r="N272" s="394" t="s">
        <v>325</v>
      </c>
      <c r="O272" s="394"/>
      <c r="P272" s="394" t="s">
        <v>325</v>
      </c>
      <c r="Q272" s="394"/>
      <c r="R272" s="394" t="s">
        <v>325</v>
      </c>
      <c r="S272" s="394"/>
      <c r="T272" s="394" t="s">
        <v>191</v>
      </c>
      <c r="U272" s="394" t="s">
        <v>131</v>
      </c>
    </row>
    <row r="273" spans="1:23" ht="12.75" customHeight="1" x14ac:dyDescent="0.2">
      <c r="A273" s="428" t="str">
        <f>A$5</f>
        <v>Taisnīgas pārkārtošanās fonds</v>
      </c>
      <c r="B273" s="429">
        <f>B280*$L$270</f>
        <v>0</v>
      </c>
      <c r="C273" s="429"/>
      <c r="D273" s="429">
        <f t="shared" ref="D273" si="224">D280*$L$270</f>
        <v>0</v>
      </c>
      <c r="E273" s="429"/>
      <c r="F273" s="429">
        <f t="shared" ref="F273" si="225">F280*$L$270</f>
        <v>0</v>
      </c>
      <c r="G273" s="429"/>
      <c r="H273" s="429">
        <f t="shared" ref="H273" si="226">H280*$L$270</f>
        <v>0</v>
      </c>
      <c r="I273" s="429"/>
      <c r="J273" s="429">
        <f t="shared" ref="J273" si="227">J280*$L$270</f>
        <v>0</v>
      </c>
      <c r="K273" s="429"/>
      <c r="L273" s="429">
        <f t="shared" ref="L273" si="228">L280*$L$270</f>
        <v>0</v>
      </c>
      <c r="M273" s="429"/>
      <c r="N273" s="429">
        <f t="shared" ref="N273" si="229">N280*$L$270</f>
        <v>0</v>
      </c>
      <c r="O273" s="429"/>
      <c r="P273" s="429">
        <f t="shared" ref="P273" si="230">P280*$L$270</f>
        <v>0</v>
      </c>
      <c r="Q273" s="429"/>
      <c r="R273" s="429">
        <f t="shared" ref="R273" si="231">R280*$L$270</f>
        <v>0</v>
      </c>
      <c r="S273" s="429"/>
      <c r="T273" s="396">
        <f>SUM(B273:R273)</f>
        <v>0</v>
      </c>
      <c r="U273" s="397" t="e">
        <f>T273/$T$280</f>
        <v>#DIV/0!</v>
      </c>
    </row>
    <row r="274" spans="1:23" ht="12.75" customHeight="1" x14ac:dyDescent="0.2">
      <c r="A274" s="398" t="str">
        <f>A$6</f>
        <v>Attiecināmais valsts budžeta finansējums</v>
      </c>
      <c r="B274" s="429"/>
      <c r="C274" s="429"/>
      <c r="D274" s="429"/>
      <c r="E274" s="429"/>
      <c r="F274" s="429"/>
      <c r="G274" s="429"/>
      <c r="H274" s="429"/>
      <c r="I274" s="429"/>
      <c r="J274" s="429"/>
      <c r="K274" s="429"/>
      <c r="L274" s="429"/>
      <c r="M274" s="429"/>
      <c r="N274" s="429"/>
      <c r="O274" s="429"/>
      <c r="P274" s="429"/>
      <c r="Q274" s="429"/>
      <c r="R274" s="429"/>
      <c r="S274" s="429"/>
      <c r="T274" s="396">
        <f t="shared" ref="T274:T279" si="232">SUM(B274:R274)</f>
        <v>0</v>
      </c>
      <c r="U274" s="397" t="e">
        <f t="shared" ref="U274:U280" si="233">T274/$T$280</f>
        <v>#DIV/0!</v>
      </c>
    </row>
    <row r="275" spans="1:23" ht="12.75" customHeight="1" x14ac:dyDescent="0.2">
      <c r="A275" s="398" t="str">
        <f>A$7</f>
        <v>Valsts budžeta dotācija pašvaldībām</v>
      </c>
      <c r="B275" s="430"/>
      <c r="C275" s="430"/>
      <c r="D275" s="430"/>
      <c r="E275" s="430"/>
      <c r="F275" s="430"/>
      <c r="G275" s="430"/>
      <c r="H275" s="430"/>
      <c r="I275" s="430"/>
      <c r="J275" s="430"/>
      <c r="K275" s="430"/>
      <c r="L275" s="430"/>
      <c r="M275" s="430"/>
      <c r="N275" s="430"/>
      <c r="O275" s="430"/>
      <c r="P275" s="430"/>
      <c r="Q275" s="430"/>
      <c r="R275" s="430"/>
      <c r="S275" s="430"/>
      <c r="T275" s="396">
        <f t="shared" si="232"/>
        <v>0</v>
      </c>
      <c r="U275" s="397" t="e">
        <f t="shared" si="233"/>
        <v>#DIV/0!</v>
      </c>
    </row>
    <row r="276" spans="1:23" ht="12.75" customHeight="1" x14ac:dyDescent="0.2">
      <c r="A276" s="398" t="str">
        <f>A$8</f>
        <v>Pašvaldības finansējums</v>
      </c>
      <c r="B276" s="430"/>
      <c r="C276" s="430"/>
      <c r="D276" s="430"/>
      <c r="E276" s="430"/>
      <c r="F276" s="430"/>
      <c r="G276" s="430"/>
      <c r="H276" s="430"/>
      <c r="I276" s="430"/>
      <c r="J276" s="430"/>
      <c r="K276" s="430"/>
      <c r="L276" s="430"/>
      <c r="M276" s="430"/>
      <c r="N276" s="430"/>
      <c r="O276" s="430"/>
      <c r="P276" s="430"/>
      <c r="Q276" s="430"/>
      <c r="R276" s="430"/>
      <c r="S276" s="430"/>
      <c r="T276" s="396">
        <f t="shared" si="232"/>
        <v>0</v>
      </c>
      <c r="U276" s="397" t="e">
        <f t="shared" si="233"/>
        <v>#DIV/0!</v>
      </c>
    </row>
    <row r="277" spans="1:23" s="3" customFormat="1" ht="12.75" customHeight="1" x14ac:dyDescent="0.2">
      <c r="A277" s="398" t="str">
        <f>A$9</f>
        <v>Cits publiskais finansējums</v>
      </c>
      <c r="B277" s="430"/>
      <c r="C277" s="430"/>
      <c r="D277" s="430"/>
      <c r="E277" s="430"/>
      <c r="F277" s="430"/>
      <c r="G277" s="430"/>
      <c r="H277" s="430"/>
      <c r="I277" s="430"/>
      <c r="J277" s="430"/>
      <c r="K277" s="430"/>
      <c r="L277" s="430"/>
      <c r="M277" s="430"/>
      <c r="N277" s="430"/>
      <c r="O277" s="430"/>
      <c r="P277" s="430"/>
      <c r="Q277" s="430"/>
      <c r="R277" s="430"/>
      <c r="S277" s="430"/>
      <c r="T277" s="396">
        <f t="shared" si="232"/>
        <v>0</v>
      </c>
      <c r="U277" s="397" t="e">
        <f t="shared" si="233"/>
        <v>#DIV/0!</v>
      </c>
    </row>
    <row r="278" spans="1:23" ht="12.75" customHeight="1" x14ac:dyDescent="0.2">
      <c r="A278" s="399" t="str">
        <f>A$10</f>
        <v>Publiskās attiecināmās izmaksas</v>
      </c>
      <c r="B278" s="297">
        <f>SUM(B273:B277)</f>
        <v>0</v>
      </c>
      <c r="C278" s="297"/>
      <c r="D278" s="297">
        <f t="shared" ref="D278" si="234">SUM(D273:D277)</f>
        <v>0</v>
      </c>
      <c r="E278" s="297"/>
      <c r="F278" s="297">
        <f t="shared" ref="F278" si="235">SUM(F273:F277)</f>
        <v>0</v>
      </c>
      <c r="G278" s="297"/>
      <c r="H278" s="297">
        <f t="shared" ref="H278" si="236">SUM(H273:H277)</f>
        <v>0</v>
      </c>
      <c r="I278" s="297"/>
      <c r="J278" s="297">
        <f t="shared" ref="J278" si="237">SUM(J273:J277)</f>
        <v>0</v>
      </c>
      <c r="K278" s="297"/>
      <c r="L278" s="297">
        <f t="shared" ref="L278" si="238">SUM(L273:L277)</f>
        <v>0</v>
      </c>
      <c r="M278" s="297"/>
      <c r="N278" s="297">
        <f t="shared" ref="N278" si="239">SUM(N273:N277)</f>
        <v>0</v>
      </c>
      <c r="O278" s="297"/>
      <c r="P278" s="297">
        <f t="shared" ref="P278" si="240">SUM(P273:P277)</f>
        <v>0</v>
      </c>
      <c r="Q278" s="297"/>
      <c r="R278" s="297">
        <f t="shared" ref="R278" si="241">SUM(R273:R277)</f>
        <v>0</v>
      </c>
      <c r="S278" s="297"/>
      <c r="T278" s="400">
        <f t="shared" si="232"/>
        <v>0</v>
      </c>
      <c r="U278" s="397" t="e">
        <f t="shared" si="233"/>
        <v>#DIV/0!</v>
      </c>
    </row>
    <row r="279" spans="1:23" ht="12.75" customHeight="1" x14ac:dyDescent="0.2">
      <c r="A279" s="398" t="str">
        <f>A$11</f>
        <v>Privātās attiecināmās izmaksas</v>
      </c>
      <c r="B279" s="430">
        <f>B280*$L$270-B273</f>
        <v>0</v>
      </c>
      <c r="C279" s="430"/>
      <c r="D279" s="430">
        <f t="shared" ref="D279" si="242">D280*$L$270-D273</f>
        <v>0</v>
      </c>
      <c r="E279" s="430"/>
      <c r="F279" s="430">
        <f t="shared" ref="F279" si="243">F280*$L$270-F273</f>
        <v>0</v>
      </c>
      <c r="G279" s="430"/>
      <c r="H279" s="430">
        <f t="shared" ref="H279" si="244">H280*$L$270-H273</f>
        <v>0</v>
      </c>
      <c r="I279" s="430"/>
      <c r="J279" s="430">
        <f t="shared" ref="J279" si="245">J280*$L$270-J273</f>
        <v>0</v>
      </c>
      <c r="K279" s="430"/>
      <c r="L279" s="430">
        <f t="shared" ref="L279" si="246">L280*$L$270-L273</f>
        <v>0</v>
      </c>
      <c r="M279" s="430"/>
      <c r="N279" s="430">
        <f t="shared" ref="N279" si="247">N280*$L$270-N273</f>
        <v>0</v>
      </c>
      <c r="O279" s="430"/>
      <c r="P279" s="430">
        <f t="shared" ref="P279" si="248">P280*$L$270-P273</f>
        <v>0</v>
      </c>
      <c r="Q279" s="430"/>
      <c r="R279" s="430">
        <f t="shared" ref="R279" si="249">R280*$L$270-R273</f>
        <v>0</v>
      </c>
      <c r="S279" s="430"/>
      <c r="T279" s="396">
        <f t="shared" si="232"/>
        <v>0</v>
      </c>
      <c r="U279" s="397" t="e">
        <f t="shared" si="233"/>
        <v>#DIV/0!</v>
      </c>
    </row>
    <row r="280" spans="1:23" ht="12.75" customHeight="1" x14ac:dyDescent="0.2">
      <c r="A280" s="399" t="str">
        <f>A$12</f>
        <v>Kopējās attiecināmās izmaksas</v>
      </c>
      <c r="B280" s="297">
        <f>'1.3.2.R.14.,41.,45.vai dz.c.s.'!H28</f>
        <v>0</v>
      </c>
      <c r="C280" s="297"/>
      <c r="D280" s="297">
        <f>'1.3.2.R.14.,41.,45.vai dz.c.s.'!J28</f>
        <v>0</v>
      </c>
      <c r="E280" s="297"/>
      <c r="F280" s="297">
        <f>'1.3.2.R.14.,41.,45.vai dz.c.s.'!L28</f>
        <v>0</v>
      </c>
      <c r="G280" s="297"/>
      <c r="H280" s="297">
        <f>'1.3.2.R.14.,41.,45.vai dz.c.s.'!N28</f>
        <v>0</v>
      </c>
      <c r="I280" s="297"/>
      <c r="J280" s="297">
        <f>'1.3.2.R.14.,41.,45.vai dz.c.s.'!P28</f>
        <v>0</v>
      </c>
      <c r="K280" s="297"/>
      <c r="L280" s="297">
        <f>'1.3.2.R.14.,41.,45.vai dz.c.s.'!R28</f>
        <v>0</v>
      </c>
      <c r="M280" s="297"/>
      <c r="N280" s="297">
        <f>'1.3.2.R.14.,41.,45.vai dz.c.s.'!T28</f>
        <v>0</v>
      </c>
      <c r="O280" s="297"/>
      <c r="P280" s="297">
        <f>'1.3.2.R.14.,41.,45.vai dz.c.s.'!V28</f>
        <v>0</v>
      </c>
      <c r="Q280" s="297"/>
      <c r="R280" s="297">
        <f>'1.3.2.R.14.,41.,45.vai dz.c.s.'!X28</f>
        <v>0</v>
      </c>
      <c r="S280" s="297"/>
      <c r="T280" s="400">
        <f>SUM(B280:R280)</f>
        <v>0</v>
      </c>
      <c r="U280" s="397" t="e">
        <f t="shared" si="233"/>
        <v>#DIV/0!</v>
      </c>
    </row>
    <row r="281" spans="1:23" ht="12.75" customHeight="1" x14ac:dyDescent="0.2">
      <c r="A281" s="398" t="str">
        <f>A$13</f>
        <v>Publiskās ārpusprojekta izmaksas</v>
      </c>
      <c r="B281" s="432"/>
      <c r="C281" s="432"/>
      <c r="D281" s="432"/>
      <c r="E281" s="432"/>
      <c r="F281" s="432"/>
      <c r="G281" s="432"/>
      <c r="H281" s="432"/>
      <c r="I281" s="432"/>
      <c r="J281" s="432"/>
      <c r="K281" s="432"/>
      <c r="L281" s="432"/>
      <c r="M281" s="432"/>
      <c r="N281" s="432"/>
      <c r="O281" s="432"/>
      <c r="P281" s="432"/>
      <c r="Q281" s="432"/>
      <c r="R281" s="432"/>
      <c r="S281" s="432"/>
      <c r="T281" s="396">
        <f t="shared" ref="T281:T283" si="250">SUM(B281:R281)</f>
        <v>0</v>
      </c>
      <c r="U281" s="431" t="s">
        <v>332</v>
      </c>
    </row>
    <row r="282" spans="1:23" ht="12.75" customHeight="1" x14ac:dyDescent="0.2">
      <c r="A282" s="398" t="str">
        <f>A$14</f>
        <v>Privātās ārpusprojekta izmaksas</v>
      </c>
      <c r="B282" s="430">
        <f>'1.3.2.R.14.,41.,45.vai dz.c.s.'!I28</f>
        <v>0</v>
      </c>
      <c r="C282" s="430"/>
      <c r="D282" s="430">
        <f>'1.3.2.R.14.,41.,45.vai dz.c.s.'!K28</f>
        <v>0</v>
      </c>
      <c r="E282" s="430"/>
      <c r="F282" s="430">
        <f>'1.3.2.R.14.,41.,45.vai dz.c.s.'!M28</f>
        <v>0</v>
      </c>
      <c r="G282" s="430"/>
      <c r="H282" s="430">
        <f>'1.3.2.R.14.,41.,45.vai dz.c.s.'!O28</f>
        <v>0</v>
      </c>
      <c r="I282" s="430"/>
      <c r="J282" s="430">
        <f>'1.3.2.R.14.,41.,45.vai dz.c.s.'!Q28</f>
        <v>0</v>
      </c>
      <c r="K282" s="430"/>
      <c r="L282" s="430">
        <f>'1.3.2.R.14.,41.,45.vai dz.c.s.'!S28</f>
        <v>0</v>
      </c>
      <c r="M282" s="430"/>
      <c r="N282" s="430">
        <f>'1.3.2.R.14.,41.,45.vai dz.c.s.'!U28</f>
        <v>0</v>
      </c>
      <c r="O282" s="430"/>
      <c r="P282" s="430">
        <f>'1.3.2.R.14.,41.,45.vai dz.c.s.'!W28</f>
        <v>0</v>
      </c>
      <c r="Q282" s="430"/>
      <c r="R282" s="430">
        <f>'1.3.2.R.14.,41.,45.vai dz.c.s.'!Y28</f>
        <v>0</v>
      </c>
      <c r="S282" s="430"/>
      <c r="T282" s="396">
        <f t="shared" si="250"/>
        <v>0</v>
      </c>
      <c r="U282" s="431" t="s">
        <v>332</v>
      </c>
    </row>
    <row r="283" spans="1:23" ht="12.75" customHeight="1" x14ac:dyDescent="0.2">
      <c r="A283" s="399" t="str">
        <f>A$15</f>
        <v>Ārpusprojekta izmaksas kopā</v>
      </c>
      <c r="B283" s="297">
        <f>SUM(B281:B282)</f>
        <v>0</v>
      </c>
      <c r="C283" s="297"/>
      <c r="D283" s="297">
        <f t="shared" ref="D283" si="251">SUM(D281:D282)</f>
        <v>0</v>
      </c>
      <c r="E283" s="297"/>
      <c r="F283" s="297">
        <f t="shared" ref="F283" si="252">SUM(F281:F282)</f>
        <v>0</v>
      </c>
      <c r="G283" s="297"/>
      <c r="H283" s="297">
        <f t="shared" ref="H283" si="253">SUM(H281:H282)</f>
        <v>0</v>
      </c>
      <c r="I283" s="297"/>
      <c r="J283" s="297">
        <f t="shared" ref="J283" si="254">SUM(J281:J282)</f>
        <v>0</v>
      </c>
      <c r="K283" s="297"/>
      <c r="L283" s="297">
        <f t="shared" ref="L283" si="255">SUM(L281:L282)</f>
        <v>0</v>
      </c>
      <c r="M283" s="297"/>
      <c r="N283" s="297">
        <f t="shared" ref="N283" si="256">SUM(N281:N282)</f>
        <v>0</v>
      </c>
      <c r="O283" s="297"/>
      <c r="P283" s="297">
        <f t="shared" ref="P283" si="257">SUM(P281:P282)</f>
        <v>0</v>
      </c>
      <c r="Q283" s="297"/>
      <c r="R283" s="297">
        <f t="shared" ref="R283" si="258">SUM(R281:R282)</f>
        <v>0</v>
      </c>
      <c r="S283" s="297"/>
      <c r="T283" s="400">
        <f t="shared" si="250"/>
        <v>0</v>
      </c>
      <c r="U283" s="431" t="s">
        <v>332</v>
      </c>
    </row>
    <row r="284" spans="1:23" ht="12.75" customHeight="1" x14ac:dyDescent="0.25">
      <c r="A284" s="404" t="str">
        <f>A$16</f>
        <v>Kopējās izmaksas</v>
      </c>
      <c r="B284" s="405">
        <f>B280+B283</f>
        <v>0</v>
      </c>
      <c r="C284" s="405"/>
      <c r="D284" s="405">
        <f t="shared" ref="D284" si="259">D280+D283</f>
        <v>0</v>
      </c>
      <c r="E284" s="405"/>
      <c r="F284" s="405">
        <f t="shared" ref="F284" si="260">F280+F283</f>
        <v>0</v>
      </c>
      <c r="G284" s="405"/>
      <c r="H284" s="405">
        <f t="shared" ref="H284" si="261">H280+H283</f>
        <v>0</v>
      </c>
      <c r="I284" s="405"/>
      <c r="J284" s="405">
        <f t="shared" ref="J284" si="262">J280+J283</f>
        <v>0</v>
      </c>
      <c r="K284" s="405"/>
      <c r="L284" s="405">
        <f t="shared" ref="L284" si="263">L280+L283</f>
        <v>0</v>
      </c>
      <c r="M284" s="405"/>
      <c r="N284" s="405">
        <f t="shared" ref="N284" si="264">N280+N283</f>
        <v>0</v>
      </c>
      <c r="O284" s="405"/>
      <c r="P284" s="405">
        <f t="shared" ref="P284" si="265">P280+P283</f>
        <v>0</v>
      </c>
      <c r="Q284" s="405"/>
      <c r="R284" s="405">
        <f t="shared" ref="R284" si="266">R280+R283</f>
        <v>0</v>
      </c>
      <c r="S284" s="405"/>
      <c r="T284" s="400">
        <f>SUM(B284:R284)</f>
        <v>0</v>
      </c>
      <c r="U284" s="431" t="s">
        <v>332</v>
      </c>
    </row>
    <row r="286" spans="1:23" ht="18.75" customHeight="1" x14ac:dyDescent="0.2">
      <c r="A286" s="519" t="str">
        <f>'1.3.3.R.14.,41.,45.vai dz.c.s.'!B3</f>
        <v>Projekta iesniedzējs vai sadarbības partneris (1.3.3.):</v>
      </c>
      <c r="B286" s="421">
        <f>'1.3.3.R.14.,41.,45.vai dz.c.s.'!C3</f>
        <v>0</v>
      </c>
      <c r="C286" s="422"/>
      <c r="D286" s="422"/>
      <c r="E286" s="422"/>
      <c r="F286" s="421">
        <f>'1.3.3.R.14.,41.,45.vai dz.c.s.'!H3</f>
        <v>0</v>
      </c>
      <c r="G286" s="422"/>
      <c r="H286" s="423"/>
      <c r="I286" s="422"/>
      <c r="J286" s="423" t="s">
        <v>339</v>
      </c>
      <c r="K286" s="422"/>
      <c r="L286" s="425">
        <f>'1.3.3.R.14.,41.,45.vai dz.c.s.'!C7</f>
        <v>0.3</v>
      </c>
      <c r="M286" s="422"/>
      <c r="N286" s="426" t="s">
        <v>177</v>
      </c>
      <c r="O286" s="422"/>
      <c r="P286" s="426"/>
      <c r="Q286" s="522"/>
      <c r="R286" s="426">
        <f>'1.3.3.R.14.,41.,45.vai dz.c.s.'!N3</f>
        <v>0</v>
      </c>
      <c r="S286" s="422"/>
      <c r="T286" s="423"/>
      <c r="U286" s="423"/>
      <c r="W286" s="4">
        <f>IF(F286=Dati!$J$3,1,IF(F286=Dati!$J$4,2,IF(F286=Dati!$J$5,3,0)))</f>
        <v>0</v>
      </c>
    </row>
    <row r="287" spans="1:23" x14ac:dyDescent="0.2">
      <c r="A287" s="392" t="s">
        <v>324</v>
      </c>
      <c r="B287" s="393">
        <f>B$3</f>
        <v>2026</v>
      </c>
      <c r="C287" s="393"/>
      <c r="D287" s="393">
        <f>D$3</f>
        <v>2027</v>
      </c>
      <c r="E287" s="393"/>
      <c r="F287" s="393">
        <f>F$3</f>
        <v>2028</v>
      </c>
      <c r="G287" s="393"/>
      <c r="H287" s="393">
        <f>H$3</f>
        <v>2029</v>
      </c>
      <c r="I287" s="393"/>
      <c r="J287" s="393" t="str">
        <f>J$3</f>
        <v>X</v>
      </c>
      <c r="K287" s="393"/>
      <c r="L287" s="393" t="str">
        <f>L$3</f>
        <v>X</v>
      </c>
      <c r="M287" s="393"/>
      <c r="N287" s="393" t="str">
        <f>N$3</f>
        <v>X</v>
      </c>
      <c r="O287" s="393"/>
      <c r="P287" s="393" t="str">
        <f>P$3</f>
        <v>X</v>
      </c>
      <c r="Q287" s="393"/>
      <c r="R287" s="393" t="str">
        <f>R$3</f>
        <v>X</v>
      </c>
      <c r="S287" s="393"/>
      <c r="T287" s="393"/>
      <c r="U287" s="393"/>
    </row>
    <row r="288" spans="1:23" x14ac:dyDescent="0.2">
      <c r="A288" s="427"/>
      <c r="B288" s="394" t="s">
        <v>325</v>
      </c>
      <c r="C288" s="394"/>
      <c r="D288" s="394" t="s">
        <v>325</v>
      </c>
      <c r="E288" s="394"/>
      <c r="F288" s="394" t="s">
        <v>325</v>
      </c>
      <c r="G288" s="394"/>
      <c r="H288" s="394" t="s">
        <v>325</v>
      </c>
      <c r="I288" s="394"/>
      <c r="J288" s="394" t="s">
        <v>325</v>
      </c>
      <c r="K288" s="394"/>
      <c r="L288" s="394" t="s">
        <v>325</v>
      </c>
      <c r="M288" s="394"/>
      <c r="N288" s="394" t="s">
        <v>325</v>
      </c>
      <c r="O288" s="394"/>
      <c r="P288" s="394" t="s">
        <v>325</v>
      </c>
      <c r="Q288" s="394"/>
      <c r="R288" s="394" t="s">
        <v>325</v>
      </c>
      <c r="S288" s="394"/>
      <c r="T288" s="394" t="s">
        <v>191</v>
      </c>
      <c r="U288" s="394" t="s">
        <v>131</v>
      </c>
    </row>
    <row r="289" spans="1:23" ht="12.75" customHeight="1" x14ac:dyDescent="0.2">
      <c r="A289" s="428" t="str">
        <f>A$5</f>
        <v>Taisnīgas pārkārtošanās fonds</v>
      </c>
      <c r="B289" s="429">
        <f>B296*$L$286</f>
        <v>0</v>
      </c>
      <c r="C289" s="429"/>
      <c r="D289" s="429">
        <f t="shared" ref="D289" si="267">D296*$L$286</f>
        <v>0</v>
      </c>
      <c r="E289" s="429"/>
      <c r="F289" s="429">
        <f t="shared" ref="F289" si="268">F296*$L$286</f>
        <v>0</v>
      </c>
      <c r="G289" s="429"/>
      <c r="H289" s="429">
        <f t="shared" ref="H289" si="269">H296*$L$286</f>
        <v>0</v>
      </c>
      <c r="I289" s="429"/>
      <c r="J289" s="429">
        <f t="shared" ref="J289" si="270">J296*$L$286</f>
        <v>0</v>
      </c>
      <c r="K289" s="429"/>
      <c r="L289" s="429">
        <f t="shared" ref="L289" si="271">L296*$L$286</f>
        <v>0</v>
      </c>
      <c r="M289" s="429"/>
      <c r="N289" s="429">
        <f t="shared" ref="N289" si="272">N296*$L$286</f>
        <v>0</v>
      </c>
      <c r="O289" s="429"/>
      <c r="P289" s="429">
        <f t="shared" ref="P289" si="273">P296*$L$286</f>
        <v>0</v>
      </c>
      <c r="Q289" s="429"/>
      <c r="R289" s="429">
        <f t="shared" ref="R289" si="274">R296*$L$286</f>
        <v>0</v>
      </c>
      <c r="S289" s="429"/>
      <c r="T289" s="396">
        <f>SUM(B289:R289)</f>
        <v>0</v>
      </c>
      <c r="U289" s="397" t="e">
        <f>T289/$T$296</f>
        <v>#DIV/0!</v>
      </c>
    </row>
    <row r="290" spans="1:23" ht="12.75" customHeight="1" x14ac:dyDescent="0.2">
      <c r="A290" s="398" t="str">
        <f>A$6</f>
        <v>Attiecināmais valsts budžeta finansējums</v>
      </c>
      <c r="B290" s="429"/>
      <c r="C290" s="429"/>
      <c r="D290" s="429"/>
      <c r="E290" s="429"/>
      <c r="F290" s="429"/>
      <c r="G290" s="429"/>
      <c r="H290" s="429"/>
      <c r="I290" s="429"/>
      <c r="J290" s="429"/>
      <c r="K290" s="429"/>
      <c r="L290" s="429"/>
      <c r="M290" s="429"/>
      <c r="N290" s="429"/>
      <c r="O290" s="429"/>
      <c r="P290" s="429"/>
      <c r="Q290" s="429"/>
      <c r="R290" s="429"/>
      <c r="S290" s="429"/>
      <c r="T290" s="396">
        <f t="shared" ref="T290:T295" si="275">SUM(B290:R290)</f>
        <v>0</v>
      </c>
      <c r="U290" s="397" t="e">
        <f t="shared" ref="U290:U296" si="276">T290/$T$296</f>
        <v>#DIV/0!</v>
      </c>
    </row>
    <row r="291" spans="1:23" ht="12.75" customHeight="1" x14ac:dyDescent="0.2">
      <c r="A291" s="398" t="str">
        <f>A$7</f>
        <v>Valsts budžeta dotācija pašvaldībām</v>
      </c>
      <c r="B291" s="430"/>
      <c r="C291" s="430"/>
      <c r="D291" s="430"/>
      <c r="E291" s="430"/>
      <c r="F291" s="430"/>
      <c r="G291" s="430"/>
      <c r="H291" s="430"/>
      <c r="I291" s="430"/>
      <c r="J291" s="430"/>
      <c r="K291" s="430"/>
      <c r="L291" s="430"/>
      <c r="M291" s="430"/>
      <c r="N291" s="430"/>
      <c r="O291" s="430"/>
      <c r="P291" s="430"/>
      <c r="Q291" s="430"/>
      <c r="R291" s="430"/>
      <c r="S291" s="430"/>
      <c r="T291" s="396">
        <f t="shared" si="275"/>
        <v>0</v>
      </c>
      <c r="U291" s="397" t="e">
        <f t="shared" si="276"/>
        <v>#DIV/0!</v>
      </c>
    </row>
    <row r="292" spans="1:23" ht="12.75" customHeight="1" x14ac:dyDescent="0.2">
      <c r="A292" s="398" t="str">
        <f>A$8</f>
        <v>Pašvaldības finansējums</v>
      </c>
      <c r="B292" s="430"/>
      <c r="C292" s="430"/>
      <c r="D292" s="430"/>
      <c r="E292" s="430"/>
      <c r="F292" s="430"/>
      <c r="G292" s="430"/>
      <c r="H292" s="430"/>
      <c r="I292" s="430"/>
      <c r="J292" s="430"/>
      <c r="K292" s="430"/>
      <c r="L292" s="430"/>
      <c r="M292" s="430"/>
      <c r="N292" s="430"/>
      <c r="O292" s="430"/>
      <c r="P292" s="430"/>
      <c r="Q292" s="430"/>
      <c r="R292" s="430"/>
      <c r="S292" s="430"/>
      <c r="T292" s="396">
        <f t="shared" si="275"/>
        <v>0</v>
      </c>
      <c r="U292" s="397" t="e">
        <f t="shared" si="276"/>
        <v>#DIV/0!</v>
      </c>
    </row>
    <row r="293" spans="1:23" s="3" customFormat="1" ht="12.75" customHeight="1" x14ac:dyDescent="0.2">
      <c r="A293" s="398" t="str">
        <f>A$9</f>
        <v>Cits publiskais finansējums</v>
      </c>
      <c r="B293" s="430"/>
      <c r="C293" s="430"/>
      <c r="D293" s="430"/>
      <c r="E293" s="430"/>
      <c r="F293" s="430"/>
      <c r="G293" s="430"/>
      <c r="H293" s="430"/>
      <c r="I293" s="430"/>
      <c r="J293" s="430"/>
      <c r="K293" s="430"/>
      <c r="L293" s="430"/>
      <c r="M293" s="430"/>
      <c r="N293" s="430"/>
      <c r="O293" s="430"/>
      <c r="P293" s="430"/>
      <c r="Q293" s="430"/>
      <c r="R293" s="430"/>
      <c r="S293" s="430"/>
      <c r="T293" s="396">
        <f t="shared" si="275"/>
        <v>0</v>
      </c>
      <c r="U293" s="397" t="e">
        <f t="shared" si="276"/>
        <v>#DIV/0!</v>
      </c>
    </row>
    <row r="294" spans="1:23" ht="12.75" customHeight="1" x14ac:dyDescent="0.2">
      <c r="A294" s="399" t="str">
        <f>A$10</f>
        <v>Publiskās attiecināmās izmaksas</v>
      </c>
      <c r="B294" s="297">
        <f>SUM(B289:B293)</f>
        <v>0</v>
      </c>
      <c r="C294" s="297"/>
      <c r="D294" s="297">
        <f t="shared" ref="D294" si="277">SUM(D289:D293)</f>
        <v>0</v>
      </c>
      <c r="E294" s="297"/>
      <c r="F294" s="297">
        <f t="shared" ref="F294" si="278">SUM(F289:F293)</f>
        <v>0</v>
      </c>
      <c r="G294" s="297"/>
      <c r="H294" s="297">
        <f t="shared" ref="H294" si="279">SUM(H289:H293)</f>
        <v>0</v>
      </c>
      <c r="I294" s="297"/>
      <c r="J294" s="297">
        <f t="shared" ref="J294" si="280">SUM(J289:J293)</f>
        <v>0</v>
      </c>
      <c r="K294" s="297"/>
      <c r="L294" s="297">
        <f t="shared" ref="L294" si="281">SUM(L289:L293)</f>
        <v>0</v>
      </c>
      <c r="M294" s="297"/>
      <c r="N294" s="297">
        <f t="shared" ref="N294" si="282">SUM(N289:N293)</f>
        <v>0</v>
      </c>
      <c r="O294" s="297"/>
      <c r="P294" s="297">
        <f t="shared" ref="P294" si="283">SUM(P289:P293)</f>
        <v>0</v>
      </c>
      <c r="Q294" s="297"/>
      <c r="R294" s="297">
        <f t="shared" ref="R294" si="284">SUM(R289:R293)</f>
        <v>0</v>
      </c>
      <c r="S294" s="297"/>
      <c r="T294" s="400">
        <f t="shared" si="275"/>
        <v>0</v>
      </c>
      <c r="U294" s="397" t="e">
        <f t="shared" si="276"/>
        <v>#DIV/0!</v>
      </c>
    </row>
    <row r="295" spans="1:23" ht="12.75" customHeight="1" x14ac:dyDescent="0.2">
      <c r="A295" s="398" t="str">
        <f>A$11</f>
        <v>Privātās attiecināmās izmaksas</v>
      </c>
      <c r="B295" s="430">
        <f>B296-B289</f>
        <v>0</v>
      </c>
      <c r="C295" s="430"/>
      <c r="D295" s="430">
        <f t="shared" ref="D295" si="285">D296-D289</f>
        <v>0</v>
      </c>
      <c r="E295" s="430"/>
      <c r="F295" s="430">
        <f t="shared" ref="F295" si="286">F296-F289</f>
        <v>0</v>
      </c>
      <c r="G295" s="430"/>
      <c r="H295" s="430">
        <f t="shared" ref="H295" si="287">H296-H289</f>
        <v>0</v>
      </c>
      <c r="I295" s="430"/>
      <c r="J295" s="430">
        <f t="shared" ref="J295" si="288">J296-J289</f>
        <v>0</v>
      </c>
      <c r="K295" s="430"/>
      <c r="L295" s="430">
        <f t="shared" ref="L295" si="289">L296-L289</f>
        <v>0</v>
      </c>
      <c r="M295" s="430"/>
      <c r="N295" s="430">
        <f t="shared" ref="N295" si="290">N296-N289</f>
        <v>0</v>
      </c>
      <c r="O295" s="430"/>
      <c r="P295" s="430">
        <f t="shared" ref="P295" si="291">P296-P289</f>
        <v>0</v>
      </c>
      <c r="Q295" s="430"/>
      <c r="R295" s="430">
        <f t="shared" ref="R295" si="292">R296-R289</f>
        <v>0</v>
      </c>
      <c r="S295" s="430"/>
      <c r="T295" s="396">
        <f t="shared" si="275"/>
        <v>0</v>
      </c>
      <c r="U295" s="397" t="e">
        <f t="shared" si="276"/>
        <v>#DIV/0!</v>
      </c>
    </row>
    <row r="296" spans="1:23" ht="12.75" customHeight="1" x14ac:dyDescent="0.2">
      <c r="A296" s="399" t="str">
        <f>A$12</f>
        <v>Kopējās attiecināmās izmaksas</v>
      </c>
      <c r="B296" s="297">
        <f>'1.3.3.R.14.,41.,45.vai dz.c.s.'!H27</f>
        <v>0</v>
      </c>
      <c r="C296" s="297"/>
      <c r="D296" s="297">
        <f>'1.3.3.R.14.,41.,45.vai dz.c.s.'!J27</f>
        <v>0</v>
      </c>
      <c r="E296" s="297"/>
      <c r="F296" s="297">
        <f>'1.3.3.R.14.,41.,45.vai dz.c.s.'!L27</f>
        <v>0</v>
      </c>
      <c r="G296" s="297"/>
      <c r="H296" s="297">
        <f>'1.3.3.R.14.,41.,45.vai dz.c.s.'!N27</f>
        <v>0</v>
      </c>
      <c r="I296" s="297"/>
      <c r="J296" s="297">
        <f>'1.3.3.R.14.,41.,45.vai dz.c.s.'!P27</f>
        <v>0</v>
      </c>
      <c r="K296" s="297"/>
      <c r="L296" s="297">
        <f>'1.3.3.R.14.,41.,45.vai dz.c.s.'!R27</f>
        <v>0</v>
      </c>
      <c r="M296" s="297"/>
      <c r="N296" s="297">
        <f>'1.3.3.R.14.,41.,45.vai dz.c.s.'!T27</f>
        <v>0</v>
      </c>
      <c r="O296" s="297"/>
      <c r="P296" s="297">
        <f>'1.3.3.R.14.,41.,45.vai dz.c.s.'!V27</f>
        <v>0</v>
      </c>
      <c r="Q296" s="297"/>
      <c r="R296" s="297">
        <f>'1.3.3.R.14.,41.,45.vai dz.c.s.'!X27</f>
        <v>0</v>
      </c>
      <c r="S296" s="297"/>
      <c r="T296" s="400">
        <f>SUM(B296:R296)</f>
        <v>0</v>
      </c>
      <c r="U296" s="397" t="e">
        <f t="shared" si="276"/>
        <v>#DIV/0!</v>
      </c>
    </row>
    <row r="297" spans="1:23" ht="12.75" customHeight="1" x14ac:dyDescent="0.2">
      <c r="A297" s="398" t="str">
        <f>A$13</f>
        <v>Publiskās ārpusprojekta izmaksas</v>
      </c>
      <c r="B297" s="432"/>
      <c r="C297" s="432"/>
      <c r="D297" s="432"/>
      <c r="E297" s="432"/>
      <c r="F297" s="432"/>
      <c r="G297" s="432"/>
      <c r="H297" s="432"/>
      <c r="I297" s="432"/>
      <c r="J297" s="432"/>
      <c r="K297" s="432"/>
      <c r="L297" s="432"/>
      <c r="M297" s="432"/>
      <c r="N297" s="432"/>
      <c r="O297" s="432"/>
      <c r="P297" s="432"/>
      <c r="Q297" s="432"/>
      <c r="R297" s="432"/>
      <c r="S297" s="432"/>
      <c r="T297" s="396">
        <f t="shared" ref="T297:T299" si="293">SUM(B297:R297)</f>
        <v>0</v>
      </c>
      <c r="U297" s="431" t="s">
        <v>332</v>
      </c>
    </row>
    <row r="298" spans="1:23" ht="12.75" customHeight="1" x14ac:dyDescent="0.2">
      <c r="A298" s="398" t="str">
        <f>A$14</f>
        <v>Privātās ārpusprojekta izmaksas</v>
      </c>
      <c r="B298" s="430">
        <f>'1.3.3.R.14.,41.,45.vai dz.c.s.'!I27</f>
        <v>0</v>
      </c>
      <c r="C298" s="430"/>
      <c r="D298" s="430">
        <f>'1.3.3.R.14.,41.,45.vai dz.c.s.'!K27</f>
        <v>0</v>
      </c>
      <c r="E298" s="430"/>
      <c r="F298" s="430">
        <f>'1.3.3.R.14.,41.,45.vai dz.c.s.'!M27</f>
        <v>0</v>
      </c>
      <c r="G298" s="430"/>
      <c r="H298" s="430">
        <f>'1.3.3.R.14.,41.,45.vai dz.c.s.'!O27</f>
        <v>0</v>
      </c>
      <c r="I298" s="430"/>
      <c r="J298" s="430">
        <f>'1.3.3.R.14.,41.,45.vai dz.c.s.'!Q27</f>
        <v>0</v>
      </c>
      <c r="K298" s="430"/>
      <c r="L298" s="430">
        <f>'1.3.3.R.14.,41.,45.vai dz.c.s.'!S27</f>
        <v>0</v>
      </c>
      <c r="M298" s="430"/>
      <c r="N298" s="430">
        <f>'1.3.3.R.14.,41.,45.vai dz.c.s.'!U27</f>
        <v>0</v>
      </c>
      <c r="O298" s="430"/>
      <c r="P298" s="430">
        <f>'1.3.3.R.14.,41.,45.vai dz.c.s.'!W27</f>
        <v>0</v>
      </c>
      <c r="Q298" s="430"/>
      <c r="R298" s="430">
        <f>'1.3.3.R.14.,41.,45.vai dz.c.s.'!Y27</f>
        <v>0</v>
      </c>
      <c r="S298" s="430"/>
      <c r="T298" s="396">
        <f t="shared" si="293"/>
        <v>0</v>
      </c>
      <c r="U298" s="431" t="s">
        <v>332</v>
      </c>
    </row>
    <row r="299" spans="1:23" ht="12.75" customHeight="1" x14ac:dyDescent="0.2">
      <c r="A299" s="399" t="str">
        <f>A$15</f>
        <v>Ārpusprojekta izmaksas kopā</v>
      </c>
      <c r="B299" s="297">
        <f>SUM(B297:B298)</f>
        <v>0</v>
      </c>
      <c r="C299" s="297"/>
      <c r="D299" s="297">
        <f t="shared" ref="D299" si="294">SUM(D297:D298)</f>
        <v>0</v>
      </c>
      <c r="E299" s="297"/>
      <c r="F299" s="297">
        <f t="shared" ref="F299" si="295">SUM(F297:F298)</f>
        <v>0</v>
      </c>
      <c r="G299" s="297"/>
      <c r="H299" s="297">
        <f t="shared" ref="H299" si="296">SUM(H297:H298)</f>
        <v>0</v>
      </c>
      <c r="I299" s="297"/>
      <c r="J299" s="297">
        <f t="shared" ref="J299" si="297">SUM(J297:J298)</f>
        <v>0</v>
      </c>
      <c r="K299" s="297"/>
      <c r="L299" s="297">
        <f t="shared" ref="L299" si="298">SUM(L297:L298)</f>
        <v>0</v>
      </c>
      <c r="M299" s="297"/>
      <c r="N299" s="297">
        <f t="shared" ref="N299" si="299">SUM(N297:N298)</f>
        <v>0</v>
      </c>
      <c r="O299" s="297"/>
      <c r="P299" s="297">
        <f t="shared" ref="P299" si="300">SUM(P297:P298)</f>
        <v>0</v>
      </c>
      <c r="Q299" s="297"/>
      <c r="R299" s="297">
        <f t="shared" ref="R299" si="301">SUM(R297:R298)</f>
        <v>0</v>
      </c>
      <c r="S299" s="297"/>
      <c r="T299" s="400">
        <f t="shared" si="293"/>
        <v>0</v>
      </c>
      <c r="U299" s="431" t="s">
        <v>332</v>
      </c>
    </row>
    <row r="300" spans="1:23" ht="12.75" customHeight="1" x14ac:dyDescent="0.25">
      <c r="A300" s="404" t="str">
        <f>A$16</f>
        <v>Kopējās izmaksas</v>
      </c>
      <c r="B300" s="405">
        <f>B296+B299</f>
        <v>0</v>
      </c>
      <c r="C300" s="405"/>
      <c r="D300" s="405">
        <f t="shared" ref="D300" si="302">D296+D299</f>
        <v>0</v>
      </c>
      <c r="E300" s="405"/>
      <c r="F300" s="405">
        <f t="shared" ref="F300" si="303">F296+F299</f>
        <v>0</v>
      </c>
      <c r="G300" s="405"/>
      <c r="H300" s="405">
        <f t="shared" ref="H300" si="304">H296+H299</f>
        <v>0</v>
      </c>
      <c r="I300" s="405"/>
      <c r="J300" s="405">
        <f t="shared" ref="J300" si="305">J296+J299</f>
        <v>0</v>
      </c>
      <c r="K300" s="405"/>
      <c r="L300" s="405">
        <f t="shared" ref="L300" si="306">L296+L299</f>
        <v>0</v>
      </c>
      <c r="M300" s="405"/>
      <c r="N300" s="405">
        <f t="shared" ref="N300" si="307">N296+N299</f>
        <v>0</v>
      </c>
      <c r="O300" s="405"/>
      <c r="P300" s="405">
        <f t="shared" ref="P300" si="308">P296+P299</f>
        <v>0</v>
      </c>
      <c r="Q300" s="405"/>
      <c r="R300" s="405">
        <f t="shared" ref="R300" si="309">R296+R299</f>
        <v>0</v>
      </c>
      <c r="S300" s="405"/>
      <c r="T300" s="400">
        <f>SUM(B300:R300)</f>
        <v>0</v>
      </c>
      <c r="U300" s="431" t="s">
        <v>332</v>
      </c>
    </row>
    <row r="302" spans="1:23" ht="18.75" customHeight="1" x14ac:dyDescent="0.2">
      <c r="A302" s="519" t="str">
        <f>A286</f>
        <v>Projekta iesniedzējs vai sadarbības partneris (1.3.3.):</v>
      </c>
      <c r="B302" s="421">
        <f>'1.3.3.R.14.,41.,45.vai dz.c.s.'!C3</f>
        <v>0</v>
      </c>
      <c r="C302" s="422"/>
      <c r="D302" s="422"/>
      <c r="E302" s="422"/>
      <c r="F302" s="421">
        <f>'1.3.3.R.14.,41.,45.vai dz.c.s.'!H3</f>
        <v>0</v>
      </c>
      <c r="G302" s="422"/>
      <c r="H302" s="423"/>
      <c r="I302" s="422"/>
      <c r="J302" s="423" t="s">
        <v>339</v>
      </c>
      <c r="K302" s="422"/>
      <c r="L302" s="425">
        <f>'1.3.3.R.14.,41.,45.vai dz.c.s.'!C14</f>
        <v>1</v>
      </c>
      <c r="M302" s="422"/>
      <c r="N302" s="426" t="s">
        <v>352</v>
      </c>
      <c r="O302" s="422"/>
      <c r="P302" s="423"/>
      <c r="Q302" s="422"/>
      <c r="R302" s="423"/>
      <c r="S302" s="422"/>
      <c r="T302" s="423"/>
      <c r="U302" s="423"/>
      <c r="W302" s="4">
        <f>IF(F302=Dati!$J$3,1,IF(F302=Dati!$J$4,2,IF(F302=Dati!$J$5,3,0)))</f>
        <v>0</v>
      </c>
    </row>
    <row r="303" spans="1:23" x14ac:dyDescent="0.2">
      <c r="A303" s="392" t="s">
        <v>324</v>
      </c>
      <c r="B303" s="393">
        <f>B$3</f>
        <v>2026</v>
      </c>
      <c r="C303" s="393"/>
      <c r="D303" s="393">
        <f>D$3</f>
        <v>2027</v>
      </c>
      <c r="E303" s="393"/>
      <c r="F303" s="393">
        <f>F$3</f>
        <v>2028</v>
      </c>
      <c r="G303" s="393"/>
      <c r="H303" s="393">
        <f>H$3</f>
        <v>2029</v>
      </c>
      <c r="I303" s="393"/>
      <c r="J303" s="393" t="str">
        <f>J$3</f>
        <v>X</v>
      </c>
      <c r="K303" s="393"/>
      <c r="L303" s="393" t="str">
        <f>L$3</f>
        <v>X</v>
      </c>
      <c r="M303" s="393"/>
      <c r="N303" s="393" t="str">
        <f>N$3</f>
        <v>X</v>
      </c>
      <c r="O303" s="393"/>
      <c r="P303" s="393" t="str">
        <f>P$3</f>
        <v>X</v>
      </c>
      <c r="Q303" s="393"/>
      <c r="R303" s="393" t="str">
        <f>R$3</f>
        <v>X</v>
      </c>
      <c r="S303" s="393"/>
      <c r="T303" s="393"/>
      <c r="U303" s="393"/>
    </row>
    <row r="304" spans="1:23" x14ac:dyDescent="0.2">
      <c r="A304" s="427"/>
      <c r="B304" s="394" t="s">
        <v>325</v>
      </c>
      <c r="C304" s="394"/>
      <c r="D304" s="394" t="s">
        <v>325</v>
      </c>
      <c r="E304" s="394"/>
      <c r="F304" s="394" t="s">
        <v>325</v>
      </c>
      <c r="G304" s="394"/>
      <c r="H304" s="394" t="s">
        <v>325</v>
      </c>
      <c r="I304" s="394"/>
      <c r="J304" s="394" t="s">
        <v>325</v>
      </c>
      <c r="K304" s="394"/>
      <c r="L304" s="394" t="s">
        <v>325</v>
      </c>
      <c r="M304" s="394"/>
      <c r="N304" s="394" t="s">
        <v>325</v>
      </c>
      <c r="O304" s="394"/>
      <c r="P304" s="394" t="s">
        <v>325</v>
      </c>
      <c r="Q304" s="394"/>
      <c r="R304" s="394" t="s">
        <v>325</v>
      </c>
      <c r="S304" s="394"/>
      <c r="T304" s="394" t="s">
        <v>191</v>
      </c>
      <c r="U304" s="394" t="s">
        <v>131</v>
      </c>
    </row>
    <row r="305" spans="1:23" ht="12.75" customHeight="1" x14ac:dyDescent="0.2">
      <c r="A305" s="428" t="str">
        <f>A$5</f>
        <v>Taisnīgas pārkārtošanās fonds</v>
      </c>
      <c r="B305" s="429">
        <f>B312*$L$302</f>
        <v>0</v>
      </c>
      <c r="C305" s="429"/>
      <c r="D305" s="429">
        <f t="shared" ref="D305" si="310">D312*$L$302</f>
        <v>0</v>
      </c>
      <c r="E305" s="429"/>
      <c r="F305" s="429">
        <f t="shared" ref="F305" si="311">F312*$L$302</f>
        <v>0</v>
      </c>
      <c r="G305" s="429"/>
      <c r="H305" s="429">
        <f t="shared" ref="H305" si="312">H312*$L$302</f>
        <v>0</v>
      </c>
      <c r="I305" s="429"/>
      <c r="J305" s="429">
        <f t="shared" ref="J305" si="313">J312*$L$302</f>
        <v>0</v>
      </c>
      <c r="K305" s="429"/>
      <c r="L305" s="429">
        <f t="shared" ref="L305" si="314">L312*$L$302</f>
        <v>0</v>
      </c>
      <c r="M305" s="429"/>
      <c r="N305" s="429">
        <f t="shared" ref="N305" si="315">N312*$L$302</f>
        <v>0</v>
      </c>
      <c r="O305" s="429"/>
      <c r="P305" s="429">
        <f t="shared" ref="P305" si="316">P312*$L$302</f>
        <v>0</v>
      </c>
      <c r="Q305" s="429"/>
      <c r="R305" s="429">
        <f t="shared" ref="R305" si="317">R312*$L$302</f>
        <v>0</v>
      </c>
      <c r="S305" s="429"/>
      <c r="T305" s="396">
        <f>SUM(B305:R305)</f>
        <v>0</v>
      </c>
      <c r="U305" s="397" t="e">
        <f>T305/$T$312</f>
        <v>#DIV/0!</v>
      </c>
    </row>
    <row r="306" spans="1:23" ht="12.75" customHeight="1" x14ac:dyDescent="0.2">
      <c r="A306" s="398" t="str">
        <f>A$6</f>
        <v>Attiecināmais valsts budžeta finansējums</v>
      </c>
      <c r="B306" s="429"/>
      <c r="C306" s="429"/>
      <c r="D306" s="429"/>
      <c r="E306" s="429"/>
      <c r="F306" s="429"/>
      <c r="G306" s="429"/>
      <c r="H306" s="429"/>
      <c r="I306" s="429"/>
      <c r="J306" s="429"/>
      <c r="K306" s="429"/>
      <c r="L306" s="429"/>
      <c r="M306" s="429"/>
      <c r="N306" s="429"/>
      <c r="O306" s="429"/>
      <c r="P306" s="429"/>
      <c r="Q306" s="429"/>
      <c r="R306" s="429"/>
      <c r="S306" s="429"/>
      <c r="T306" s="396">
        <f t="shared" ref="T306:T311" si="318">SUM(B306:R306)</f>
        <v>0</v>
      </c>
      <c r="U306" s="397" t="e">
        <f t="shared" ref="U306:U312" si="319">T306/$T$312</f>
        <v>#DIV/0!</v>
      </c>
    </row>
    <row r="307" spans="1:23" ht="12.75" customHeight="1" x14ac:dyDescent="0.2">
      <c r="A307" s="398" t="str">
        <f>A$7</f>
        <v>Valsts budžeta dotācija pašvaldībām</v>
      </c>
      <c r="B307" s="430"/>
      <c r="C307" s="430"/>
      <c r="D307" s="430"/>
      <c r="E307" s="430"/>
      <c r="F307" s="430"/>
      <c r="G307" s="430"/>
      <c r="H307" s="430"/>
      <c r="I307" s="430"/>
      <c r="J307" s="430"/>
      <c r="K307" s="430"/>
      <c r="L307" s="430"/>
      <c r="M307" s="430"/>
      <c r="N307" s="430"/>
      <c r="O307" s="430"/>
      <c r="P307" s="430"/>
      <c r="Q307" s="430"/>
      <c r="R307" s="430"/>
      <c r="S307" s="430"/>
      <c r="T307" s="396">
        <f t="shared" si="318"/>
        <v>0</v>
      </c>
      <c r="U307" s="397" t="e">
        <f t="shared" si="319"/>
        <v>#DIV/0!</v>
      </c>
    </row>
    <row r="308" spans="1:23" ht="12.75" customHeight="1" x14ac:dyDescent="0.2">
      <c r="A308" s="398" t="str">
        <f>A$8</f>
        <v>Pašvaldības finansējums</v>
      </c>
      <c r="B308" s="430"/>
      <c r="C308" s="430"/>
      <c r="D308" s="430"/>
      <c r="E308" s="430"/>
      <c r="F308" s="430"/>
      <c r="G308" s="430"/>
      <c r="H308" s="430"/>
      <c r="I308" s="430"/>
      <c r="J308" s="430"/>
      <c r="K308" s="430"/>
      <c r="L308" s="430"/>
      <c r="M308" s="430"/>
      <c r="N308" s="430"/>
      <c r="O308" s="430"/>
      <c r="P308" s="430"/>
      <c r="Q308" s="430"/>
      <c r="R308" s="430"/>
      <c r="S308" s="430"/>
      <c r="T308" s="396">
        <f t="shared" si="318"/>
        <v>0</v>
      </c>
      <c r="U308" s="397" t="e">
        <f t="shared" si="319"/>
        <v>#DIV/0!</v>
      </c>
    </row>
    <row r="309" spans="1:23" s="3" customFormat="1" ht="12.75" customHeight="1" x14ac:dyDescent="0.2">
      <c r="A309" s="398" t="str">
        <f>A$9</f>
        <v>Cits publiskais finansējums</v>
      </c>
      <c r="B309" s="430"/>
      <c r="C309" s="430"/>
      <c r="D309" s="430"/>
      <c r="E309" s="430"/>
      <c r="F309" s="430"/>
      <c r="G309" s="430"/>
      <c r="H309" s="430"/>
      <c r="I309" s="430"/>
      <c r="J309" s="430"/>
      <c r="K309" s="430"/>
      <c r="L309" s="430"/>
      <c r="M309" s="430"/>
      <c r="N309" s="430"/>
      <c r="O309" s="430"/>
      <c r="P309" s="430"/>
      <c r="Q309" s="430"/>
      <c r="R309" s="430"/>
      <c r="S309" s="430"/>
      <c r="T309" s="396">
        <f t="shared" si="318"/>
        <v>0</v>
      </c>
      <c r="U309" s="397" t="e">
        <f t="shared" si="319"/>
        <v>#DIV/0!</v>
      </c>
    </row>
    <row r="310" spans="1:23" ht="12.75" customHeight="1" x14ac:dyDescent="0.2">
      <c r="A310" s="399" t="str">
        <f>A$10</f>
        <v>Publiskās attiecināmās izmaksas</v>
      </c>
      <c r="B310" s="297">
        <f>SUM(B305:B309)</f>
        <v>0</v>
      </c>
      <c r="C310" s="297"/>
      <c r="D310" s="297">
        <f t="shared" ref="D310" si="320">SUM(D305:D309)</f>
        <v>0</v>
      </c>
      <c r="E310" s="297"/>
      <c r="F310" s="297">
        <f t="shared" ref="F310" si="321">SUM(F305:F309)</f>
        <v>0</v>
      </c>
      <c r="G310" s="297"/>
      <c r="H310" s="297">
        <f t="shared" ref="H310" si="322">SUM(H305:H309)</f>
        <v>0</v>
      </c>
      <c r="I310" s="297"/>
      <c r="J310" s="297">
        <f t="shared" ref="J310" si="323">SUM(J305:J309)</f>
        <v>0</v>
      </c>
      <c r="K310" s="297"/>
      <c r="L310" s="297">
        <f t="shared" ref="L310" si="324">SUM(L305:L309)</f>
        <v>0</v>
      </c>
      <c r="M310" s="297"/>
      <c r="N310" s="297">
        <f t="shared" ref="N310" si="325">SUM(N305:N309)</f>
        <v>0</v>
      </c>
      <c r="O310" s="297"/>
      <c r="P310" s="297">
        <f t="shared" ref="P310" si="326">SUM(P305:P309)</f>
        <v>0</v>
      </c>
      <c r="Q310" s="297"/>
      <c r="R310" s="297">
        <f t="shared" ref="R310" si="327">SUM(R305:R309)</f>
        <v>0</v>
      </c>
      <c r="S310" s="297"/>
      <c r="T310" s="400">
        <f t="shared" si="318"/>
        <v>0</v>
      </c>
      <c r="U310" s="397" t="e">
        <f t="shared" si="319"/>
        <v>#DIV/0!</v>
      </c>
    </row>
    <row r="311" spans="1:23" ht="12.75" customHeight="1" x14ac:dyDescent="0.2">
      <c r="A311" s="398" t="str">
        <f>A$11</f>
        <v>Privātās attiecināmās izmaksas</v>
      </c>
      <c r="B311" s="430">
        <f>B312*$L$302-B305</f>
        <v>0</v>
      </c>
      <c r="C311" s="430"/>
      <c r="D311" s="430">
        <f t="shared" ref="D311" si="328">D312*$L$302-D305</f>
        <v>0</v>
      </c>
      <c r="E311" s="430"/>
      <c r="F311" s="430">
        <f t="shared" ref="F311" si="329">F312*$L$302-F305</f>
        <v>0</v>
      </c>
      <c r="G311" s="430"/>
      <c r="H311" s="430">
        <f t="shared" ref="H311" si="330">H312*$L$302-H305</f>
        <v>0</v>
      </c>
      <c r="I311" s="430"/>
      <c r="J311" s="430">
        <f t="shared" ref="J311" si="331">J312*$L$302-J305</f>
        <v>0</v>
      </c>
      <c r="K311" s="430"/>
      <c r="L311" s="430">
        <f t="shared" ref="L311" si="332">L312*$L$302-L305</f>
        <v>0</v>
      </c>
      <c r="M311" s="430"/>
      <c r="N311" s="430">
        <f t="shared" ref="N311" si="333">N312*$L$302-N305</f>
        <v>0</v>
      </c>
      <c r="O311" s="430"/>
      <c r="P311" s="430">
        <f t="shared" ref="P311" si="334">P312*$L$302-P305</f>
        <v>0</v>
      </c>
      <c r="Q311" s="430"/>
      <c r="R311" s="430">
        <f t="shared" ref="R311" si="335">R312*$L$302-R305</f>
        <v>0</v>
      </c>
      <c r="S311" s="430"/>
      <c r="T311" s="396">
        <f t="shared" si="318"/>
        <v>0</v>
      </c>
      <c r="U311" s="397" t="e">
        <f t="shared" si="319"/>
        <v>#DIV/0!</v>
      </c>
    </row>
    <row r="312" spans="1:23" ht="12.75" customHeight="1" x14ac:dyDescent="0.2">
      <c r="A312" s="399" t="str">
        <f>A$12</f>
        <v>Kopējās attiecināmās izmaksas</v>
      </c>
      <c r="B312" s="297">
        <f>'1.3.3.R.14.,41.,45.vai dz.c.s.'!H28</f>
        <v>0</v>
      </c>
      <c r="C312" s="297"/>
      <c r="D312" s="297">
        <f>'1.3.3.R.14.,41.,45.vai dz.c.s.'!J28</f>
        <v>0</v>
      </c>
      <c r="E312" s="297"/>
      <c r="F312" s="297">
        <f>'1.3.3.R.14.,41.,45.vai dz.c.s.'!L28</f>
        <v>0</v>
      </c>
      <c r="G312" s="297"/>
      <c r="H312" s="297">
        <f>'1.3.3.R.14.,41.,45.vai dz.c.s.'!N28</f>
        <v>0</v>
      </c>
      <c r="I312" s="297"/>
      <c r="J312" s="297">
        <f>'1.3.3.R.14.,41.,45.vai dz.c.s.'!P28</f>
        <v>0</v>
      </c>
      <c r="K312" s="297"/>
      <c r="L312" s="297">
        <f>'1.3.3.R.14.,41.,45.vai dz.c.s.'!R28</f>
        <v>0</v>
      </c>
      <c r="M312" s="297"/>
      <c r="N312" s="297">
        <f>'1.3.3.R.14.,41.,45.vai dz.c.s.'!T28</f>
        <v>0</v>
      </c>
      <c r="O312" s="297"/>
      <c r="P312" s="297">
        <f>'1.3.3.R.14.,41.,45.vai dz.c.s.'!V28</f>
        <v>0</v>
      </c>
      <c r="Q312" s="297"/>
      <c r="R312" s="297">
        <f>'1.3.3.R.14.,41.,45.vai dz.c.s.'!X28</f>
        <v>0</v>
      </c>
      <c r="S312" s="297"/>
      <c r="T312" s="400">
        <f>SUM(B312:R312)</f>
        <v>0</v>
      </c>
      <c r="U312" s="397" t="e">
        <f t="shared" si="319"/>
        <v>#DIV/0!</v>
      </c>
    </row>
    <row r="313" spans="1:23" ht="12.75" customHeight="1" x14ac:dyDescent="0.2">
      <c r="A313" s="398" t="str">
        <f>A$13</f>
        <v>Publiskās ārpusprojekta izmaksas</v>
      </c>
      <c r="B313" s="432"/>
      <c r="C313" s="432"/>
      <c r="D313" s="432"/>
      <c r="E313" s="432"/>
      <c r="F313" s="432"/>
      <c r="G313" s="432"/>
      <c r="H313" s="432"/>
      <c r="I313" s="432"/>
      <c r="J313" s="432"/>
      <c r="K313" s="432"/>
      <c r="L313" s="432"/>
      <c r="M313" s="432"/>
      <c r="N313" s="432"/>
      <c r="O313" s="432"/>
      <c r="P313" s="432"/>
      <c r="Q313" s="432"/>
      <c r="R313" s="432"/>
      <c r="S313" s="432"/>
      <c r="T313" s="396">
        <f t="shared" ref="T313:T315" si="336">SUM(B313:R313)</f>
        <v>0</v>
      </c>
      <c r="U313" s="431" t="s">
        <v>332</v>
      </c>
    </row>
    <row r="314" spans="1:23" ht="12.75" customHeight="1" x14ac:dyDescent="0.2">
      <c r="A314" s="398" t="str">
        <f>A$14</f>
        <v>Privātās ārpusprojekta izmaksas</v>
      </c>
      <c r="B314" s="430">
        <f>'1.3.3.R.14.,41.,45.vai dz.c.s.'!I28</f>
        <v>0</v>
      </c>
      <c r="C314" s="430"/>
      <c r="D314" s="430">
        <f>'1.3.3.R.14.,41.,45.vai dz.c.s.'!K28</f>
        <v>0</v>
      </c>
      <c r="E314" s="430"/>
      <c r="F314" s="430">
        <f>'1.3.3.R.14.,41.,45.vai dz.c.s.'!M28</f>
        <v>0</v>
      </c>
      <c r="G314" s="430"/>
      <c r="H314" s="430">
        <f>'1.3.3.R.14.,41.,45.vai dz.c.s.'!O28</f>
        <v>0</v>
      </c>
      <c r="I314" s="430"/>
      <c r="J314" s="430">
        <f>'1.3.3.R.14.,41.,45.vai dz.c.s.'!Q28</f>
        <v>0</v>
      </c>
      <c r="K314" s="430"/>
      <c r="L314" s="430">
        <f>'1.3.3.R.14.,41.,45.vai dz.c.s.'!S28</f>
        <v>0</v>
      </c>
      <c r="M314" s="430"/>
      <c r="N314" s="430">
        <f>'1.3.3.R.14.,41.,45.vai dz.c.s.'!U28</f>
        <v>0</v>
      </c>
      <c r="O314" s="430"/>
      <c r="P314" s="430">
        <f>'1.3.3.R.14.,41.,45.vai dz.c.s.'!W28</f>
        <v>0</v>
      </c>
      <c r="Q314" s="430"/>
      <c r="R314" s="430">
        <f>'1.3.3.R.14.,41.,45.vai dz.c.s.'!Y28</f>
        <v>0</v>
      </c>
      <c r="S314" s="430"/>
      <c r="T314" s="396">
        <f t="shared" si="336"/>
        <v>0</v>
      </c>
      <c r="U314" s="431" t="s">
        <v>332</v>
      </c>
    </row>
    <row r="315" spans="1:23" ht="12.75" customHeight="1" x14ac:dyDescent="0.2">
      <c r="A315" s="399" t="str">
        <f>A$15</f>
        <v>Ārpusprojekta izmaksas kopā</v>
      </c>
      <c r="B315" s="297">
        <f>SUM(B313:B314)</f>
        <v>0</v>
      </c>
      <c r="C315" s="297"/>
      <c r="D315" s="297">
        <f t="shared" ref="D315" si="337">SUM(D313:D314)</f>
        <v>0</v>
      </c>
      <c r="E315" s="297"/>
      <c r="F315" s="297">
        <f t="shared" ref="F315" si="338">SUM(F313:F314)</f>
        <v>0</v>
      </c>
      <c r="G315" s="297"/>
      <c r="H315" s="297">
        <f t="shared" ref="H315" si="339">SUM(H313:H314)</f>
        <v>0</v>
      </c>
      <c r="I315" s="297"/>
      <c r="J315" s="297">
        <f t="shared" ref="J315" si="340">SUM(J313:J314)</f>
        <v>0</v>
      </c>
      <c r="K315" s="297"/>
      <c r="L315" s="297">
        <f t="shared" ref="L315" si="341">SUM(L313:L314)</f>
        <v>0</v>
      </c>
      <c r="M315" s="297"/>
      <c r="N315" s="297">
        <f t="shared" ref="N315" si="342">SUM(N313:N314)</f>
        <v>0</v>
      </c>
      <c r="O315" s="297"/>
      <c r="P315" s="297">
        <f t="shared" ref="P315" si="343">SUM(P313:P314)</f>
        <v>0</v>
      </c>
      <c r="Q315" s="297"/>
      <c r="R315" s="297">
        <f t="shared" ref="R315" si="344">SUM(R313:R314)</f>
        <v>0</v>
      </c>
      <c r="S315" s="297"/>
      <c r="T315" s="400">
        <f t="shared" si="336"/>
        <v>0</v>
      </c>
      <c r="U315" s="431" t="s">
        <v>332</v>
      </c>
    </row>
    <row r="316" spans="1:23" ht="12.75" customHeight="1" x14ac:dyDescent="0.25">
      <c r="A316" s="404" t="str">
        <f>A$16</f>
        <v>Kopējās izmaksas</v>
      </c>
      <c r="B316" s="405">
        <f>B312+B315</f>
        <v>0</v>
      </c>
      <c r="C316" s="405"/>
      <c r="D316" s="405">
        <f t="shared" ref="D316" si="345">D312+D315</f>
        <v>0</v>
      </c>
      <c r="E316" s="405"/>
      <c r="F316" s="405">
        <f t="shared" ref="F316" si="346">F312+F315</f>
        <v>0</v>
      </c>
      <c r="G316" s="405"/>
      <c r="H316" s="405">
        <f t="shared" ref="H316" si="347">H312+H315</f>
        <v>0</v>
      </c>
      <c r="I316" s="405"/>
      <c r="J316" s="405">
        <f t="shared" ref="J316" si="348">J312+J315</f>
        <v>0</v>
      </c>
      <c r="K316" s="405"/>
      <c r="L316" s="405">
        <f t="shared" ref="L316" si="349">L312+L315</f>
        <v>0</v>
      </c>
      <c r="M316" s="405"/>
      <c r="N316" s="405">
        <f t="shared" ref="N316" si="350">N312+N315</f>
        <v>0</v>
      </c>
      <c r="O316" s="405"/>
      <c r="P316" s="405">
        <f t="shared" ref="P316" si="351">P312+P315</f>
        <v>0</v>
      </c>
      <c r="Q316" s="405"/>
      <c r="R316" s="405">
        <f t="shared" ref="R316" si="352">R312+R315</f>
        <v>0</v>
      </c>
      <c r="S316" s="405"/>
      <c r="T316" s="400">
        <f>SUM(B316:R316)</f>
        <v>0</v>
      </c>
      <c r="U316" s="431" t="s">
        <v>332</v>
      </c>
    </row>
    <row r="318" spans="1:23" ht="18.75" customHeight="1" x14ac:dyDescent="0.2">
      <c r="A318" s="520" t="str">
        <f>'1.3.4.R.14.,41.,45.vai dz.c.s.'!B3</f>
        <v>Projekta iesniedzējs vai sadarbības partneris (1.3.4.):</v>
      </c>
      <c r="B318" s="421">
        <f>'1.3.4.R.14.,41.,45.vai dz.c.s.'!C3</f>
        <v>0</v>
      </c>
      <c r="C318" s="422"/>
      <c r="D318" s="422"/>
      <c r="E318" s="422"/>
      <c r="F318" s="421">
        <f>'1.3.4.R.14.,41.,45.vai dz.c.s.'!H3</f>
        <v>0</v>
      </c>
      <c r="G318" s="422"/>
      <c r="H318" s="423"/>
      <c r="I318" s="422"/>
      <c r="J318" s="423" t="s">
        <v>339</v>
      </c>
      <c r="K318" s="422"/>
      <c r="L318" s="425">
        <f>'1.3.4.R.14.,41.,45.vai dz.c.s.'!C7</f>
        <v>0.3</v>
      </c>
      <c r="M318" s="422"/>
      <c r="N318" s="426" t="s">
        <v>177</v>
      </c>
      <c r="O318" s="422"/>
      <c r="P318" s="426"/>
      <c r="Q318" s="522"/>
      <c r="R318" s="426">
        <f>'1.3.4.R.14.,41.,45.vai dz.c.s.'!N3</f>
        <v>0</v>
      </c>
      <c r="S318" s="422"/>
      <c r="T318" s="423"/>
      <c r="U318" s="423"/>
      <c r="W318" s="4">
        <f>IF(F318=Dati!$J$3,1,IF(F318=Dati!$J$4,2,IF(F318=Dati!$J$5,3,0)))</f>
        <v>0</v>
      </c>
    </row>
    <row r="319" spans="1:23" x14ac:dyDescent="0.2">
      <c r="A319" s="392" t="s">
        <v>324</v>
      </c>
      <c r="B319" s="393">
        <f>B$3</f>
        <v>2026</v>
      </c>
      <c r="C319" s="393"/>
      <c r="D319" s="393">
        <f>D$3</f>
        <v>2027</v>
      </c>
      <c r="E319" s="393"/>
      <c r="F319" s="393">
        <f>F$3</f>
        <v>2028</v>
      </c>
      <c r="G319" s="393"/>
      <c r="H319" s="393">
        <f>H$3</f>
        <v>2029</v>
      </c>
      <c r="I319" s="393"/>
      <c r="J319" s="393" t="str">
        <f>J$3</f>
        <v>X</v>
      </c>
      <c r="K319" s="393"/>
      <c r="L319" s="393" t="str">
        <f>L$3</f>
        <v>X</v>
      </c>
      <c r="M319" s="393"/>
      <c r="N319" s="393" t="str">
        <f>N$3</f>
        <v>X</v>
      </c>
      <c r="O319" s="393"/>
      <c r="P319" s="393" t="str">
        <f>P$3</f>
        <v>X</v>
      </c>
      <c r="Q319" s="393"/>
      <c r="R319" s="393" t="str">
        <f>R$3</f>
        <v>X</v>
      </c>
      <c r="S319" s="393"/>
      <c r="T319" s="393"/>
      <c r="U319" s="393"/>
    </row>
    <row r="320" spans="1:23" x14ac:dyDescent="0.2">
      <c r="A320" s="427"/>
      <c r="B320" s="394" t="s">
        <v>325</v>
      </c>
      <c r="C320" s="394"/>
      <c r="D320" s="394" t="s">
        <v>325</v>
      </c>
      <c r="E320" s="394"/>
      <c r="F320" s="394" t="s">
        <v>325</v>
      </c>
      <c r="G320" s="394"/>
      <c r="H320" s="394" t="s">
        <v>325</v>
      </c>
      <c r="I320" s="394"/>
      <c r="J320" s="394" t="s">
        <v>325</v>
      </c>
      <c r="K320" s="394"/>
      <c r="L320" s="394" t="s">
        <v>325</v>
      </c>
      <c r="M320" s="394"/>
      <c r="N320" s="394" t="s">
        <v>325</v>
      </c>
      <c r="O320" s="394"/>
      <c r="P320" s="394" t="s">
        <v>325</v>
      </c>
      <c r="Q320" s="394"/>
      <c r="R320" s="394" t="s">
        <v>325</v>
      </c>
      <c r="S320" s="394"/>
      <c r="T320" s="394" t="s">
        <v>191</v>
      </c>
      <c r="U320" s="394" t="s">
        <v>131</v>
      </c>
    </row>
    <row r="321" spans="1:23" ht="12.75" customHeight="1" x14ac:dyDescent="0.2">
      <c r="A321" s="428" t="str">
        <f>A$5</f>
        <v>Taisnīgas pārkārtošanās fonds</v>
      </c>
      <c r="B321" s="429">
        <f>B328*$L$318</f>
        <v>0</v>
      </c>
      <c r="C321" s="429"/>
      <c r="D321" s="429">
        <f t="shared" ref="D321" si="353">D328*$L$318</f>
        <v>0</v>
      </c>
      <c r="E321" s="429"/>
      <c r="F321" s="429">
        <f t="shared" ref="F321" si="354">F328*$L$318</f>
        <v>0</v>
      </c>
      <c r="G321" s="429"/>
      <c r="H321" s="429">
        <f t="shared" ref="H321" si="355">H328*$L$318</f>
        <v>0</v>
      </c>
      <c r="I321" s="429"/>
      <c r="J321" s="429">
        <f t="shared" ref="J321" si="356">J328*$L$318</f>
        <v>0</v>
      </c>
      <c r="K321" s="429"/>
      <c r="L321" s="429">
        <f t="shared" ref="L321" si="357">L328*$L$318</f>
        <v>0</v>
      </c>
      <c r="M321" s="429"/>
      <c r="N321" s="429">
        <f t="shared" ref="N321" si="358">N328*$L$318</f>
        <v>0</v>
      </c>
      <c r="O321" s="429"/>
      <c r="P321" s="429">
        <f t="shared" ref="P321" si="359">P328*$L$318</f>
        <v>0</v>
      </c>
      <c r="Q321" s="429"/>
      <c r="R321" s="429">
        <f t="shared" ref="R321" si="360">R328*$L$318</f>
        <v>0</v>
      </c>
      <c r="S321" s="429"/>
      <c r="T321" s="396">
        <f>SUM(B321:R321)</f>
        <v>0</v>
      </c>
      <c r="U321" s="397" t="e">
        <f>T321/$T$328</f>
        <v>#DIV/0!</v>
      </c>
    </row>
    <row r="322" spans="1:23" ht="12.75" customHeight="1" x14ac:dyDescent="0.2">
      <c r="A322" s="398" t="str">
        <f>A$6</f>
        <v>Attiecināmais valsts budžeta finansējums</v>
      </c>
      <c r="B322" s="429"/>
      <c r="C322" s="429"/>
      <c r="D322" s="429"/>
      <c r="E322" s="429"/>
      <c r="F322" s="429"/>
      <c r="G322" s="429"/>
      <c r="H322" s="429"/>
      <c r="I322" s="429"/>
      <c r="J322" s="429"/>
      <c r="K322" s="429"/>
      <c r="L322" s="429"/>
      <c r="M322" s="429"/>
      <c r="N322" s="429"/>
      <c r="O322" s="429"/>
      <c r="P322" s="429"/>
      <c r="Q322" s="429"/>
      <c r="R322" s="429"/>
      <c r="S322" s="429"/>
      <c r="T322" s="396">
        <f t="shared" ref="T322:T327" si="361">SUM(B322:R322)</f>
        <v>0</v>
      </c>
      <c r="U322" s="397" t="e">
        <f t="shared" ref="U322:U328" si="362">T322/$T$328</f>
        <v>#DIV/0!</v>
      </c>
    </row>
    <row r="323" spans="1:23" ht="12.75" customHeight="1" x14ac:dyDescent="0.2">
      <c r="A323" s="398" t="str">
        <f>A$7</f>
        <v>Valsts budžeta dotācija pašvaldībām</v>
      </c>
      <c r="B323" s="430"/>
      <c r="C323" s="430"/>
      <c r="D323" s="430"/>
      <c r="E323" s="430"/>
      <c r="F323" s="430"/>
      <c r="G323" s="430"/>
      <c r="H323" s="430"/>
      <c r="I323" s="430"/>
      <c r="J323" s="430"/>
      <c r="K323" s="430"/>
      <c r="L323" s="430"/>
      <c r="M323" s="430"/>
      <c r="N323" s="430"/>
      <c r="O323" s="430"/>
      <c r="P323" s="430"/>
      <c r="Q323" s="430"/>
      <c r="R323" s="430"/>
      <c r="S323" s="430"/>
      <c r="T323" s="396">
        <f t="shared" si="361"/>
        <v>0</v>
      </c>
      <c r="U323" s="397" t="e">
        <f t="shared" si="362"/>
        <v>#DIV/0!</v>
      </c>
    </row>
    <row r="324" spans="1:23" ht="12.75" customHeight="1" x14ac:dyDescent="0.2">
      <c r="A324" s="398" t="str">
        <f>A$8</f>
        <v>Pašvaldības finansējums</v>
      </c>
      <c r="B324" s="430"/>
      <c r="C324" s="430"/>
      <c r="D324" s="430"/>
      <c r="E324" s="430"/>
      <c r="F324" s="430"/>
      <c r="G324" s="430"/>
      <c r="H324" s="430"/>
      <c r="I324" s="430"/>
      <c r="J324" s="430"/>
      <c r="K324" s="430"/>
      <c r="L324" s="430"/>
      <c r="M324" s="430"/>
      <c r="N324" s="430"/>
      <c r="O324" s="430"/>
      <c r="P324" s="430"/>
      <c r="Q324" s="430"/>
      <c r="R324" s="430"/>
      <c r="S324" s="430"/>
      <c r="T324" s="396">
        <f t="shared" si="361"/>
        <v>0</v>
      </c>
      <c r="U324" s="397" t="e">
        <f t="shared" si="362"/>
        <v>#DIV/0!</v>
      </c>
    </row>
    <row r="325" spans="1:23" s="3" customFormat="1" ht="12.75" customHeight="1" x14ac:dyDescent="0.2">
      <c r="A325" s="398" t="str">
        <f>A$9</f>
        <v>Cits publiskais finansējums</v>
      </c>
      <c r="B325" s="430"/>
      <c r="C325" s="430"/>
      <c r="D325" s="430"/>
      <c r="E325" s="430"/>
      <c r="F325" s="430"/>
      <c r="G325" s="430"/>
      <c r="H325" s="430"/>
      <c r="I325" s="430"/>
      <c r="J325" s="430"/>
      <c r="K325" s="430"/>
      <c r="L325" s="430"/>
      <c r="M325" s="430"/>
      <c r="N325" s="430"/>
      <c r="O325" s="430"/>
      <c r="P325" s="430"/>
      <c r="Q325" s="430"/>
      <c r="R325" s="430"/>
      <c r="S325" s="430"/>
      <c r="T325" s="396">
        <f t="shared" si="361"/>
        <v>0</v>
      </c>
      <c r="U325" s="397" t="e">
        <f t="shared" si="362"/>
        <v>#DIV/0!</v>
      </c>
    </row>
    <row r="326" spans="1:23" ht="12.75" customHeight="1" x14ac:dyDescent="0.2">
      <c r="A326" s="399" t="str">
        <f>A$10</f>
        <v>Publiskās attiecināmās izmaksas</v>
      </c>
      <c r="B326" s="297">
        <f>SUM(B321:B325)</f>
        <v>0</v>
      </c>
      <c r="C326" s="297"/>
      <c r="D326" s="297">
        <f t="shared" ref="D326" si="363">SUM(D321:D325)</f>
        <v>0</v>
      </c>
      <c r="E326" s="297"/>
      <c r="F326" s="297">
        <f t="shared" ref="F326" si="364">SUM(F321:F325)</f>
        <v>0</v>
      </c>
      <c r="G326" s="297"/>
      <c r="H326" s="297">
        <f t="shared" ref="H326" si="365">SUM(H321:H325)</f>
        <v>0</v>
      </c>
      <c r="I326" s="297"/>
      <c r="J326" s="297">
        <f t="shared" ref="J326" si="366">SUM(J321:J325)</f>
        <v>0</v>
      </c>
      <c r="K326" s="297"/>
      <c r="L326" s="297">
        <f t="shared" ref="L326" si="367">SUM(L321:L325)</f>
        <v>0</v>
      </c>
      <c r="M326" s="297"/>
      <c r="N326" s="297">
        <f t="shared" ref="N326" si="368">SUM(N321:N325)</f>
        <v>0</v>
      </c>
      <c r="O326" s="297"/>
      <c r="P326" s="297">
        <f t="shared" ref="P326" si="369">SUM(P321:P325)</f>
        <v>0</v>
      </c>
      <c r="Q326" s="297"/>
      <c r="R326" s="297">
        <f t="shared" ref="R326" si="370">SUM(R321:R325)</f>
        <v>0</v>
      </c>
      <c r="S326" s="297"/>
      <c r="T326" s="400">
        <f t="shared" si="361"/>
        <v>0</v>
      </c>
      <c r="U326" s="397" t="e">
        <f t="shared" si="362"/>
        <v>#DIV/0!</v>
      </c>
    </row>
    <row r="327" spans="1:23" ht="12.75" customHeight="1" x14ac:dyDescent="0.2">
      <c r="A327" s="398" t="str">
        <f>A$11</f>
        <v>Privātās attiecināmās izmaksas</v>
      </c>
      <c r="B327" s="430">
        <f>B328-B321</f>
        <v>0</v>
      </c>
      <c r="C327" s="430"/>
      <c r="D327" s="430">
        <f t="shared" ref="D327" si="371">D328-D321</f>
        <v>0</v>
      </c>
      <c r="E327" s="430"/>
      <c r="F327" s="430">
        <f t="shared" ref="F327" si="372">F328-F321</f>
        <v>0</v>
      </c>
      <c r="G327" s="430"/>
      <c r="H327" s="430">
        <f t="shared" ref="H327" si="373">H328-H321</f>
        <v>0</v>
      </c>
      <c r="I327" s="430"/>
      <c r="J327" s="430">
        <f t="shared" ref="J327" si="374">J328-J321</f>
        <v>0</v>
      </c>
      <c r="K327" s="430"/>
      <c r="L327" s="430">
        <f t="shared" ref="L327" si="375">L328-L321</f>
        <v>0</v>
      </c>
      <c r="M327" s="430"/>
      <c r="N327" s="430">
        <f t="shared" ref="N327" si="376">N328-N321</f>
        <v>0</v>
      </c>
      <c r="O327" s="430"/>
      <c r="P327" s="430">
        <f t="shared" ref="P327" si="377">P328-P321</f>
        <v>0</v>
      </c>
      <c r="Q327" s="430"/>
      <c r="R327" s="430">
        <f t="shared" ref="R327" si="378">R328-R321</f>
        <v>0</v>
      </c>
      <c r="S327" s="430"/>
      <c r="T327" s="396">
        <f t="shared" si="361"/>
        <v>0</v>
      </c>
      <c r="U327" s="397" t="e">
        <f t="shared" si="362"/>
        <v>#DIV/0!</v>
      </c>
    </row>
    <row r="328" spans="1:23" ht="12.75" customHeight="1" x14ac:dyDescent="0.2">
      <c r="A328" s="399" t="str">
        <f>A$12</f>
        <v>Kopējās attiecināmās izmaksas</v>
      </c>
      <c r="B328" s="297">
        <f>'1.3.4.R.14.,41.,45.vai dz.c.s.'!H27</f>
        <v>0</v>
      </c>
      <c r="C328" s="297"/>
      <c r="D328" s="297">
        <f>'1.3.4.R.14.,41.,45.vai dz.c.s.'!J27</f>
        <v>0</v>
      </c>
      <c r="E328" s="297"/>
      <c r="F328" s="297">
        <f>'1.3.4.R.14.,41.,45.vai dz.c.s.'!L27</f>
        <v>0</v>
      </c>
      <c r="G328" s="297"/>
      <c r="H328" s="297">
        <f>'1.3.4.R.14.,41.,45.vai dz.c.s.'!N27</f>
        <v>0</v>
      </c>
      <c r="I328" s="297"/>
      <c r="J328" s="297">
        <f>'1.3.4.R.14.,41.,45.vai dz.c.s.'!P27</f>
        <v>0</v>
      </c>
      <c r="K328" s="297"/>
      <c r="L328" s="297">
        <f>'1.3.4.R.14.,41.,45.vai dz.c.s.'!R27</f>
        <v>0</v>
      </c>
      <c r="M328" s="297"/>
      <c r="N328" s="297">
        <f>'1.3.4.R.14.,41.,45.vai dz.c.s.'!T27</f>
        <v>0</v>
      </c>
      <c r="O328" s="297"/>
      <c r="P328" s="297">
        <f>'1.3.4.R.14.,41.,45.vai dz.c.s.'!V27</f>
        <v>0</v>
      </c>
      <c r="Q328" s="297"/>
      <c r="R328" s="297">
        <f>'1.3.4.R.14.,41.,45.vai dz.c.s.'!X27</f>
        <v>0</v>
      </c>
      <c r="S328" s="297"/>
      <c r="T328" s="400">
        <f>SUM(B328:R328)</f>
        <v>0</v>
      </c>
      <c r="U328" s="397" t="e">
        <f t="shared" si="362"/>
        <v>#DIV/0!</v>
      </c>
    </row>
    <row r="329" spans="1:23" ht="12.75" customHeight="1" x14ac:dyDescent="0.2">
      <c r="A329" s="398" t="str">
        <f>A$13</f>
        <v>Publiskās ārpusprojekta izmaksas</v>
      </c>
      <c r="B329" s="432"/>
      <c r="C329" s="432"/>
      <c r="D329" s="432"/>
      <c r="E329" s="432"/>
      <c r="F329" s="432"/>
      <c r="G329" s="432"/>
      <c r="H329" s="432"/>
      <c r="I329" s="432"/>
      <c r="J329" s="432"/>
      <c r="K329" s="432"/>
      <c r="L329" s="432"/>
      <c r="M329" s="432"/>
      <c r="N329" s="432"/>
      <c r="O329" s="432"/>
      <c r="P329" s="432"/>
      <c r="Q329" s="432"/>
      <c r="R329" s="432"/>
      <c r="S329" s="432"/>
      <c r="T329" s="396">
        <f t="shared" ref="T329:T331" si="379">SUM(B329:R329)</f>
        <v>0</v>
      </c>
      <c r="U329" s="431" t="s">
        <v>332</v>
      </c>
    </row>
    <row r="330" spans="1:23" ht="12.75" customHeight="1" x14ac:dyDescent="0.2">
      <c r="A330" s="398" t="str">
        <f>A$14</f>
        <v>Privātās ārpusprojekta izmaksas</v>
      </c>
      <c r="B330" s="430">
        <f>'1.3.4.R.14.,41.,45.vai dz.c.s.'!I27</f>
        <v>0</v>
      </c>
      <c r="C330" s="430"/>
      <c r="D330" s="430">
        <f>'1.3.4.R.14.,41.,45.vai dz.c.s.'!K27</f>
        <v>0</v>
      </c>
      <c r="E330" s="430"/>
      <c r="F330" s="430">
        <f>'1.3.4.R.14.,41.,45.vai dz.c.s.'!M27</f>
        <v>0</v>
      </c>
      <c r="G330" s="430"/>
      <c r="H330" s="430">
        <f>'1.3.4.R.14.,41.,45.vai dz.c.s.'!O27</f>
        <v>0</v>
      </c>
      <c r="I330" s="430"/>
      <c r="J330" s="430">
        <f>'1.3.4.R.14.,41.,45.vai dz.c.s.'!Q27</f>
        <v>0</v>
      </c>
      <c r="K330" s="430"/>
      <c r="L330" s="430">
        <f>'1.3.4.R.14.,41.,45.vai dz.c.s.'!S27</f>
        <v>0</v>
      </c>
      <c r="M330" s="430"/>
      <c r="N330" s="430">
        <f>'1.3.4.R.14.,41.,45.vai dz.c.s.'!U27</f>
        <v>0</v>
      </c>
      <c r="O330" s="430"/>
      <c r="P330" s="430">
        <f>'1.3.4.R.14.,41.,45.vai dz.c.s.'!W27</f>
        <v>0</v>
      </c>
      <c r="Q330" s="430"/>
      <c r="R330" s="430">
        <f>'1.3.4.R.14.,41.,45.vai dz.c.s.'!Y27</f>
        <v>0</v>
      </c>
      <c r="S330" s="430"/>
      <c r="T330" s="396">
        <f t="shared" si="379"/>
        <v>0</v>
      </c>
      <c r="U330" s="431" t="s">
        <v>332</v>
      </c>
    </row>
    <row r="331" spans="1:23" ht="12.75" customHeight="1" x14ac:dyDescent="0.2">
      <c r="A331" s="399" t="str">
        <f>A$15</f>
        <v>Ārpusprojekta izmaksas kopā</v>
      </c>
      <c r="B331" s="297">
        <f>SUM(B329:B330)</f>
        <v>0</v>
      </c>
      <c r="C331" s="297"/>
      <c r="D331" s="297">
        <f t="shared" ref="D331" si="380">SUM(D329:D330)</f>
        <v>0</v>
      </c>
      <c r="E331" s="297"/>
      <c r="F331" s="297">
        <f t="shared" ref="F331" si="381">SUM(F329:F330)</f>
        <v>0</v>
      </c>
      <c r="G331" s="297"/>
      <c r="H331" s="297">
        <f t="shared" ref="H331" si="382">SUM(H329:H330)</f>
        <v>0</v>
      </c>
      <c r="I331" s="297"/>
      <c r="J331" s="297">
        <f t="shared" ref="J331" si="383">SUM(J329:J330)</f>
        <v>0</v>
      </c>
      <c r="K331" s="297"/>
      <c r="L331" s="297">
        <f t="shared" ref="L331" si="384">SUM(L329:L330)</f>
        <v>0</v>
      </c>
      <c r="M331" s="297"/>
      <c r="N331" s="297">
        <f t="shared" ref="N331" si="385">SUM(N329:N330)</f>
        <v>0</v>
      </c>
      <c r="O331" s="297"/>
      <c r="P331" s="297">
        <f t="shared" ref="P331" si="386">SUM(P329:P330)</f>
        <v>0</v>
      </c>
      <c r="Q331" s="297"/>
      <c r="R331" s="297">
        <f t="shared" ref="R331" si="387">SUM(R329:R330)</f>
        <v>0</v>
      </c>
      <c r="S331" s="297"/>
      <c r="T331" s="400">
        <f t="shared" si="379"/>
        <v>0</v>
      </c>
      <c r="U331" s="431" t="s">
        <v>332</v>
      </c>
    </row>
    <row r="332" spans="1:23" ht="12.75" customHeight="1" x14ac:dyDescent="0.25">
      <c r="A332" s="404" t="str">
        <f>A$16</f>
        <v>Kopējās izmaksas</v>
      </c>
      <c r="B332" s="405">
        <f>B328+B331</f>
        <v>0</v>
      </c>
      <c r="C332" s="405"/>
      <c r="D332" s="405">
        <f t="shared" ref="D332" si="388">D328+D331</f>
        <v>0</v>
      </c>
      <c r="E332" s="405"/>
      <c r="F332" s="405">
        <f t="shared" ref="F332" si="389">F328+F331</f>
        <v>0</v>
      </c>
      <c r="G332" s="405"/>
      <c r="H332" s="405">
        <f t="shared" ref="H332" si="390">H328+H331</f>
        <v>0</v>
      </c>
      <c r="I332" s="405"/>
      <c r="J332" s="405">
        <f t="shared" ref="J332" si="391">J328+J331</f>
        <v>0</v>
      </c>
      <c r="K332" s="405"/>
      <c r="L332" s="405">
        <f t="shared" ref="L332" si="392">L328+L331</f>
        <v>0</v>
      </c>
      <c r="M332" s="405"/>
      <c r="N332" s="405">
        <f t="shared" ref="N332" si="393">N328+N331</f>
        <v>0</v>
      </c>
      <c r="O332" s="405"/>
      <c r="P332" s="405">
        <f t="shared" ref="P332" si="394">P328+P331</f>
        <v>0</v>
      </c>
      <c r="Q332" s="405"/>
      <c r="R332" s="405">
        <f t="shared" ref="R332" si="395">R328+R331</f>
        <v>0</v>
      </c>
      <c r="S332" s="405"/>
      <c r="T332" s="400">
        <f>SUM(B332:R332)</f>
        <v>0</v>
      </c>
      <c r="U332" s="431" t="s">
        <v>332</v>
      </c>
    </row>
    <row r="334" spans="1:23" ht="18.75" customHeight="1" x14ac:dyDescent="0.2">
      <c r="A334" s="520" t="str">
        <f>A318</f>
        <v>Projekta iesniedzējs vai sadarbības partneris (1.3.4.):</v>
      </c>
      <c r="B334" s="421">
        <f>'1.3.4.R.14.,41.,45.vai dz.c.s.'!C3</f>
        <v>0</v>
      </c>
      <c r="C334" s="422"/>
      <c r="D334" s="422"/>
      <c r="E334" s="422"/>
      <c r="F334" s="421">
        <f>'1.3.4.R.14.,41.,45.vai dz.c.s.'!H3</f>
        <v>0</v>
      </c>
      <c r="G334" s="422"/>
      <c r="H334" s="423"/>
      <c r="I334" s="422"/>
      <c r="J334" s="423" t="s">
        <v>339</v>
      </c>
      <c r="K334" s="422"/>
      <c r="L334" s="425">
        <f>'1.3.4.R.14.,41.,45.vai dz.c.s.'!C14</f>
        <v>1</v>
      </c>
      <c r="M334" s="422"/>
      <c r="N334" s="426" t="s">
        <v>352</v>
      </c>
      <c r="O334" s="422"/>
      <c r="P334" s="423"/>
      <c r="Q334" s="422"/>
      <c r="R334" s="423"/>
      <c r="S334" s="422"/>
      <c r="T334" s="423"/>
      <c r="U334" s="423"/>
      <c r="W334" s="4">
        <f>IF(F334=Dati!$J$3,1,IF(F334=Dati!$J$4,2,IF(F334=Dati!$J$5,3,0)))</f>
        <v>0</v>
      </c>
    </row>
    <row r="335" spans="1:23" x14ac:dyDescent="0.2">
      <c r="A335" s="392" t="s">
        <v>324</v>
      </c>
      <c r="B335" s="393">
        <f>B$3</f>
        <v>2026</v>
      </c>
      <c r="C335" s="393"/>
      <c r="D335" s="393">
        <f>D$3</f>
        <v>2027</v>
      </c>
      <c r="E335" s="393"/>
      <c r="F335" s="393">
        <f>F$3</f>
        <v>2028</v>
      </c>
      <c r="G335" s="393"/>
      <c r="H335" s="393">
        <f>H$3</f>
        <v>2029</v>
      </c>
      <c r="I335" s="393"/>
      <c r="J335" s="393" t="str">
        <f>J$3</f>
        <v>X</v>
      </c>
      <c r="K335" s="393"/>
      <c r="L335" s="393" t="str">
        <f>L$3</f>
        <v>X</v>
      </c>
      <c r="M335" s="393"/>
      <c r="N335" s="393" t="str">
        <f>N$3</f>
        <v>X</v>
      </c>
      <c r="O335" s="393"/>
      <c r="P335" s="393" t="str">
        <f>P$3</f>
        <v>X</v>
      </c>
      <c r="Q335" s="393"/>
      <c r="R335" s="393" t="str">
        <f>R$3</f>
        <v>X</v>
      </c>
      <c r="S335" s="393"/>
      <c r="T335" s="393"/>
      <c r="U335" s="393"/>
    </row>
    <row r="336" spans="1:23" x14ac:dyDescent="0.2">
      <c r="A336" s="427"/>
      <c r="B336" s="394" t="s">
        <v>325</v>
      </c>
      <c r="C336" s="394"/>
      <c r="D336" s="394" t="s">
        <v>325</v>
      </c>
      <c r="E336" s="394"/>
      <c r="F336" s="394" t="s">
        <v>325</v>
      </c>
      <c r="G336" s="394"/>
      <c r="H336" s="394" t="s">
        <v>325</v>
      </c>
      <c r="I336" s="394"/>
      <c r="J336" s="394" t="s">
        <v>325</v>
      </c>
      <c r="K336" s="394"/>
      <c r="L336" s="394" t="s">
        <v>325</v>
      </c>
      <c r="M336" s="394"/>
      <c r="N336" s="394" t="s">
        <v>325</v>
      </c>
      <c r="O336" s="394"/>
      <c r="P336" s="394" t="s">
        <v>325</v>
      </c>
      <c r="Q336" s="394"/>
      <c r="R336" s="394" t="s">
        <v>325</v>
      </c>
      <c r="S336" s="394"/>
      <c r="T336" s="394" t="s">
        <v>191</v>
      </c>
      <c r="U336" s="394" t="s">
        <v>131</v>
      </c>
    </row>
    <row r="337" spans="1:23" ht="12.75" customHeight="1" x14ac:dyDescent="0.2">
      <c r="A337" s="428" t="str">
        <f>A$5</f>
        <v>Taisnīgas pārkārtošanās fonds</v>
      </c>
      <c r="B337" s="429">
        <f>B344*$L$398</f>
        <v>0</v>
      </c>
      <c r="C337" s="429"/>
      <c r="D337" s="429">
        <f t="shared" ref="D337" si="396">D344*$L$398</f>
        <v>0</v>
      </c>
      <c r="E337" s="429"/>
      <c r="F337" s="429">
        <f t="shared" ref="F337" si="397">F344*$L$398</f>
        <v>0</v>
      </c>
      <c r="G337" s="429"/>
      <c r="H337" s="429">
        <f t="shared" ref="H337" si="398">H344*$L$398</f>
        <v>0</v>
      </c>
      <c r="I337" s="429"/>
      <c r="J337" s="429">
        <f t="shared" ref="J337" si="399">J344*$L$398</f>
        <v>0</v>
      </c>
      <c r="K337" s="429"/>
      <c r="L337" s="429">
        <f>L344*$L$398</f>
        <v>0</v>
      </c>
      <c r="M337" s="429"/>
      <c r="N337" s="429">
        <f t="shared" ref="N337" si="400">N344*$L$398</f>
        <v>0</v>
      </c>
      <c r="O337" s="429"/>
      <c r="P337" s="429">
        <f t="shared" ref="P337" si="401">P344*$L$398</f>
        <v>0</v>
      </c>
      <c r="Q337" s="429"/>
      <c r="R337" s="429">
        <f t="shared" ref="R337" si="402">R344*$L$398</f>
        <v>0</v>
      </c>
      <c r="S337" s="429"/>
      <c r="T337" s="396">
        <f>SUM(B337:R337)</f>
        <v>0</v>
      </c>
      <c r="U337" s="397" t="e">
        <f>T337/$T$344</f>
        <v>#DIV/0!</v>
      </c>
    </row>
    <row r="338" spans="1:23" ht="12.75" customHeight="1" x14ac:dyDescent="0.2">
      <c r="A338" s="398" t="str">
        <f>A$6</f>
        <v>Attiecināmais valsts budžeta finansējums</v>
      </c>
      <c r="B338" s="429"/>
      <c r="C338" s="429"/>
      <c r="D338" s="429"/>
      <c r="E338" s="429"/>
      <c r="F338" s="429"/>
      <c r="G338" s="429"/>
      <c r="H338" s="429"/>
      <c r="I338" s="429"/>
      <c r="J338" s="429"/>
      <c r="K338" s="429"/>
      <c r="L338" s="429"/>
      <c r="M338" s="429"/>
      <c r="N338" s="429"/>
      <c r="O338" s="429"/>
      <c r="P338" s="429"/>
      <c r="Q338" s="429"/>
      <c r="R338" s="429"/>
      <c r="S338" s="429"/>
      <c r="T338" s="396">
        <f t="shared" ref="T338:T343" si="403">SUM(B338:R338)</f>
        <v>0</v>
      </c>
      <c r="U338" s="397" t="e">
        <f t="shared" ref="U338:U344" si="404">T338/$T$344</f>
        <v>#DIV/0!</v>
      </c>
    </row>
    <row r="339" spans="1:23" ht="12.75" customHeight="1" x14ac:dyDescent="0.2">
      <c r="A339" s="398" t="str">
        <f>A$7</f>
        <v>Valsts budžeta dotācija pašvaldībām</v>
      </c>
      <c r="B339" s="430"/>
      <c r="C339" s="430"/>
      <c r="D339" s="430"/>
      <c r="E339" s="430"/>
      <c r="F339" s="430"/>
      <c r="G339" s="430"/>
      <c r="H339" s="430"/>
      <c r="I339" s="430"/>
      <c r="J339" s="430"/>
      <c r="K339" s="430"/>
      <c r="L339" s="430"/>
      <c r="M339" s="430"/>
      <c r="N339" s="430"/>
      <c r="O339" s="430"/>
      <c r="P339" s="430"/>
      <c r="Q339" s="430"/>
      <c r="R339" s="430"/>
      <c r="S339" s="430"/>
      <c r="T339" s="396">
        <f t="shared" si="403"/>
        <v>0</v>
      </c>
      <c r="U339" s="397" t="e">
        <f t="shared" si="404"/>
        <v>#DIV/0!</v>
      </c>
    </row>
    <row r="340" spans="1:23" ht="12.75" customHeight="1" x14ac:dyDescent="0.2">
      <c r="A340" s="398" t="str">
        <f>A$8</f>
        <v>Pašvaldības finansējums</v>
      </c>
      <c r="B340" s="430"/>
      <c r="C340" s="430"/>
      <c r="D340" s="430"/>
      <c r="E340" s="430"/>
      <c r="F340" s="430"/>
      <c r="G340" s="430"/>
      <c r="H340" s="430"/>
      <c r="I340" s="430"/>
      <c r="J340" s="430"/>
      <c r="K340" s="430"/>
      <c r="L340" s="430"/>
      <c r="M340" s="430"/>
      <c r="N340" s="430"/>
      <c r="O340" s="430"/>
      <c r="P340" s="430"/>
      <c r="Q340" s="430"/>
      <c r="R340" s="430"/>
      <c r="S340" s="430"/>
      <c r="T340" s="396">
        <f t="shared" si="403"/>
        <v>0</v>
      </c>
      <c r="U340" s="397" t="e">
        <f t="shared" si="404"/>
        <v>#DIV/0!</v>
      </c>
    </row>
    <row r="341" spans="1:23" s="3" customFormat="1" ht="12.75" customHeight="1" x14ac:dyDescent="0.2">
      <c r="A341" s="398" t="str">
        <f>A$9</f>
        <v>Cits publiskais finansējums</v>
      </c>
      <c r="B341" s="430"/>
      <c r="C341" s="430"/>
      <c r="D341" s="430"/>
      <c r="E341" s="430"/>
      <c r="F341" s="430"/>
      <c r="G341" s="430"/>
      <c r="H341" s="430"/>
      <c r="I341" s="430"/>
      <c r="J341" s="430"/>
      <c r="K341" s="430"/>
      <c r="L341" s="430"/>
      <c r="M341" s="430"/>
      <c r="N341" s="430"/>
      <c r="O341" s="430"/>
      <c r="P341" s="430"/>
      <c r="Q341" s="430"/>
      <c r="R341" s="430"/>
      <c r="S341" s="430"/>
      <c r="T341" s="396">
        <f t="shared" si="403"/>
        <v>0</v>
      </c>
      <c r="U341" s="397" t="e">
        <f t="shared" si="404"/>
        <v>#DIV/0!</v>
      </c>
    </row>
    <row r="342" spans="1:23" ht="12.75" customHeight="1" x14ac:dyDescent="0.2">
      <c r="A342" s="399" t="str">
        <f>A$10</f>
        <v>Publiskās attiecināmās izmaksas</v>
      </c>
      <c r="B342" s="297">
        <f>SUM(B337:B341)</f>
        <v>0</v>
      </c>
      <c r="C342" s="297"/>
      <c r="D342" s="297">
        <f t="shared" ref="D342" si="405">SUM(D337:D341)</f>
        <v>0</v>
      </c>
      <c r="E342" s="297"/>
      <c r="F342" s="297">
        <f t="shared" ref="F342" si="406">SUM(F337:F341)</f>
        <v>0</v>
      </c>
      <c r="G342" s="297"/>
      <c r="H342" s="297">
        <f t="shared" ref="H342" si="407">SUM(H337:H341)</f>
        <v>0</v>
      </c>
      <c r="I342" s="297"/>
      <c r="J342" s="297">
        <f t="shared" ref="J342" si="408">SUM(J337:J341)</f>
        <v>0</v>
      </c>
      <c r="K342" s="297"/>
      <c r="L342" s="297">
        <f t="shared" ref="L342" si="409">SUM(L337:L341)</f>
        <v>0</v>
      </c>
      <c r="M342" s="297"/>
      <c r="N342" s="297">
        <f t="shared" ref="N342" si="410">SUM(N337:N341)</f>
        <v>0</v>
      </c>
      <c r="O342" s="297"/>
      <c r="P342" s="297">
        <f t="shared" ref="P342" si="411">SUM(P337:P341)</f>
        <v>0</v>
      </c>
      <c r="Q342" s="297"/>
      <c r="R342" s="297">
        <f t="shared" ref="R342" si="412">SUM(R337:R341)</f>
        <v>0</v>
      </c>
      <c r="S342" s="297"/>
      <c r="T342" s="400">
        <f t="shared" si="403"/>
        <v>0</v>
      </c>
      <c r="U342" s="397" t="e">
        <f t="shared" si="404"/>
        <v>#DIV/0!</v>
      </c>
    </row>
    <row r="343" spans="1:23" ht="12.75" customHeight="1" x14ac:dyDescent="0.2">
      <c r="A343" s="398" t="str">
        <f>A$11</f>
        <v>Privātās attiecināmās izmaksas</v>
      </c>
      <c r="B343" s="430">
        <f>B344*$L$334-B337</f>
        <v>0</v>
      </c>
      <c r="C343" s="430"/>
      <c r="D343" s="430">
        <f t="shared" ref="D343" si="413">D344*$L$334-D337</f>
        <v>0</v>
      </c>
      <c r="E343" s="430"/>
      <c r="F343" s="430">
        <f t="shared" ref="F343" si="414">F344*$L$334-F337</f>
        <v>0</v>
      </c>
      <c r="G343" s="430"/>
      <c r="H343" s="430">
        <f t="shared" ref="H343" si="415">H344*$L$334-H337</f>
        <v>0</v>
      </c>
      <c r="I343" s="430"/>
      <c r="J343" s="430">
        <f t="shared" ref="J343" si="416">J344*$L$334-J337</f>
        <v>0</v>
      </c>
      <c r="K343" s="430"/>
      <c r="L343" s="430">
        <f t="shared" ref="L343" si="417">L344*$L$334-L337</f>
        <v>0</v>
      </c>
      <c r="M343" s="430"/>
      <c r="N343" s="430">
        <f t="shared" ref="N343" si="418">N344*$L$334-N337</f>
        <v>0</v>
      </c>
      <c r="O343" s="430"/>
      <c r="P343" s="430">
        <f t="shared" ref="P343" si="419">P344*$L$334-P337</f>
        <v>0</v>
      </c>
      <c r="Q343" s="430"/>
      <c r="R343" s="430">
        <f t="shared" ref="R343" si="420">R344*$L$334-R337</f>
        <v>0</v>
      </c>
      <c r="S343" s="430"/>
      <c r="T343" s="396">
        <f t="shared" si="403"/>
        <v>0</v>
      </c>
      <c r="U343" s="397" t="e">
        <f t="shared" si="404"/>
        <v>#DIV/0!</v>
      </c>
    </row>
    <row r="344" spans="1:23" ht="12.75" customHeight="1" x14ac:dyDescent="0.2">
      <c r="A344" s="399" t="str">
        <f>A$12</f>
        <v>Kopējās attiecināmās izmaksas</v>
      </c>
      <c r="B344" s="297">
        <f>'1.3.4.R.14.,41.,45.vai dz.c.s.'!H28</f>
        <v>0</v>
      </c>
      <c r="C344" s="297"/>
      <c r="D344" s="297">
        <f>'1.3.4.R.14.,41.,45.vai dz.c.s.'!J28</f>
        <v>0</v>
      </c>
      <c r="E344" s="297"/>
      <c r="F344" s="297">
        <f>'1.3.4.R.14.,41.,45.vai dz.c.s.'!L28</f>
        <v>0</v>
      </c>
      <c r="G344" s="297"/>
      <c r="H344" s="297">
        <f>'1.3.4.R.14.,41.,45.vai dz.c.s.'!N28</f>
        <v>0</v>
      </c>
      <c r="I344" s="297"/>
      <c r="J344" s="297">
        <f>'1.3.4.R.14.,41.,45.vai dz.c.s.'!P28</f>
        <v>0</v>
      </c>
      <c r="K344" s="297"/>
      <c r="L344" s="297">
        <f>'1.3.4.R.14.,41.,45.vai dz.c.s.'!R28</f>
        <v>0</v>
      </c>
      <c r="M344" s="297"/>
      <c r="N344" s="297">
        <f>'1.3.4.R.14.,41.,45.vai dz.c.s.'!T28</f>
        <v>0</v>
      </c>
      <c r="O344" s="297"/>
      <c r="P344" s="297">
        <f>'1.3.4.R.14.,41.,45.vai dz.c.s.'!V28</f>
        <v>0</v>
      </c>
      <c r="Q344" s="297"/>
      <c r="R344" s="297">
        <f>'1.3.4.R.14.,41.,45.vai dz.c.s.'!X28</f>
        <v>0</v>
      </c>
      <c r="S344" s="297"/>
      <c r="T344" s="400">
        <f>SUM(B344:R344)</f>
        <v>0</v>
      </c>
      <c r="U344" s="397" t="e">
        <f t="shared" si="404"/>
        <v>#DIV/0!</v>
      </c>
    </row>
    <row r="345" spans="1:23" ht="12.75" customHeight="1" x14ac:dyDescent="0.2">
      <c r="A345" s="398" t="str">
        <f>A$13</f>
        <v>Publiskās ārpusprojekta izmaksas</v>
      </c>
      <c r="B345" s="432"/>
      <c r="C345" s="432"/>
      <c r="D345" s="432"/>
      <c r="E345" s="432"/>
      <c r="F345" s="432"/>
      <c r="G345" s="432"/>
      <c r="H345" s="432"/>
      <c r="I345" s="432"/>
      <c r="J345" s="432"/>
      <c r="K345" s="432"/>
      <c r="L345" s="432"/>
      <c r="M345" s="432"/>
      <c r="N345" s="432"/>
      <c r="O345" s="432"/>
      <c r="P345" s="432"/>
      <c r="Q345" s="432"/>
      <c r="R345" s="432"/>
      <c r="S345" s="432"/>
      <c r="T345" s="396">
        <f t="shared" ref="T345:T347" si="421">SUM(B345:R345)</f>
        <v>0</v>
      </c>
      <c r="U345" s="431" t="s">
        <v>332</v>
      </c>
    </row>
    <row r="346" spans="1:23" ht="12.75" customHeight="1" x14ac:dyDescent="0.2">
      <c r="A346" s="398" t="str">
        <f>A$14</f>
        <v>Privātās ārpusprojekta izmaksas</v>
      </c>
      <c r="B346" s="430">
        <f>'1.3.4.R.14.,41.,45.vai dz.c.s.'!I28</f>
        <v>0</v>
      </c>
      <c r="C346" s="430"/>
      <c r="D346" s="430">
        <f>'1.3.4.R.14.,41.,45.vai dz.c.s.'!K28</f>
        <v>0</v>
      </c>
      <c r="E346" s="430"/>
      <c r="F346" s="430">
        <f>'1.3.4.R.14.,41.,45.vai dz.c.s.'!M28</f>
        <v>0</v>
      </c>
      <c r="G346" s="430"/>
      <c r="H346" s="430">
        <f>'1.3.4.R.14.,41.,45.vai dz.c.s.'!O28</f>
        <v>0</v>
      </c>
      <c r="I346" s="430"/>
      <c r="J346" s="430">
        <f>'1.3.4.R.14.,41.,45.vai dz.c.s.'!Q28</f>
        <v>0</v>
      </c>
      <c r="K346" s="430"/>
      <c r="L346" s="430">
        <f>'1.3.4.R.14.,41.,45.vai dz.c.s.'!S28</f>
        <v>0</v>
      </c>
      <c r="M346" s="430"/>
      <c r="N346" s="430">
        <f>'1.3.4.R.14.,41.,45.vai dz.c.s.'!U28</f>
        <v>0</v>
      </c>
      <c r="O346" s="430"/>
      <c r="P346" s="430">
        <f>'1.3.4.R.14.,41.,45.vai dz.c.s.'!W28</f>
        <v>0</v>
      </c>
      <c r="Q346" s="430"/>
      <c r="R346" s="430">
        <f>'1.3.4.R.14.,41.,45.vai dz.c.s.'!Y28</f>
        <v>0</v>
      </c>
      <c r="S346" s="430"/>
      <c r="T346" s="396">
        <f t="shared" si="421"/>
        <v>0</v>
      </c>
      <c r="U346" s="431" t="s">
        <v>332</v>
      </c>
    </row>
    <row r="347" spans="1:23" ht="12.75" customHeight="1" x14ac:dyDescent="0.2">
      <c r="A347" s="399" t="str">
        <f>A$15</f>
        <v>Ārpusprojekta izmaksas kopā</v>
      </c>
      <c r="B347" s="297">
        <f>SUM(B345:B346)</f>
        <v>0</v>
      </c>
      <c r="C347" s="297"/>
      <c r="D347" s="297">
        <f t="shared" ref="D347" si="422">SUM(D345:D346)</f>
        <v>0</v>
      </c>
      <c r="E347" s="297"/>
      <c r="F347" s="297">
        <f t="shared" ref="F347" si="423">SUM(F345:F346)</f>
        <v>0</v>
      </c>
      <c r="G347" s="297"/>
      <c r="H347" s="297">
        <f t="shared" ref="H347" si="424">SUM(H345:H346)</f>
        <v>0</v>
      </c>
      <c r="I347" s="297"/>
      <c r="J347" s="297">
        <f t="shared" ref="J347" si="425">SUM(J345:J346)</f>
        <v>0</v>
      </c>
      <c r="K347" s="297"/>
      <c r="L347" s="297">
        <f t="shared" ref="L347" si="426">SUM(L345:L346)</f>
        <v>0</v>
      </c>
      <c r="M347" s="297"/>
      <c r="N347" s="297">
        <f t="shared" ref="N347" si="427">SUM(N345:N346)</f>
        <v>0</v>
      </c>
      <c r="O347" s="297"/>
      <c r="P347" s="297">
        <f t="shared" ref="P347" si="428">SUM(P345:P346)</f>
        <v>0</v>
      </c>
      <c r="Q347" s="297"/>
      <c r="R347" s="297">
        <f t="shared" ref="R347" si="429">SUM(R345:R346)</f>
        <v>0</v>
      </c>
      <c r="S347" s="297"/>
      <c r="T347" s="400">
        <f t="shared" si="421"/>
        <v>0</v>
      </c>
      <c r="U347" s="431" t="s">
        <v>332</v>
      </c>
    </row>
    <row r="348" spans="1:23" ht="12.75" customHeight="1" x14ac:dyDescent="0.25">
      <c r="A348" s="404" t="str">
        <f>A$16</f>
        <v>Kopējās izmaksas</v>
      </c>
      <c r="B348" s="405">
        <f>B344+B347</f>
        <v>0</v>
      </c>
      <c r="C348" s="405"/>
      <c r="D348" s="405">
        <f t="shared" ref="D348" si="430">D344+D347</f>
        <v>0</v>
      </c>
      <c r="E348" s="405"/>
      <c r="F348" s="405">
        <f t="shared" ref="F348" si="431">F344+F347</f>
        <v>0</v>
      </c>
      <c r="G348" s="405"/>
      <c r="H348" s="405">
        <f t="shared" ref="H348" si="432">H344+H347</f>
        <v>0</v>
      </c>
      <c r="I348" s="405"/>
      <c r="J348" s="405">
        <f t="shared" ref="J348" si="433">J344+J347</f>
        <v>0</v>
      </c>
      <c r="K348" s="405"/>
      <c r="L348" s="405">
        <f t="shared" ref="L348" si="434">L344+L347</f>
        <v>0</v>
      </c>
      <c r="M348" s="405"/>
      <c r="N348" s="405">
        <f t="shared" ref="N348" si="435">N344+N347</f>
        <v>0</v>
      </c>
      <c r="O348" s="405"/>
      <c r="P348" s="405">
        <f t="shared" ref="P348" si="436">P344+P347</f>
        <v>0</v>
      </c>
      <c r="Q348" s="405"/>
      <c r="R348" s="405">
        <f t="shared" ref="R348" si="437">R344+R347</f>
        <v>0</v>
      </c>
      <c r="S348" s="405"/>
      <c r="T348" s="400">
        <f>SUM(B348:R348)</f>
        <v>0</v>
      </c>
      <c r="U348" s="431" t="s">
        <v>332</v>
      </c>
    </row>
    <row r="350" spans="1:23" ht="18.75" customHeight="1" x14ac:dyDescent="0.2">
      <c r="A350" s="521" t="str">
        <f>'1.3.5.R.14.,41.,45.vai dz.c.s.'!B3</f>
        <v>Projekta iesniedzējs vai sadarbības partneris (1.3.5.):</v>
      </c>
      <c r="B350" s="421">
        <f>'1.3.5.R.14.,41.,45.vai dz.c.s.'!C3</f>
        <v>0</v>
      </c>
      <c r="C350" s="422"/>
      <c r="D350" s="422"/>
      <c r="E350" s="422"/>
      <c r="F350" s="421">
        <f>'1.3.5.R.14.,41.,45.vai dz.c.s.'!H3</f>
        <v>0</v>
      </c>
      <c r="G350" s="422"/>
      <c r="H350" s="423"/>
      <c r="I350" s="422"/>
      <c r="J350" s="423" t="s">
        <v>339</v>
      </c>
      <c r="K350" s="422"/>
      <c r="L350" s="425">
        <f>'1.3.5.R.14.,41.,45.vai dz.c.s.'!C7</f>
        <v>0.3</v>
      </c>
      <c r="M350" s="422"/>
      <c r="N350" s="426" t="s">
        <v>177</v>
      </c>
      <c r="O350" s="422"/>
      <c r="P350" s="426"/>
      <c r="Q350" s="522"/>
      <c r="R350" s="426">
        <f>'1.3.5.R.14.,41.,45.vai dz.c.s.'!N3</f>
        <v>0</v>
      </c>
      <c r="S350" s="422"/>
      <c r="T350" s="423"/>
      <c r="U350" s="423"/>
      <c r="W350" s="4">
        <f>IF(F350=Dati!$J$3,1,IF(F350=Dati!$J$4,2,IF(F350=Dati!$J$5,3,0)))</f>
        <v>0</v>
      </c>
    </row>
    <row r="351" spans="1:23" x14ac:dyDescent="0.2">
      <c r="A351" s="392" t="s">
        <v>324</v>
      </c>
      <c r="B351" s="393">
        <f>B$3</f>
        <v>2026</v>
      </c>
      <c r="C351" s="393"/>
      <c r="D351" s="393">
        <f>D$3</f>
        <v>2027</v>
      </c>
      <c r="E351" s="393"/>
      <c r="F351" s="393">
        <f>F$3</f>
        <v>2028</v>
      </c>
      <c r="G351" s="393"/>
      <c r="H351" s="393">
        <f>H$3</f>
        <v>2029</v>
      </c>
      <c r="I351" s="393"/>
      <c r="J351" s="393" t="str">
        <f>J$3</f>
        <v>X</v>
      </c>
      <c r="K351" s="393"/>
      <c r="L351" s="393" t="str">
        <f>L$3</f>
        <v>X</v>
      </c>
      <c r="M351" s="393"/>
      <c r="N351" s="393" t="str">
        <f>N$3</f>
        <v>X</v>
      </c>
      <c r="O351" s="393"/>
      <c r="P351" s="393" t="str">
        <f>P$3</f>
        <v>X</v>
      </c>
      <c r="Q351" s="393"/>
      <c r="R351" s="393" t="str">
        <f>R$3</f>
        <v>X</v>
      </c>
      <c r="S351" s="393"/>
      <c r="T351" s="393"/>
      <c r="U351" s="393"/>
    </row>
    <row r="352" spans="1:23" x14ac:dyDescent="0.2">
      <c r="A352" s="427"/>
      <c r="B352" s="394" t="s">
        <v>325</v>
      </c>
      <c r="C352" s="394"/>
      <c r="D352" s="394" t="s">
        <v>325</v>
      </c>
      <c r="E352" s="394"/>
      <c r="F352" s="394" t="s">
        <v>325</v>
      </c>
      <c r="G352" s="394"/>
      <c r="H352" s="394" t="s">
        <v>325</v>
      </c>
      <c r="I352" s="394"/>
      <c r="J352" s="394" t="s">
        <v>325</v>
      </c>
      <c r="K352" s="394"/>
      <c r="L352" s="394" t="s">
        <v>325</v>
      </c>
      <c r="M352" s="394"/>
      <c r="N352" s="394" t="s">
        <v>325</v>
      </c>
      <c r="O352" s="394"/>
      <c r="P352" s="394" t="s">
        <v>325</v>
      </c>
      <c r="Q352" s="394"/>
      <c r="R352" s="394" t="s">
        <v>325</v>
      </c>
      <c r="S352" s="394"/>
      <c r="T352" s="394" t="s">
        <v>191</v>
      </c>
      <c r="U352" s="394" t="s">
        <v>131</v>
      </c>
    </row>
    <row r="353" spans="1:23" ht="12.75" customHeight="1" x14ac:dyDescent="0.2">
      <c r="A353" s="428" t="str">
        <f>A$5</f>
        <v>Taisnīgas pārkārtošanās fonds</v>
      </c>
      <c r="B353" s="429">
        <f>B360*$L$350</f>
        <v>0</v>
      </c>
      <c r="C353" s="429"/>
      <c r="D353" s="429">
        <f t="shared" ref="D353" si="438">D360*$L$350</f>
        <v>0</v>
      </c>
      <c r="E353" s="429"/>
      <c r="F353" s="429">
        <f t="shared" ref="F353" si="439">F360*$L$350</f>
        <v>0</v>
      </c>
      <c r="G353" s="429"/>
      <c r="H353" s="429">
        <f t="shared" ref="H353" si="440">H360*$L$350</f>
        <v>0</v>
      </c>
      <c r="I353" s="429"/>
      <c r="J353" s="429">
        <f t="shared" ref="J353" si="441">J360*$L$350</f>
        <v>0</v>
      </c>
      <c r="K353" s="429"/>
      <c r="L353" s="429">
        <f t="shared" ref="L353" si="442">L360*$L$350</f>
        <v>0</v>
      </c>
      <c r="M353" s="429"/>
      <c r="N353" s="429">
        <f t="shared" ref="N353" si="443">N360*$L$350</f>
        <v>0</v>
      </c>
      <c r="O353" s="429"/>
      <c r="P353" s="429">
        <f t="shared" ref="P353" si="444">P360*$L$350</f>
        <v>0</v>
      </c>
      <c r="Q353" s="429"/>
      <c r="R353" s="429">
        <f t="shared" ref="R353" si="445">R360*$L$350</f>
        <v>0</v>
      </c>
      <c r="S353" s="429"/>
      <c r="T353" s="396">
        <f>SUM(B353:R353)</f>
        <v>0</v>
      </c>
      <c r="U353" s="397" t="e">
        <f>T353/$T$360</f>
        <v>#DIV/0!</v>
      </c>
    </row>
    <row r="354" spans="1:23" ht="12.75" customHeight="1" x14ac:dyDescent="0.2">
      <c r="A354" s="398" t="str">
        <f>A$6</f>
        <v>Attiecināmais valsts budžeta finansējums</v>
      </c>
      <c r="B354" s="429"/>
      <c r="C354" s="429"/>
      <c r="D354" s="429"/>
      <c r="E354" s="429"/>
      <c r="F354" s="429"/>
      <c r="G354" s="429"/>
      <c r="H354" s="429"/>
      <c r="I354" s="429"/>
      <c r="J354" s="429"/>
      <c r="K354" s="429"/>
      <c r="L354" s="429"/>
      <c r="M354" s="429"/>
      <c r="N354" s="429"/>
      <c r="O354" s="429"/>
      <c r="P354" s="429"/>
      <c r="Q354" s="429"/>
      <c r="R354" s="429"/>
      <c r="S354" s="429"/>
      <c r="T354" s="396">
        <f t="shared" ref="T354:T359" si="446">SUM(B354:R354)</f>
        <v>0</v>
      </c>
      <c r="U354" s="397" t="e">
        <f t="shared" ref="U354:U360" si="447">T354/$T$360</f>
        <v>#DIV/0!</v>
      </c>
    </row>
    <row r="355" spans="1:23" ht="12.75" customHeight="1" x14ac:dyDescent="0.2">
      <c r="A355" s="398" t="str">
        <f>A$7</f>
        <v>Valsts budžeta dotācija pašvaldībām</v>
      </c>
      <c r="B355" s="430"/>
      <c r="C355" s="430"/>
      <c r="D355" s="430"/>
      <c r="E355" s="430"/>
      <c r="F355" s="430"/>
      <c r="G355" s="430"/>
      <c r="H355" s="430"/>
      <c r="I355" s="430"/>
      <c r="J355" s="430"/>
      <c r="K355" s="430"/>
      <c r="L355" s="430"/>
      <c r="M355" s="430"/>
      <c r="N355" s="430"/>
      <c r="O355" s="430"/>
      <c r="P355" s="430"/>
      <c r="Q355" s="430"/>
      <c r="R355" s="430"/>
      <c r="S355" s="430"/>
      <c r="T355" s="396">
        <f t="shared" si="446"/>
        <v>0</v>
      </c>
      <c r="U355" s="397" t="e">
        <f t="shared" si="447"/>
        <v>#DIV/0!</v>
      </c>
    </row>
    <row r="356" spans="1:23" ht="12.75" customHeight="1" x14ac:dyDescent="0.2">
      <c r="A356" s="398" t="str">
        <f>A$8</f>
        <v>Pašvaldības finansējums</v>
      </c>
      <c r="B356" s="430"/>
      <c r="C356" s="430"/>
      <c r="D356" s="430"/>
      <c r="E356" s="430"/>
      <c r="F356" s="430"/>
      <c r="G356" s="430"/>
      <c r="H356" s="430"/>
      <c r="I356" s="430"/>
      <c r="J356" s="430"/>
      <c r="K356" s="430"/>
      <c r="L356" s="430"/>
      <c r="M356" s="430"/>
      <c r="N356" s="430"/>
      <c r="O356" s="430"/>
      <c r="P356" s="430"/>
      <c r="Q356" s="430"/>
      <c r="R356" s="430"/>
      <c r="S356" s="430"/>
      <c r="T356" s="396">
        <f t="shared" si="446"/>
        <v>0</v>
      </c>
      <c r="U356" s="397" t="e">
        <f t="shared" si="447"/>
        <v>#DIV/0!</v>
      </c>
    </row>
    <row r="357" spans="1:23" s="3" customFormat="1" ht="12.75" customHeight="1" x14ac:dyDescent="0.2">
      <c r="A357" s="398" t="str">
        <f>A$9</f>
        <v>Cits publiskais finansējums</v>
      </c>
      <c r="B357" s="430"/>
      <c r="C357" s="430"/>
      <c r="D357" s="430"/>
      <c r="E357" s="430"/>
      <c r="F357" s="430"/>
      <c r="G357" s="430"/>
      <c r="H357" s="430"/>
      <c r="I357" s="430"/>
      <c r="J357" s="430"/>
      <c r="K357" s="430"/>
      <c r="L357" s="430"/>
      <c r="M357" s="430"/>
      <c r="N357" s="430"/>
      <c r="O357" s="430"/>
      <c r="P357" s="430"/>
      <c r="Q357" s="430"/>
      <c r="R357" s="430"/>
      <c r="S357" s="430"/>
      <c r="T357" s="396">
        <f t="shared" si="446"/>
        <v>0</v>
      </c>
      <c r="U357" s="397" t="e">
        <f t="shared" si="447"/>
        <v>#DIV/0!</v>
      </c>
    </row>
    <row r="358" spans="1:23" ht="12.75" customHeight="1" x14ac:dyDescent="0.2">
      <c r="A358" s="399" t="str">
        <f>A$10</f>
        <v>Publiskās attiecināmās izmaksas</v>
      </c>
      <c r="B358" s="297">
        <f>SUM(B353:B357)</f>
        <v>0</v>
      </c>
      <c r="C358" s="297"/>
      <c r="D358" s="297">
        <f t="shared" ref="D358" si="448">SUM(D353:D357)</f>
        <v>0</v>
      </c>
      <c r="E358" s="297"/>
      <c r="F358" s="297">
        <f t="shared" ref="F358" si="449">SUM(F353:F357)</f>
        <v>0</v>
      </c>
      <c r="G358" s="297"/>
      <c r="H358" s="297">
        <f t="shared" ref="H358" si="450">SUM(H353:H357)</f>
        <v>0</v>
      </c>
      <c r="I358" s="297"/>
      <c r="J358" s="297">
        <f t="shared" ref="J358" si="451">SUM(J353:J357)</f>
        <v>0</v>
      </c>
      <c r="K358" s="297"/>
      <c r="L358" s="297">
        <f t="shared" ref="L358" si="452">SUM(L353:L357)</f>
        <v>0</v>
      </c>
      <c r="M358" s="297"/>
      <c r="N358" s="297">
        <f t="shared" ref="N358" si="453">SUM(N353:N357)</f>
        <v>0</v>
      </c>
      <c r="O358" s="297"/>
      <c r="P358" s="297">
        <f t="shared" ref="P358" si="454">SUM(P353:P357)</f>
        <v>0</v>
      </c>
      <c r="Q358" s="297"/>
      <c r="R358" s="297">
        <f t="shared" ref="R358" si="455">SUM(R353:R357)</f>
        <v>0</v>
      </c>
      <c r="S358" s="297"/>
      <c r="T358" s="400">
        <f t="shared" si="446"/>
        <v>0</v>
      </c>
      <c r="U358" s="397" t="e">
        <f t="shared" si="447"/>
        <v>#DIV/0!</v>
      </c>
    </row>
    <row r="359" spans="1:23" ht="12.75" customHeight="1" x14ac:dyDescent="0.2">
      <c r="A359" s="398" t="str">
        <f>A$11</f>
        <v>Privātās attiecināmās izmaksas</v>
      </c>
      <c r="B359" s="430">
        <f>B360-B353</f>
        <v>0</v>
      </c>
      <c r="C359" s="430"/>
      <c r="D359" s="430">
        <f t="shared" ref="D359" si="456">D360-D353</f>
        <v>0</v>
      </c>
      <c r="E359" s="430"/>
      <c r="F359" s="430">
        <f t="shared" ref="F359" si="457">F360-F353</f>
        <v>0</v>
      </c>
      <c r="G359" s="430"/>
      <c r="H359" s="430">
        <f t="shared" ref="H359" si="458">H360-H353</f>
        <v>0</v>
      </c>
      <c r="I359" s="430"/>
      <c r="J359" s="430">
        <f t="shared" ref="J359" si="459">J360-J353</f>
        <v>0</v>
      </c>
      <c r="K359" s="430"/>
      <c r="L359" s="430">
        <f t="shared" ref="L359" si="460">L360-L353</f>
        <v>0</v>
      </c>
      <c r="M359" s="430"/>
      <c r="N359" s="430">
        <f t="shared" ref="N359" si="461">N360-N353</f>
        <v>0</v>
      </c>
      <c r="O359" s="430"/>
      <c r="P359" s="430">
        <f t="shared" ref="P359" si="462">P360-P353</f>
        <v>0</v>
      </c>
      <c r="Q359" s="430"/>
      <c r="R359" s="430">
        <f t="shared" ref="R359" si="463">R360-R353</f>
        <v>0</v>
      </c>
      <c r="S359" s="430"/>
      <c r="T359" s="396">
        <f t="shared" si="446"/>
        <v>0</v>
      </c>
      <c r="U359" s="397" t="e">
        <f t="shared" si="447"/>
        <v>#DIV/0!</v>
      </c>
    </row>
    <row r="360" spans="1:23" ht="12.75" customHeight="1" x14ac:dyDescent="0.2">
      <c r="A360" s="399" t="str">
        <f>A$12</f>
        <v>Kopējās attiecināmās izmaksas</v>
      </c>
      <c r="B360" s="297">
        <f>'1.3.5.R.14.,41.,45.vai dz.c.s.'!H27</f>
        <v>0</v>
      </c>
      <c r="C360" s="297"/>
      <c r="D360" s="297">
        <f>'1.3.5.R.14.,41.,45.vai dz.c.s.'!J27</f>
        <v>0</v>
      </c>
      <c r="E360" s="297"/>
      <c r="F360" s="297">
        <f>'1.3.5.R.14.,41.,45.vai dz.c.s.'!L27</f>
        <v>0</v>
      </c>
      <c r="G360" s="297"/>
      <c r="H360" s="297">
        <f>'1.3.5.R.14.,41.,45.vai dz.c.s.'!N27</f>
        <v>0</v>
      </c>
      <c r="I360" s="297"/>
      <c r="J360" s="297">
        <f>'1.3.5.R.14.,41.,45.vai dz.c.s.'!P27</f>
        <v>0</v>
      </c>
      <c r="K360" s="297"/>
      <c r="L360" s="297">
        <f>'1.3.5.R.14.,41.,45.vai dz.c.s.'!R27</f>
        <v>0</v>
      </c>
      <c r="M360" s="297"/>
      <c r="N360" s="297">
        <f>'1.3.5.R.14.,41.,45.vai dz.c.s.'!T27</f>
        <v>0</v>
      </c>
      <c r="O360" s="297"/>
      <c r="P360" s="297">
        <f>'1.3.5.R.14.,41.,45.vai dz.c.s.'!V27</f>
        <v>0</v>
      </c>
      <c r="Q360" s="297"/>
      <c r="R360" s="297">
        <f>'1.3.5.R.14.,41.,45.vai dz.c.s.'!X27</f>
        <v>0</v>
      </c>
      <c r="S360" s="297"/>
      <c r="T360" s="400">
        <f>SUM(B360:R360)</f>
        <v>0</v>
      </c>
      <c r="U360" s="397" t="e">
        <f t="shared" si="447"/>
        <v>#DIV/0!</v>
      </c>
    </row>
    <row r="361" spans="1:23" ht="12.75" customHeight="1" x14ac:dyDescent="0.2">
      <c r="A361" s="398" t="str">
        <f>A$13</f>
        <v>Publiskās ārpusprojekta izmaksas</v>
      </c>
      <c r="B361" s="432"/>
      <c r="C361" s="432"/>
      <c r="D361" s="432"/>
      <c r="E361" s="432"/>
      <c r="F361" s="432"/>
      <c r="G361" s="432"/>
      <c r="H361" s="432"/>
      <c r="I361" s="432"/>
      <c r="J361" s="432"/>
      <c r="K361" s="432"/>
      <c r="L361" s="432"/>
      <c r="M361" s="432"/>
      <c r="N361" s="432"/>
      <c r="O361" s="432"/>
      <c r="P361" s="432"/>
      <c r="Q361" s="432"/>
      <c r="R361" s="432"/>
      <c r="S361" s="432"/>
      <c r="T361" s="396">
        <f t="shared" ref="T361:T363" si="464">SUM(B361:R361)</f>
        <v>0</v>
      </c>
      <c r="U361" s="431" t="s">
        <v>332</v>
      </c>
    </row>
    <row r="362" spans="1:23" ht="12.75" customHeight="1" x14ac:dyDescent="0.2">
      <c r="A362" s="398" t="str">
        <f>A$14</f>
        <v>Privātās ārpusprojekta izmaksas</v>
      </c>
      <c r="B362" s="430">
        <f>'1.3.5.R.14.,41.,45.vai dz.c.s.'!I27</f>
        <v>0</v>
      </c>
      <c r="C362" s="430"/>
      <c r="D362" s="430">
        <f>'1.3.5.R.14.,41.,45.vai dz.c.s.'!K27</f>
        <v>0</v>
      </c>
      <c r="E362" s="430"/>
      <c r="F362" s="430">
        <f>'1.3.5.R.14.,41.,45.vai dz.c.s.'!M27</f>
        <v>0</v>
      </c>
      <c r="G362" s="430"/>
      <c r="H362" s="430">
        <f>'1.3.5.R.14.,41.,45.vai dz.c.s.'!O27</f>
        <v>0</v>
      </c>
      <c r="I362" s="430"/>
      <c r="J362" s="430">
        <f>'1.3.5.R.14.,41.,45.vai dz.c.s.'!Q27</f>
        <v>0</v>
      </c>
      <c r="K362" s="430"/>
      <c r="L362" s="430">
        <f>'1.3.5.R.14.,41.,45.vai dz.c.s.'!S27</f>
        <v>0</v>
      </c>
      <c r="M362" s="430"/>
      <c r="N362" s="430">
        <f>'1.3.5.R.14.,41.,45.vai dz.c.s.'!U27</f>
        <v>0</v>
      </c>
      <c r="O362" s="430"/>
      <c r="P362" s="430">
        <f>'1.3.5.R.14.,41.,45.vai dz.c.s.'!W27</f>
        <v>0</v>
      </c>
      <c r="Q362" s="430"/>
      <c r="R362" s="430">
        <f>'1.3.5.R.14.,41.,45.vai dz.c.s.'!Y27</f>
        <v>0</v>
      </c>
      <c r="S362" s="430"/>
      <c r="T362" s="396">
        <f t="shared" si="464"/>
        <v>0</v>
      </c>
      <c r="U362" s="431" t="s">
        <v>332</v>
      </c>
    </row>
    <row r="363" spans="1:23" ht="12.75" customHeight="1" x14ac:dyDescent="0.2">
      <c r="A363" s="399" t="str">
        <f>A$15</f>
        <v>Ārpusprojekta izmaksas kopā</v>
      </c>
      <c r="B363" s="297">
        <f>SUM(B361:B362)</f>
        <v>0</v>
      </c>
      <c r="C363" s="297"/>
      <c r="D363" s="297">
        <f t="shared" ref="D363" si="465">SUM(D361:D362)</f>
        <v>0</v>
      </c>
      <c r="E363" s="297"/>
      <c r="F363" s="297">
        <f t="shared" ref="F363" si="466">SUM(F361:F362)</f>
        <v>0</v>
      </c>
      <c r="G363" s="297"/>
      <c r="H363" s="297">
        <f t="shared" ref="H363" si="467">SUM(H361:H362)</f>
        <v>0</v>
      </c>
      <c r="I363" s="297"/>
      <c r="J363" s="297">
        <f t="shared" ref="J363" si="468">SUM(J361:J362)</f>
        <v>0</v>
      </c>
      <c r="K363" s="297"/>
      <c r="L363" s="297">
        <f t="shared" ref="L363" si="469">SUM(L361:L362)</f>
        <v>0</v>
      </c>
      <c r="M363" s="297"/>
      <c r="N363" s="297">
        <f t="shared" ref="N363" si="470">SUM(N361:N362)</f>
        <v>0</v>
      </c>
      <c r="O363" s="297"/>
      <c r="P363" s="297">
        <f t="shared" ref="P363" si="471">SUM(P361:P362)</f>
        <v>0</v>
      </c>
      <c r="Q363" s="297"/>
      <c r="R363" s="297">
        <f t="shared" ref="R363" si="472">SUM(R361:R362)</f>
        <v>0</v>
      </c>
      <c r="S363" s="297"/>
      <c r="T363" s="400">
        <f t="shared" si="464"/>
        <v>0</v>
      </c>
      <c r="U363" s="431" t="s">
        <v>332</v>
      </c>
    </row>
    <row r="364" spans="1:23" ht="12.75" customHeight="1" x14ac:dyDescent="0.25">
      <c r="A364" s="404" t="str">
        <f>A$16</f>
        <v>Kopējās izmaksas</v>
      </c>
      <c r="B364" s="405">
        <f>B360+B363</f>
        <v>0</v>
      </c>
      <c r="C364" s="405"/>
      <c r="D364" s="405">
        <f t="shared" ref="D364" si="473">D360+D363</f>
        <v>0</v>
      </c>
      <c r="E364" s="405"/>
      <c r="F364" s="405">
        <f t="shared" ref="F364" si="474">F360+F363</f>
        <v>0</v>
      </c>
      <c r="G364" s="405"/>
      <c r="H364" s="405">
        <f t="shared" ref="H364" si="475">H360+H363</f>
        <v>0</v>
      </c>
      <c r="I364" s="405"/>
      <c r="J364" s="405">
        <f t="shared" ref="J364" si="476">J360+J363</f>
        <v>0</v>
      </c>
      <c r="K364" s="405"/>
      <c r="L364" s="405">
        <f t="shared" ref="L364" si="477">L360+L363</f>
        <v>0</v>
      </c>
      <c r="M364" s="405"/>
      <c r="N364" s="405">
        <f t="shared" ref="N364" si="478">N360+N363</f>
        <v>0</v>
      </c>
      <c r="O364" s="405"/>
      <c r="P364" s="405">
        <f t="shared" ref="P364" si="479">P360+P363</f>
        <v>0</v>
      </c>
      <c r="Q364" s="405"/>
      <c r="R364" s="405">
        <f t="shared" ref="R364" si="480">R360+R363</f>
        <v>0</v>
      </c>
      <c r="S364" s="405"/>
      <c r="T364" s="400">
        <f>SUM(B364:R364)</f>
        <v>0</v>
      </c>
      <c r="U364" s="431" t="s">
        <v>332</v>
      </c>
    </row>
    <row r="366" spans="1:23" ht="18.75" customHeight="1" x14ac:dyDescent="0.2">
      <c r="A366" s="521" t="str">
        <f>A350</f>
        <v>Projekta iesniedzējs vai sadarbības partneris (1.3.5.):</v>
      </c>
      <c r="B366" s="421">
        <f>'1.3.5.R.14.,41.,45.vai dz.c.s.'!C3</f>
        <v>0</v>
      </c>
      <c r="C366" s="422"/>
      <c r="D366" s="422"/>
      <c r="E366" s="422"/>
      <c r="F366" s="421">
        <f>'1.3.5.R.14.,41.,45.vai dz.c.s.'!H3</f>
        <v>0</v>
      </c>
      <c r="G366" s="422"/>
      <c r="H366" s="423"/>
      <c r="I366" s="422"/>
      <c r="J366" s="423" t="s">
        <v>339</v>
      </c>
      <c r="K366" s="422"/>
      <c r="L366" s="425">
        <f>'1.3.5.R.14.,41.,45.vai dz.c.s.'!C14</f>
        <v>1</v>
      </c>
      <c r="M366" s="422"/>
      <c r="N366" s="426" t="s">
        <v>352</v>
      </c>
      <c r="O366" s="422"/>
      <c r="P366" s="423"/>
      <c r="Q366" s="422"/>
      <c r="R366" s="423"/>
      <c r="S366" s="422"/>
      <c r="T366" s="423"/>
      <c r="U366" s="423"/>
      <c r="W366" s="4">
        <f>IF(F366=Dati!$J$3,1,IF(F366=Dati!$J$4,2,IF(F366=Dati!$J$5,3,0)))</f>
        <v>0</v>
      </c>
    </row>
    <row r="367" spans="1:23" x14ac:dyDescent="0.2">
      <c r="A367" s="392" t="s">
        <v>324</v>
      </c>
      <c r="B367" s="393">
        <f>B$3</f>
        <v>2026</v>
      </c>
      <c r="C367" s="393"/>
      <c r="D367" s="393">
        <f>D$3</f>
        <v>2027</v>
      </c>
      <c r="E367" s="393"/>
      <c r="F367" s="393">
        <f>F$3</f>
        <v>2028</v>
      </c>
      <c r="G367" s="393"/>
      <c r="H367" s="393">
        <f>H$3</f>
        <v>2029</v>
      </c>
      <c r="I367" s="393"/>
      <c r="J367" s="393" t="str">
        <f>J$3</f>
        <v>X</v>
      </c>
      <c r="K367" s="393"/>
      <c r="L367" s="393" t="str">
        <f>L$3</f>
        <v>X</v>
      </c>
      <c r="M367" s="393"/>
      <c r="N367" s="393" t="str">
        <f>N$3</f>
        <v>X</v>
      </c>
      <c r="O367" s="393"/>
      <c r="P367" s="393" t="str">
        <f>P$3</f>
        <v>X</v>
      </c>
      <c r="Q367" s="393"/>
      <c r="R367" s="393" t="str">
        <f>R$3</f>
        <v>X</v>
      </c>
      <c r="S367" s="393"/>
      <c r="T367" s="393"/>
      <c r="U367" s="393"/>
    </row>
    <row r="368" spans="1:23" x14ac:dyDescent="0.2">
      <c r="A368" s="427"/>
      <c r="B368" s="394" t="s">
        <v>325</v>
      </c>
      <c r="C368" s="394"/>
      <c r="D368" s="394" t="s">
        <v>325</v>
      </c>
      <c r="E368" s="394"/>
      <c r="F368" s="394" t="s">
        <v>325</v>
      </c>
      <c r="G368" s="394"/>
      <c r="H368" s="394" t="s">
        <v>325</v>
      </c>
      <c r="I368" s="394"/>
      <c r="J368" s="394" t="s">
        <v>325</v>
      </c>
      <c r="K368" s="394"/>
      <c r="L368" s="394" t="s">
        <v>325</v>
      </c>
      <c r="M368" s="394"/>
      <c r="N368" s="394" t="s">
        <v>325</v>
      </c>
      <c r="O368" s="394"/>
      <c r="P368" s="394" t="s">
        <v>325</v>
      </c>
      <c r="Q368" s="394"/>
      <c r="R368" s="394" t="s">
        <v>325</v>
      </c>
      <c r="S368" s="394"/>
      <c r="T368" s="394" t="s">
        <v>191</v>
      </c>
      <c r="U368" s="394" t="s">
        <v>131</v>
      </c>
    </row>
    <row r="369" spans="1:23" ht="12.75" customHeight="1" x14ac:dyDescent="0.2">
      <c r="A369" s="428" t="str">
        <f>A$5</f>
        <v>Taisnīgas pārkārtošanās fonds</v>
      </c>
      <c r="B369" s="429">
        <f>B376*$L$366</f>
        <v>0</v>
      </c>
      <c r="C369" s="429"/>
      <c r="D369" s="429">
        <f t="shared" ref="D369" si="481">D376*$L$366</f>
        <v>0</v>
      </c>
      <c r="E369" s="429"/>
      <c r="F369" s="429">
        <f t="shared" ref="F369" si="482">F376*$L$366</f>
        <v>0</v>
      </c>
      <c r="G369" s="429"/>
      <c r="H369" s="429">
        <f t="shared" ref="H369" si="483">H376*$L$366</f>
        <v>0</v>
      </c>
      <c r="I369" s="429"/>
      <c r="J369" s="429">
        <f t="shared" ref="J369" si="484">J376*$L$366</f>
        <v>0</v>
      </c>
      <c r="K369" s="429"/>
      <c r="L369" s="429">
        <f t="shared" ref="L369" si="485">L376*$L$366</f>
        <v>0</v>
      </c>
      <c r="M369" s="429"/>
      <c r="N369" s="429">
        <f t="shared" ref="N369" si="486">N376*$L$366</f>
        <v>0</v>
      </c>
      <c r="O369" s="429"/>
      <c r="P369" s="429">
        <f t="shared" ref="P369" si="487">P376*$L$366</f>
        <v>0</v>
      </c>
      <c r="Q369" s="429"/>
      <c r="R369" s="429">
        <f t="shared" ref="R369" si="488">R376*$L$366</f>
        <v>0</v>
      </c>
      <c r="S369" s="429"/>
      <c r="T369" s="396">
        <f>SUM(B369:R369)</f>
        <v>0</v>
      </c>
      <c r="U369" s="397" t="e">
        <f>T369/$T$376</f>
        <v>#DIV/0!</v>
      </c>
    </row>
    <row r="370" spans="1:23" ht="12.75" customHeight="1" x14ac:dyDescent="0.2">
      <c r="A370" s="398" t="str">
        <f>A$6</f>
        <v>Attiecināmais valsts budžeta finansējums</v>
      </c>
      <c r="B370" s="429"/>
      <c r="C370" s="429"/>
      <c r="D370" s="429"/>
      <c r="E370" s="429"/>
      <c r="F370" s="429"/>
      <c r="G370" s="429"/>
      <c r="H370" s="429"/>
      <c r="I370" s="429"/>
      <c r="J370" s="429"/>
      <c r="K370" s="429"/>
      <c r="L370" s="429"/>
      <c r="M370" s="429"/>
      <c r="N370" s="429"/>
      <c r="O370" s="429"/>
      <c r="P370" s="429"/>
      <c r="Q370" s="429"/>
      <c r="R370" s="429"/>
      <c r="S370" s="429"/>
      <c r="T370" s="396">
        <f t="shared" ref="T370:T375" si="489">SUM(B370:R370)</f>
        <v>0</v>
      </c>
      <c r="U370" s="397" t="e">
        <f t="shared" ref="U370:U376" si="490">T370/$T$376</f>
        <v>#DIV/0!</v>
      </c>
    </row>
    <row r="371" spans="1:23" ht="12.75" customHeight="1" x14ac:dyDescent="0.2">
      <c r="A371" s="398" t="str">
        <f>A$7</f>
        <v>Valsts budžeta dotācija pašvaldībām</v>
      </c>
      <c r="B371" s="430"/>
      <c r="C371" s="430"/>
      <c r="D371" s="430"/>
      <c r="E371" s="430"/>
      <c r="F371" s="430"/>
      <c r="G371" s="430"/>
      <c r="H371" s="430"/>
      <c r="I371" s="430"/>
      <c r="J371" s="430"/>
      <c r="K371" s="430"/>
      <c r="L371" s="430"/>
      <c r="M371" s="430"/>
      <c r="N371" s="430"/>
      <c r="O371" s="430"/>
      <c r="P371" s="430"/>
      <c r="Q371" s="430"/>
      <c r="R371" s="430"/>
      <c r="S371" s="430"/>
      <c r="T371" s="396">
        <f t="shared" si="489"/>
        <v>0</v>
      </c>
      <c r="U371" s="397" t="e">
        <f t="shared" si="490"/>
        <v>#DIV/0!</v>
      </c>
    </row>
    <row r="372" spans="1:23" ht="12.75" customHeight="1" x14ac:dyDescent="0.2">
      <c r="A372" s="398" t="str">
        <f>A$8</f>
        <v>Pašvaldības finansējums</v>
      </c>
      <c r="B372" s="430"/>
      <c r="C372" s="430"/>
      <c r="D372" s="430"/>
      <c r="E372" s="430"/>
      <c r="F372" s="430"/>
      <c r="G372" s="430"/>
      <c r="H372" s="430"/>
      <c r="I372" s="430"/>
      <c r="J372" s="430"/>
      <c r="K372" s="430"/>
      <c r="L372" s="430"/>
      <c r="M372" s="430"/>
      <c r="N372" s="430"/>
      <c r="O372" s="430"/>
      <c r="P372" s="430"/>
      <c r="Q372" s="430"/>
      <c r="R372" s="430"/>
      <c r="S372" s="430"/>
      <c r="T372" s="396">
        <f t="shared" si="489"/>
        <v>0</v>
      </c>
      <c r="U372" s="397" t="e">
        <f t="shared" si="490"/>
        <v>#DIV/0!</v>
      </c>
    </row>
    <row r="373" spans="1:23" s="3" customFormat="1" ht="12.75" customHeight="1" x14ac:dyDescent="0.2">
      <c r="A373" s="398" t="str">
        <f>A$9</f>
        <v>Cits publiskais finansējums</v>
      </c>
      <c r="B373" s="430"/>
      <c r="C373" s="430"/>
      <c r="D373" s="430"/>
      <c r="E373" s="430"/>
      <c r="F373" s="430"/>
      <c r="G373" s="430"/>
      <c r="H373" s="430"/>
      <c r="I373" s="430"/>
      <c r="J373" s="430"/>
      <c r="K373" s="430"/>
      <c r="L373" s="430"/>
      <c r="M373" s="430"/>
      <c r="N373" s="430"/>
      <c r="O373" s="430"/>
      <c r="P373" s="430"/>
      <c r="Q373" s="430"/>
      <c r="R373" s="430"/>
      <c r="S373" s="430"/>
      <c r="T373" s="396">
        <f t="shared" si="489"/>
        <v>0</v>
      </c>
      <c r="U373" s="397" t="e">
        <f t="shared" si="490"/>
        <v>#DIV/0!</v>
      </c>
    </row>
    <row r="374" spans="1:23" ht="12.75" customHeight="1" x14ac:dyDescent="0.2">
      <c r="A374" s="399" t="str">
        <f>A$10</f>
        <v>Publiskās attiecināmās izmaksas</v>
      </c>
      <c r="B374" s="297">
        <f>SUM(B369:B373)</f>
        <v>0</v>
      </c>
      <c r="C374" s="297"/>
      <c r="D374" s="297">
        <f t="shared" ref="D374" si="491">SUM(D369:D373)</f>
        <v>0</v>
      </c>
      <c r="E374" s="297"/>
      <c r="F374" s="297">
        <f t="shared" ref="F374" si="492">SUM(F369:F373)</f>
        <v>0</v>
      </c>
      <c r="G374" s="297"/>
      <c r="H374" s="297">
        <f t="shared" ref="H374" si="493">SUM(H369:H373)</f>
        <v>0</v>
      </c>
      <c r="I374" s="297"/>
      <c r="J374" s="297">
        <f t="shared" ref="J374" si="494">SUM(J369:J373)</f>
        <v>0</v>
      </c>
      <c r="K374" s="297"/>
      <c r="L374" s="297">
        <f t="shared" ref="L374" si="495">SUM(L369:L373)</f>
        <v>0</v>
      </c>
      <c r="M374" s="297"/>
      <c r="N374" s="297">
        <f t="shared" ref="N374" si="496">SUM(N369:N373)</f>
        <v>0</v>
      </c>
      <c r="O374" s="297"/>
      <c r="P374" s="297">
        <f t="shared" ref="P374" si="497">SUM(P369:P373)</f>
        <v>0</v>
      </c>
      <c r="Q374" s="297"/>
      <c r="R374" s="297">
        <f t="shared" ref="R374" si="498">SUM(R369:R373)</f>
        <v>0</v>
      </c>
      <c r="S374" s="297"/>
      <c r="T374" s="400">
        <f t="shared" si="489"/>
        <v>0</v>
      </c>
      <c r="U374" s="397" t="e">
        <f t="shared" si="490"/>
        <v>#DIV/0!</v>
      </c>
    </row>
    <row r="375" spans="1:23" ht="12.75" customHeight="1" x14ac:dyDescent="0.2">
      <c r="A375" s="398" t="str">
        <f>A$11</f>
        <v>Privātās attiecināmās izmaksas</v>
      </c>
      <c r="B375" s="430">
        <f>B376*$L$366-B369</f>
        <v>0</v>
      </c>
      <c r="C375" s="430"/>
      <c r="D375" s="430">
        <f t="shared" ref="D375" si="499">D376*$L$366-D369</f>
        <v>0</v>
      </c>
      <c r="E375" s="430"/>
      <c r="F375" s="430">
        <f t="shared" ref="F375" si="500">F376*$L$366-F369</f>
        <v>0</v>
      </c>
      <c r="G375" s="430"/>
      <c r="H375" s="430">
        <f t="shared" ref="H375" si="501">H376*$L$366-H369</f>
        <v>0</v>
      </c>
      <c r="I375" s="430"/>
      <c r="J375" s="430">
        <f t="shared" ref="J375" si="502">J376*$L$366-J369</f>
        <v>0</v>
      </c>
      <c r="K375" s="430"/>
      <c r="L375" s="430">
        <f t="shared" ref="L375" si="503">L376*$L$366-L369</f>
        <v>0</v>
      </c>
      <c r="M375" s="430"/>
      <c r="N375" s="430">
        <f t="shared" ref="N375" si="504">N376*$L$366-N369</f>
        <v>0</v>
      </c>
      <c r="O375" s="430"/>
      <c r="P375" s="430">
        <f t="shared" ref="P375" si="505">P376*$L$366-P369</f>
        <v>0</v>
      </c>
      <c r="Q375" s="430"/>
      <c r="R375" s="430">
        <f t="shared" ref="R375" si="506">R376*$L$366-R369</f>
        <v>0</v>
      </c>
      <c r="S375" s="430"/>
      <c r="T375" s="396">
        <f t="shared" si="489"/>
        <v>0</v>
      </c>
      <c r="U375" s="397" t="e">
        <f t="shared" si="490"/>
        <v>#DIV/0!</v>
      </c>
    </row>
    <row r="376" spans="1:23" ht="12.75" customHeight="1" x14ac:dyDescent="0.2">
      <c r="A376" s="399" t="str">
        <f>A$12</f>
        <v>Kopējās attiecināmās izmaksas</v>
      </c>
      <c r="B376" s="297">
        <f>'1.3.5.R.14.,41.,45.vai dz.c.s.'!H28</f>
        <v>0</v>
      </c>
      <c r="C376" s="297"/>
      <c r="D376" s="297">
        <f>'1.3.5.R.14.,41.,45.vai dz.c.s.'!J28</f>
        <v>0</v>
      </c>
      <c r="E376" s="297"/>
      <c r="F376" s="297">
        <f>'1.3.5.R.14.,41.,45.vai dz.c.s.'!L28</f>
        <v>0</v>
      </c>
      <c r="G376" s="297"/>
      <c r="H376" s="297">
        <f>'1.3.5.R.14.,41.,45.vai dz.c.s.'!N28</f>
        <v>0</v>
      </c>
      <c r="I376" s="297"/>
      <c r="J376" s="297">
        <f>'1.3.5.R.14.,41.,45.vai dz.c.s.'!P28</f>
        <v>0</v>
      </c>
      <c r="K376" s="297"/>
      <c r="L376" s="297">
        <f>'1.3.5.R.14.,41.,45.vai dz.c.s.'!R28</f>
        <v>0</v>
      </c>
      <c r="M376" s="297"/>
      <c r="N376" s="297">
        <f>'1.3.5.R.14.,41.,45.vai dz.c.s.'!T28</f>
        <v>0</v>
      </c>
      <c r="O376" s="297"/>
      <c r="P376" s="297">
        <f>'1.3.5.R.14.,41.,45.vai dz.c.s.'!V28</f>
        <v>0</v>
      </c>
      <c r="Q376" s="297"/>
      <c r="R376" s="297">
        <f>'1.3.5.R.14.,41.,45.vai dz.c.s.'!X28</f>
        <v>0</v>
      </c>
      <c r="S376" s="297"/>
      <c r="T376" s="400">
        <f>SUM(B376:R376)</f>
        <v>0</v>
      </c>
      <c r="U376" s="397" t="e">
        <f t="shared" si="490"/>
        <v>#DIV/0!</v>
      </c>
    </row>
    <row r="377" spans="1:23" ht="12.75" customHeight="1" x14ac:dyDescent="0.2">
      <c r="A377" s="398" t="str">
        <f>A$13</f>
        <v>Publiskās ārpusprojekta izmaksas</v>
      </c>
      <c r="B377" s="432"/>
      <c r="C377" s="432"/>
      <c r="D377" s="432"/>
      <c r="E377" s="432"/>
      <c r="F377" s="432"/>
      <c r="G377" s="432"/>
      <c r="H377" s="432"/>
      <c r="I377" s="432"/>
      <c r="J377" s="432"/>
      <c r="K377" s="432"/>
      <c r="L377" s="432"/>
      <c r="M377" s="432"/>
      <c r="N377" s="432"/>
      <c r="O377" s="432"/>
      <c r="P377" s="432"/>
      <c r="Q377" s="432"/>
      <c r="R377" s="432"/>
      <c r="S377" s="432"/>
      <c r="T377" s="396">
        <f t="shared" ref="T377:T379" si="507">SUM(B377:R377)</f>
        <v>0</v>
      </c>
      <c r="U377" s="431" t="s">
        <v>332</v>
      </c>
    </row>
    <row r="378" spans="1:23" ht="12.75" customHeight="1" x14ac:dyDescent="0.2">
      <c r="A378" s="398" t="str">
        <f>A$14</f>
        <v>Privātās ārpusprojekta izmaksas</v>
      </c>
      <c r="B378" s="430">
        <f>'1.3.5.R.14.,41.,45.vai dz.c.s.'!I28</f>
        <v>0</v>
      </c>
      <c r="C378" s="430"/>
      <c r="D378" s="430">
        <f>'1.3.5.R.14.,41.,45.vai dz.c.s.'!K28</f>
        <v>0</v>
      </c>
      <c r="E378" s="430"/>
      <c r="F378" s="430">
        <f>'1.3.5.R.14.,41.,45.vai dz.c.s.'!M28</f>
        <v>0</v>
      </c>
      <c r="G378" s="430"/>
      <c r="H378" s="430">
        <f>'1.3.5.R.14.,41.,45.vai dz.c.s.'!O28</f>
        <v>0</v>
      </c>
      <c r="I378" s="430"/>
      <c r="J378" s="430">
        <f>'1.3.5.R.14.,41.,45.vai dz.c.s.'!Q28</f>
        <v>0</v>
      </c>
      <c r="K378" s="430"/>
      <c r="L378" s="430">
        <f>'1.3.5.R.14.,41.,45.vai dz.c.s.'!S28</f>
        <v>0</v>
      </c>
      <c r="M378" s="430"/>
      <c r="N378" s="430">
        <f>'1.3.5.R.14.,41.,45.vai dz.c.s.'!U28</f>
        <v>0</v>
      </c>
      <c r="O378" s="430"/>
      <c r="P378" s="430">
        <f>'1.3.5.R.14.,41.,45.vai dz.c.s.'!W28</f>
        <v>0</v>
      </c>
      <c r="Q378" s="430"/>
      <c r="R378" s="430">
        <f>'1.3.5.R.14.,41.,45.vai dz.c.s.'!Y28</f>
        <v>0</v>
      </c>
      <c r="S378" s="430"/>
      <c r="T378" s="396">
        <f t="shared" si="507"/>
        <v>0</v>
      </c>
      <c r="U378" s="431" t="s">
        <v>332</v>
      </c>
    </row>
    <row r="379" spans="1:23" ht="12.75" customHeight="1" x14ac:dyDescent="0.2">
      <c r="A379" s="399" t="str">
        <f>A$15</f>
        <v>Ārpusprojekta izmaksas kopā</v>
      </c>
      <c r="B379" s="297">
        <f>SUM(B377:B378)</f>
        <v>0</v>
      </c>
      <c r="C379" s="297"/>
      <c r="D379" s="297">
        <f t="shared" ref="D379" si="508">SUM(D377:D378)</f>
        <v>0</v>
      </c>
      <c r="E379" s="297"/>
      <c r="F379" s="297">
        <f t="shared" ref="F379" si="509">SUM(F377:F378)</f>
        <v>0</v>
      </c>
      <c r="G379" s="297"/>
      <c r="H379" s="297">
        <f t="shared" ref="H379" si="510">SUM(H377:H378)</f>
        <v>0</v>
      </c>
      <c r="I379" s="297"/>
      <c r="J379" s="297">
        <f t="shared" ref="J379" si="511">SUM(J377:J378)</f>
        <v>0</v>
      </c>
      <c r="K379" s="297"/>
      <c r="L379" s="297">
        <f t="shared" ref="L379" si="512">SUM(L377:L378)</f>
        <v>0</v>
      </c>
      <c r="M379" s="297"/>
      <c r="N379" s="297">
        <f t="shared" ref="N379" si="513">SUM(N377:N378)</f>
        <v>0</v>
      </c>
      <c r="O379" s="297"/>
      <c r="P379" s="297">
        <f t="shared" ref="P379" si="514">SUM(P377:P378)</f>
        <v>0</v>
      </c>
      <c r="Q379" s="297"/>
      <c r="R379" s="297">
        <f t="shared" ref="R379" si="515">SUM(R377:R378)</f>
        <v>0</v>
      </c>
      <c r="S379" s="297"/>
      <c r="T379" s="400">
        <f t="shared" si="507"/>
        <v>0</v>
      </c>
      <c r="U379" s="431" t="s">
        <v>332</v>
      </c>
    </row>
    <row r="380" spans="1:23" ht="12.75" customHeight="1" x14ac:dyDescent="0.25">
      <c r="A380" s="404" t="str">
        <f>A$16</f>
        <v>Kopējās izmaksas</v>
      </c>
      <c r="B380" s="405">
        <f>B376+B379</f>
        <v>0</v>
      </c>
      <c r="C380" s="405"/>
      <c r="D380" s="405">
        <f t="shared" ref="D380" si="516">D376+D379</f>
        <v>0</v>
      </c>
      <c r="E380" s="405"/>
      <c r="F380" s="405">
        <f t="shared" ref="F380" si="517">F376+F379</f>
        <v>0</v>
      </c>
      <c r="G380" s="405"/>
      <c r="H380" s="405">
        <f t="shared" ref="H380" si="518">H376+H379</f>
        <v>0</v>
      </c>
      <c r="I380" s="405"/>
      <c r="J380" s="405">
        <f t="shared" ref="J380" si="519">J376+J379</f>
        <v>0</v>
      </c>
      <c r="K380" s="405"/>
      <c r="L380" s="405">
        <f t="shared" ref="L380" si="520">L376+L379</f>
        <v>0</v>
      </c>
      <c r="M380" s="405"/>
      <c r="N380" s="405">
        <f t="shared" ref="N380" si="521">N376+N379</f>
        <v>0</v>
      </c>
      <c r="O380" s="405"/>
      <c r="P380" s="405">
        <f t="shared" ref="P380" si="522">P376+P379</f>
        <v>0</v>
      </c>
      <c r="Q380" s="405"/>
      <c r="R380" s="405">
        <f t="shared" ref="R380" si="523">R376+R379</f>
        <v>0</v>
      </c>
      <c r="S380" s="405"/>
      <c r="T380" s="400">
        <f>SUM(B380:R380)</f>
        <v>0</v>
      </c>
      <c r="U380" s="431" t="s">
        <v>332</v>
      </c>
    </row>
    <row r="382" spans="1:23" ht="18.75" customHeight="1" x14ac:dyDescent="0.2">
      <c r="A382" s="438" t="str">
        <f>'1.3.6.R.14.,41.,45.vai dz.c.s.'!B3</f>
        <v>Projekta iesniedzējs vai sadarbības partneris (1.3.6.):</v>
      </c>
      <c r="B382" s="421">
        <f>'1.3.6.R.14.,41.,45.vai dz.c.s.'!C3</f>
        <v>0</v>
      </c>
      <c r="C382" s="422"/>
      <c r="D382" s="422"/>
      <c r="E382" s="422"/>
      <c r="F382" s="421">
        <f>'1.3.6.R.14.,41.,45.vai dz.c.s.'!H3</f>
        <v>0</v>
      </c>
      <c r="G382" s="422"/>
      <c r="H382" s="423"/>
      <c r="I382" s="422"/>
      <c r="J382" s="423" t="s">
        <v>339</v>
      </c>
      <c r="K382" s="422"/>
      <c r="L382" s="425">
        <f>'1.3.6.R.14.,41.,45.vai dz.c.s.'!C7</f>
        <v>0.3</v>
      </c>
      <c r="M382" s="422"/>
      <c r="N382" s="426" t="s">
        <v>177</v>
      </c>
      <c r="O382" s="422"/>
      <c r="P382" s="426"/>
      <c r="Q382" s="522"/>
      <c r="R382" s="426">
        <f>'1.3.6.R.14.,41.,45.vai dz.c.s.'!N3</f>
        <v>0</v>
      </c>
      <c r="S382" s="422"/>
      <c r="T382" s="423"/>
      <c r="U382" s="423"/>
      <c r="W382" s="4">
        <f>IF(F382=Dati!$J$3,1,IF(F382=Dati!$J$4,2,IF(F382=Dati!$J$5,3,0)))</f>
        <v>0</v>
      </c>
    </row>
    <row r="383" spans="1:23" x14ac:dyDescent="0.2">
      <c r="A383" s="392" t="s">
        <v>324</v>
      </c>
      <c r="B383" s="393">
        <f>B$3</f>
        <v>2026</v>
      </c>
      <c r="C383" s="393"/>
      <c r="D383" s="393">
        <f>D$3</f>
        <v>2027</v>
      </c>
      <c r="E383" s="393"/>
      <c r="F383" s="393">
        <f>F$3</f>
        <v>2028</v>
      </c>
      <c r="G383" s="393"/>
      <c r="H383" s="393">
        <f>H$3</f>
        <v>2029</v>
      </c>
      <c r="I383" s="393"/>
      <c r="J383" s="393" t="str">
        <f>J$3</f>
        <v>X</v>
      </c>
      <c r="K383" s="393"/>
      <c r="L383" s="393" t="str">
        <f>L$3</f>
        <v>X</v>
      </c>
      <c r="M383" s="393"/>
      <c r="N383" s="393" t="str">
        <f>N$3</f>
        <v>X</v>
      </c>
      <c r="O383" s="393"/>
      <c r="P383" s="393" t="str">
        <f>P$3</f>
        <v>X</v>
      </c>
      <c r="Q383" s="393"/>
      <c r="R383" s="393" t="str">
        <f>R$3</f>
        <v>X</v>
      </c>
      <c r="S383" s="393"/>
      <c r="T383" s="393"/>
      <c r="U383" s="393"/>
    </row>
    <row r="384" spans="1:23" x14ac:dyDescent="0.2">
      <c r="A384" s="427"/>
      <c r="B384" s="394" t="s">
        <v>325</v>
      </c>
      <c r="C384" s="394"/>
      <c r="D384" s="394" t="s">
        <v>325</v>
      </c>
      <c r="E384" s="394"/>
      <c r="F384" s="394" t="s">
        <v>325</v>
      </c>
      <c r="G384" s="394"/>
      <c r="H384" s="394" t="s">
        <v>325</v>
      </c>
      <c r="I384" s="394"/>
      <c r="J384" s="394" t="s">
        <v>325</v>
      </c>
      <c r="K384" s="394"/>
      <c r="L384" s="394" t="s">
        <v>325</v>
      </c>
      <c r="M384" s="394"/>
      <c r="N384" s="394" t="s">
        <v>325</v>
      </c>
      <c r="O384" s="394"/>
      <c r="P384" s="394" t="s">
        <v>325</v>
      </c>
      <c r="Q384" s="394"/>
      <c r="R384" s="394" t="s">
        <v>325</v>
      </c>
      <c r="S384" s="394"/>
      <c r="T384" s="394" t="s">
        <v>191</v>
      </c>
      <c r="U384" s="394" t="s">
        <v>131</v>
      </c>
    </row>
    <row r="385" spans="1:23" ht="12.75" customHeight="1" x14ac:dyDescent="0.2">
      <c r="A385" s="428" t="str">
        <f>A$5</f>
        <v>Taisnīgas pārkārtošanās fonds</v>
      </c>
      <c r="B385" s="429">
        <f>B392*$L$382</f>
        <v>0</v>
      </c>
      <c r="C385" s="429"/>
      <c r="D385" s="429">
        <f t="shared" ref="D385:R385" si="524">D392*$L$382</f>
        <v>0</v>
      </c>
      <c r="E385" s="429"/>
      <c r="F385" s="429">
        <f t="shared" si="524"/>
        <v>0</v>
      </c>
      <c r="G385" s="429"/>
      <c r="H385" s="429">
        <f t="shared" si="524"/>
        <v>0</v>
      </c>
      <c r="I385" s="429"/>
      <c r="J385" s="429">
        <f t="shared" si="524"/>
        <v>0</v>
      </c>
      <c r="K385" s="429"/>
      <c r="L385" s="429">
        <f t="shared" si="524"/>
        <v>0</v>
      </c>
      <c r="M385" s="429"/>
      <c r="N385" s="429">
        <f t="shared" si="524"/>
        <v>0</v>
      </c>
      <c r="O385" s="429"/>
      <c r="P385" s="429">
        <f t="shared" si="524"/>
        <v>0</v>
      </c>
      <c r="Q385" s="429"/>
      <c r="R385" s="429">
        <f t="shared" si="524"/>
        <v>0</v>
      </c>
      <c r="S385" s="429"/>
      <c r="T385" s="396">
        <f>SUM(B385:R385)</f>
        <v>0</v>
      </c>
      <c r="U385" s="397" t="e">
        <f>T385/$T$392</f>
        <v>#DIV/0!</v>
      </c>
    </row>
    <row r="386" spans="1:23" ht="12.75" customHeight="1" x14ac:dyDescent="0.2">
      <c r="A386" s="398" t="str">
        <f>A$6</f>
        <v>Attiecināmais valsts budžeta finansējums</v>
      </c>
      <c r="B386" s="429"/>
      <c r="C386" s="429"/>
      <c r="D386" s="429"/>
      <c r="E386" s="429"/>
      <c r="F386" s="429"/>
      <c r="G386" s="429"/>
      <c r="H386" s="429"/>
      <c r="I386" s="429"/>
      <c r="J386" s="429"/>
      <c r="K386" s="429"/>
      <c r="L386" s="429"/>
      <c r="M386" s="429"/>
      <c r="N386" s="429"/>
      <c r="O386" s="429"/>
      <c r="P386" s="429"/>
      <c r="Q386" s="429"/>
      <c r="R386" s="429"/>
      <c r="S386" s="429"/>
      <c r="T386" s="396">
        <f t="shared" ref="T386:T391" si="525">SUM(B386:R386)</f>
        <v>0</v>
      </c>
      <c r="U386" s="397" t="e">
        <f t="shared" ref="U386:U392" si="526">T386/$T$392</f>
        <v>#DIV/0!</v>
      </c>
    </row>
    <row r="387" spans="1:23" ht="12.75" customHeight="1" x14ac:dyDescent="0.2">
      <c r="A387" s="398" t="str">
        <f>A$7</f>
        <v>Valsts budžeta dotācija pašvaldībām</v>
      </c>
      <c r="B387" s="430"/>
      <c r="C387" s="430"/>
      <c r="D387" s="430"/>
      <c r="E387" s="430"/>
      <c r="F387" s="430"/>
      <c r="G387" s="430"/>
      <c r="H387" s="430"/>
      <c r="I387" s="430"/>
      <c r="J387" s="430"/>
      <c r="K387" s="430"/>
      <c r="L387" s="430"/>
      <c r="M387" s="430"/>
      <c r="N387" s="430"/>
      <c r="O387" s="430"/>
      <c r="P387" s="430"/>
      <c r="Q387" s="430"/>
      <c r="R387" s="430"/>
      <c r="S387" s="430"/>
      <c r="T387" s="396">
        <f t="shared" si="525"/>
        <v>0</v>
      </c>
      <c r="U387" s="397" t="e">
        <f t="shared" si="526"/>
        <v>#DIV/0!</v>
      </c>
    </row>
    <row r="388" spans="1:23" ht="12.75" customHeight="1" x14ac:dyDescent="0.2">
      <c r="A388" s="398" t="str">
        <f>A$8</f>
        <v>Pašvaldības finansējums</v>
      </c>
      <c r="B388" s="430"/>
      <c r="C388" s="430"/>
      <c r="D388" s="430"/>
      <c r="E388" s="430"/>
      <c r="F388" s="430"/>
      <c r="G388" s="430"/>
      <c r="H388" s="430"/>
      <c r="I388" s="430"/>
      <c r="J388" s="430"/>
      <c r="K388" s="430"/>
      <c r="L388" s="430"/>
      <c r="M388" s="430"/>
      <c r="N388" s="430"/>
      <c r="O388" s="430"/>
      <c r="P388" s="430"/>
      <c r="Q388" s="430"/>
      <c r="R388" s="430"/>
      <c r="S388" s="430"/>
      <c r="T388" s="396">
        <f t="shared" si="525"/>
        <v>0</v>
      </c>
      <c r="U388" s="397" t="e">
        <f t="shared" si="526"/>
        <v>#DIV/0!</v>
      </c>
    </row>
    <row r="389" spans="1:23" s="3" customFormat="1" ht="12.75" customHeight="1" x14ac:dyDescent="0.2">
      <c r="A389" s="398" t="str">
        <f>A$9</f>
        <v>Cits publiskais finansējums</v>
      </c>
      <c r="B389" s="430"/>
      <c r="C389" s="430"/>
      <c r="D389" s="430"/>
      <c r="E389" s="430"/>
      <c r="F389" s="430"/>
      <c r="G389" s="430"/>
      <c r="H389" s="430"/>
      <c r="I389" s="430"/>
      <c r="J389" s="430"/>
      <c r="K389" s="430"/>
      <c r="L389" s="430"/>
      <c r="M389" s="430"/>
      <c r="N389" s="430"/>
      <c r="O389" s="430"/>
      <c r="P389" s="430"/>
      <c r="Q389" s="430"/>
      <c r="R389" s="430"/>
      <c r="S389" s="430"/>
      <c r="T389" s="396">
        <f t="shared" si="525"/>
        <v>0</v>
      </c>
      <c r="U389" s="397" t="e">
        <f t="shared" si="526"/>
        <v>#DIV/0!</v>
      </c>
    </row>
    <row r="390" spans="1:23" ht="12.75" customHeight="1" x14ac:dyDescent="0.2">
      <c r="A390" s="399" t="str">
        <f>A$10</f>
        <v>Publiskās attiecināmās izmaksas</v>
      </c>
      <c r="B390" s="297">
        <f>SUM(B385:B389)</f>
        <v>0</v>
      </c>
      <c r="C390" s="297"/>
      <c r="D390" s="297">
        <f t="shared" ref="D390:R390" si="527">SUM(D385:D389)</f>
        <v>0</v>
      </c>
      <c r="E390" s="297"/>
      <c r="F390" s="297">
        <f t="shared" si="527"/>
        <v>0</v>
      </c>
      <c r="G390" s="297"/>
      <c r="H390" s="297">
        <f t="shared" si="527"/>
        <v>0</v>
      </c>
      <c r="I390" s="297"/>
      <c r="J390" s="297">
        <f t="shared" si="527"/>
        <v>0</v>
      </c>
      <c r="K390" s="297"/>
      <c r="L390" s="297">
        <f t="shared" si="527"/>
        <v>0</v>
      </c>
      <c r="M390" s="297"/>
      <c r="N390" s="297">
        <f t="shared" si="527"/>
        <v>0</v>
      </c>
      <c r="O390" s="297"/>
      <c r="P390" s="297">
        <f t="shared" si="527"/>
        <v>0</v>
      </c>
      <c r="Q390" s="297"/>
      <c r="R390" s="297">
        <f t="shared" si="527"/>
        <v>0</v>
      </c>
      <c r="S390" s="297"/>
      <c r="T390" s="400">
        <f t="shared" si="525"/>
        <v>0</v>
      </c>
      <c r="U390" s="397" t="e">
        <f t="shared" si="526"/>
        <v>#DIV/0!</v>
      </c>
    </row>
    <row r="391" spans="1:23" ht="12.75" customHeight="1" x14ac:dyDescent="0.2">
      <c r="A391" s="398" t="str">
        <f>A$11</f>
        <v>Privātās attiecināmās izmaksas</v>
      </c>
      <c r="B391" s="430">
        <f>B392-B385</f>
        <v>0</v>
      </c>
      <c r="C391" s="430"/>
      <c r="D391" s="430">
        <f t="shared" ref="D391:R391" si="528">D392-D385</f>
        <v>0</v>
      </c>
      <c r="E391" s="430"/>
      <c r="F391" s="430">
        <f t="shared" si="528"/>
        <v>0</v>
      </c>
      <c r="G391" s="430"/>
      <c r="H391" s="430">
        <f t="shared" si="528"/>
        <v>0</v>
      </c>
      <c r="I391" s="430"/>
      <c r="J391" s="430">
        <f t="shared" si="528"/>
        <v>0</v>
      </c>
      <c r="K391" s="430"/>
      <c r="L391" s="430">
        <f t="shared" si="528"/>
        <v>0</v>
      </c>
      <c r="M391" s="430"/>
      <c r="N391" s="430">
        <f t="shared" si="528"/>
        <v>0</v>
      </c>
      <c r="O391" s="430"/>
      <c r="P391" s="430">
        <f t="shared" si="528"/>
        <v>0</v>
      </c>
      <c r="Q391" s="430"/>
      <c r="R391" s="430">
        <f t="shared" si="528"/>
        <v>0</v>
      </c>
      <c r="S391" s="430"/>
      <c r="T391" s="396">
        <f t="shared" si="525"/>
        <v>0</v>
      </c>
      <c r="U391" s="397" t="e">
        <f t="shared" si="526"/>
        <v>#DIV/0!</v>
      </c>
    </row>
    <row r="392" spans="1:23" ht="12.75" customHeight="1" x14ac:dyDescent="0.2">
      <c r="A392" s="399" t="str">
        <f>A$12</f>
        <v>Kopējās attiecināmās izmaksas</v>
      </c>
      <c r="B392" s="297">
        <f>'1.3.6.R.14.,41.,45.vai dz.c.s.'!H27</f>
        <v>0</v>
      </c>
      <c r="C392" s="297"/>
      <c r="D392" s="297">
        <f>'1.3.6.R.14.,41.,45.vai dz.c.s.'!J27</f>
        <v>0</v>
      </c>
      <c r="E392" s="297"/>
      <c r="F392" s="297">
        <f>'1.3.6.R.14.,41.,45.vai dz.c.s.'!L27</f>
        <v>0</v>
      </c>
      <c r="G392" s="297"/>
      <c r="H392" s="297">
        <f>'1.3.6.R.14.,41.,45.vai dz.c.s.'!N27</f>
        <v>0</v>
      </c>
      <c r="I392" s="297"/>
      <c r="J392" s="297">
        <f>'1.3.6.R.14.,41.,45.vai dz.c.s.'!P27</f>
        <v>0</v>
      </c>
      <c r="K392" s="297"/>
      <c r="L392" s="297">
        <f>'1.3.6.R.14.,41.,45.vai dz.c.s.'!R27</f>
        <v>0</v>
      </c>
      <c r="M392" s="297"/>
      <c r="N392" s="297">
        <f>'1.3.6.R.14.,41.,45.vai dz.c.s.'!T27</f>
        <v>0</v>
      </c>
      <c r="O392" s="297"/>
      <c r="P392" s="297">
        <f>'1.3.6.R.14.,41.,45.vai dz.c.s.'!V27</f>
        <v>0</v>
      </c>
      <c r="Q392" s="297"/>
      <c r="R392" s="297">
        <f>'1.3.6.R.14.,41.,45.vai dz.c.s.'!X27</f>
        <v>0</v>
      </c>
      <c r="S392" s="297"/>
      <c r="T392" s="400">
        <f>SUM(B392:R392)</f>
        <v>0</v>
      </c>
      <c r="U392" s="397" t="e">
        <f t="shared" si="526"/>
        <v>#DIV/0!</v>
      </c>
    </row>
    <row r="393" spans="1:23" ht="12.75" customHeight="1" x14ac:dyDescent="0.2">
      <c r="A393" s="398" t="str">
        <f>A$13</f>
        <v>Publiskās ārpusprojekta izmaksas</v>
      </c>
      <c r="B393" s="432"/>
      <c r="C393" s="432"/>
      <c r="D393" s="432"/>
      <c r="E393" s="432"/>
      <c r="F393" s="432"/>
      <c r="G393" s="432"/>
      <c r="H393" s="432"/>
      <c r="I393" s="432"/>
      <c r="J393" s="432"/>
      <c r="K393" s="432"/>
      <c r="L393" s="432"/>
      <c r="M393" s="432"/>
      <c r="N393" s="432"/>
      <c r="O393" s="432"/>
      <c r="P393" s="432"/>
      <c r="Q393" s="432"/>
      <c r="R393" s="432"/>
      <c r="S393" s="432"/>
      <c r="T393" s="396">
        <f t="shared" ref="T393:T395" si="529">SUM(B393:R393)</f>
        <v>0</v>
      </c>
      <c r="U393" s="431" t="s">
        <v>332</v>
      </c>
    </row>
    <row r="394" spans="1:23" ht="12.75" customHeight="1" x14ac:dyDescent="0.2">
      <c r="A394" s="398" t="str">
        <f>A$14</f>
        <v>Privātās ārpusprojekta izmaksas</v>
      </c>
      <c r="B394" s="430">
        <f>'1.3.6.R.14.,41.,45.vai dz.c.s.'!I27</f>
        <v>0</v>
      </c>
      <c r="C394" s="430"/>
      <c r="D394" s="430">
        <f>'1.3.6.R.14.,41.,45.vai dz.c.s.'!K27</f>
        <v>0</v>
      </c>
      <c r="E394" s="430"/>
      <c r="F394" s="430">
        <f>'1.3.6.R.14.,41.,45.vai dz.c.s.'!M27</f>
        <v>0</v>
      </c>
      <c r="G394" s="430"/>
      <c r="H394" s="430">
        <f>'1.3.6.R.14.,41.,45.vai dz.c.s.'!O27</f>
        <v>0</v>
      </c>
      <c r="I394" s="430"/>
      <c r="J394" s="430">
        <f>'1.3.6.R.14.,41.,45.vai dz.c.s.'!Q27</f>
        <v>0</v>
      </c>
      <c r="K394" s="430"/>
      <c r="L394" s="430">
        <f>'1.3.6.R.14.,41.,45.vai dz.c.s.'!S27</f>
        <v>0</v>
      </c>
      <c r="M394" s="430"/>
      <c r="N394" s="430">
        <f>'1.3.6.R.14.,41.,45.vai dz.c.s.'!U27</f>
        <v>0</v>
      </c>
      <c r="O394" s="430"/>
      <c r="P394" s="430">
        <f>'1.3.6.R.14.,41.,45.vai dz.c.s.'!W27</f>
        <v>0</v>
      </c>
      <c r="Q394" s="430"/>
      <c r="R394" s="430">
        <f>'1.3.6.R.14.,41.,45.vai dz.c.s.'!Y27</f>
        <v>0</v>
      </c>
      <c r="S394" s="430"/>
      <c r="T394" s="396">
        <f t="shared" si="529"/>
        <v>0</v>
      </c>
      <c r="U394" s="431" t="s">
        <v>332</v>
      </c>
    </row>
    <row r="395" spans="1:23" ht="12.75" customHeight="1" x14ac:dyDescent="0.2">
      <c r="A395" s="399" t="str">
        <f>A$15</f>
        <v>Ārpusprojekta izmaksas kopā</v>
      </c>
      <c r="B395" s="297">
        <f>SUM(B393:B394)</f>
        <v>0</v>
      </c>
      <c r="C395" s="297"/>
      <c r="D395" s="297">
        <f t="shared" ref="D395:R395" si="530">SUM(D393:D394)</f>
        <v>0</v>
      </c>
      <c r="E395" s="297"/>
      <c r="F395" s="297">
        <f t="shared" si="530"/>
        <v>0</v>
      </c>
      <c r="G395" s="297"/>
      <c r="H395" s="297">
        <f t="shared" si="530"/>
        <v>0</v>
      </c>
      <c r="I395" s="297"/>
      <c r="J395" s="297">
        <f t="shared" si="530"/>
        <v>0</v>
      </c>
      <c r="K395" s="297"/>
      <c r="L395" s="297">
        <f t="shared" si="530"/>
        <v>0</v>
      </c>
      <c r="M395" s="297"/>
      <c r="N395" s="297">
        <f t="shared" si="530"/>
        <v>0</v>
      </c>
      <c r="O395" s="297"/>
      <c r="P395" s="297">
        <f t="shared" si="530"/>
        <v>0</v>
      </c>
      <c r="Q395" s="297"/>
      <c r="R395" s="297">
        <f t="shared" si="530"/>
        <v>0</v>
      </c>
      <c r="S395" s="297"/>
      <c r="T395" s="400">
        <f t="shared" si="529"/>
        <v>0</v>
      </c>
      <c r="U395" s="431" t="s">
        <v>332</v>
      </c>
    </row>
    <row r="396" spans="1:23" ht="12.75" customHeight="1" x14ac:dyDescent="0.25">
      <c r="A396" s="404" t="str">
        <f>A$16</f>
        <v>Kopējās izmaksas</v>
      </c>
      <c r="B396" s="405">
        <f>B392+B395</f>
        <v>0</v>
      </c>
      <c r="C396" s="405"/>
      <c r="D396" s="405">
        <f t="shared" ref="D396:R396" si="531">D392+D395</f>
        <v>0</v>
      </c>
      <c r="E396" s="405"/>
      <c r="F396" s="405">
        <f t="shared" si="531"/>
        <v>0</v>
      </c>
      <c r="G396" s="405"/>
      <c r="H396" s="405">
        <f t="shared" si="531"/>
        <v>0</v>
      </c>
      <c r="I396" s="405"/>
      <c r="J396" s="405">
        <f t="shared" si="531"/>
        <v>0</v>
      </c>
      <c r="K396" s="405"/>
      <c r="L396" s="405">
        <f t="shared" si="531"/>
        <v>0</v>
      </c>
      <c r="M396" s="405"/>
      <c r="N396" s="405">
        <f t="shared" si="531"/>
        <v>0</v>
      </c>
      <c r="O396" s="405"/>
      <c r="P396" s="405">
        <f t="shared" si="531"/>
        <v>0</v>
      </c>
      <c r="Q396" s="405"/>
      <c r="R396" s="405">
        <f t="shared" si="531"/>
        <v>0</v>
      </c>
      <c r="S396" s="405"/>
      <c r="T396" s="400">
        <f>SUM(B396:R396)</f>
        <v>0</v>
      </c>
      <c r="U396" s="431" t="s">
        <v>332</v>
      </c>
    </row>
    <row r="398" spans="1:23" ht="18.75" customHeight="1" x14ac:dyDescent="0.2">
      <c r="A398" s="438" t="str">
        <f>A382</f>
        <v>Projekta iesniedzējs vai sadarbības partneris (1.3.6.):</v>
      </c>
      <c r="B398" s="421">
        <f>'1.3.6.R.14.,41.,45.vai dz.c.s.'!C3</f>
        <v>0</v>
      </c>
      <c r="C398" s="422"/>
      <c r="D398" s="422"/>
      <c r="E398" s="422"/>
      <c r="F398" s="421">
        <f>'1.3.6.R.14.,41.,45.vai dz.c.s.'!H3</f>
        <v>0</v>
      </c>
      <c r="G398" s="422"/>
      <c r="H398" s="423"/>
      <c r="I398" s="422"/>
      <c r="J398" s="423" t="s">
        <v>339</v>
      </c>
      <c r="K398" s="422"/>
      <c r="L398" s="425">
        <f>'1.3.6.R.14.,41.,45.vai dz.c.s.'!C14</f>
        <v>1</v>
      </c>
      <c r="M398" s="422"/>
      <c r="N398" s="426" t="s">
        <v>352</v>
      </c>
      <c r="O398" s="422"/>
      <c r="P398" s="423"/>
      <c r="Q398" s="422"/>
      <c r="R398" s="423"/>
      <c r="S398" s="422"/>
      <c r="T398" s="423"/>
      <c r="U398" s="423"/>
      <c r="W398" s="4">
        <f>IF(F398=Dati!$J$3,1,IF(F398=Dati!$J$4,2,IF(F398=Dati!$J$5,3,0)))</f>
        <v>0</v>
      </c>
    </row>
    <row r="399" spans="1:23" x14ac:dyDescent="0.2">
      <c r="A399" s="392" t="s">
        <v>324</v>
      </c>
      <c r="B399" s="393">
        <f>B$3</f>
        <v>2026</v>
      </c>
      <c r="C399" s="393"/>
      <c r="D399" s="393">
        <f>D$3</f>
        <v>2027</v>
      </c>
      <c r="E399" s="393"/>
      <c r="F399" s="393">
        <f>F$3</f>
        <v>2028</v>
      </c>
      <c r="G399" s="393"/>
      <c r="H399" s="393">
        <f>H$3</f>
        <v>2029</v>
      </c>
      <c r="I399" s="393"/>
      <c r="J399" s="393" t="str">
        <f>J$3</f>
        <v>X</v>
      </c>
      <c r="K399" s="393"/>
      <c r="L399" s="393" t="str">
        <f>L$3</f>
        <v>X</v>
      </c>
      <c r="M399" s="393"/>
      <c r="N399" s="393" t="str">
        <f>N$3</f>
        <v>X</v>
      </c>
      <c r="O399" s="393"/>
      <c r="P399" s="393" t="str">
        <f>P$3</f>
        <v>X</v>
      </c>
      <c r="Q399" s="393"/>
      <c r="R399" s="393" t="str">
        <f>R$3</f>
        <v>X</v>
      </c>
      <c r="S399" s="393"/>
      <c r="T399" s="393"/>
      <c r="U399" s="393"/>
    </row>
    <row r="400" spans="1:23" x14ac:dyDescent="0.2">
      <c r="A400" s="427"/>
      <c r="B400" s="394" t="s">
        <v>325</v>
      </c>
      <c r="C400" s="394"/>
      <c r="D400" s="394" t="s">
        <v>325</v>
      </c>
      <c r="E400" s="394"/>
      <c r="F400" s="394" t="s">
        <v>325</v>
      </c>
      <c r="G400" s="394"/>
      <c r="H400" s="394" t="s">
        <v>325</v>
      </c>
      <c r="I400" s="394"/>
      <c r="J400" s="394" t="s">
        <v>325</v>
      </c>
      <c r="K400" s="394"/>
      <c r="L400" s="394" t="s">
        <v>325</v>
      </c>
      <c r="M400" s="394"/>
      <c r="N400" s="394" t="s">
        <v>325</v>
      </c>
      <c r="O400" s="394"/>
      <c r="P400" s="394" t="s">
        <v>325</v>
      </c>
      <c r="Q400" s="394"/>
      <c r="R400" s="394" t="s">
        <v>325</v>
      </c>
      <c r="S400" s="394"/>
      <c r="T400" s="394" t="s">
        <v>191</v>
      </c>
      <c r="U400" s="394" t="s">
        <v>131</v>
      </c>
    </row>
    <row r="401" spans="1:21" ht="12.75" customHeight="1" x14ac:dyDescent="0.2">
      <c r="A401" s="428" t="str">
        <f>A$5</f>
        <v>Taisnīgas pārkārtošanās fonds</v>
      </c>
      <c r="B401" s="429">
        <f>B408*$L$398</f>
        <v>0</v>
      </c>
      <c r="C401" s="429"/>
      <c r="D401" s="429">
        <f t="shared" ref="D401:R401" si="532">D408*$L$398</f>
        <v>0</v>
      </c>
      <c r="E401" s="429"/>
      <c r="F401" s="429">
        <f t="shared" si="532"/>
        <v>0</v>
      </c>
      <c r="G401" s="429"/>
      <c r="H401" s="429">
        <f t="shared" si="532"/>
        <v>0</v>
      </c>
      <c r="I401" s="429"/>
      <c r="J401" s="429">
        <f t="shared" si="532"/>
        <v>0</v>
      </c>
      <c r="K401" s="429"/>
      <c r="L401" s="429">
        <f>L408*$L$398</f>
        <v>0</v>
      </c>
      <c r="M401" s="429"/>
      <c r="N401" s="429">
        <f t="shared" si="532"/>
        <v>0</v>
      </c>
      <c r="O401" s="429"/>
      <c r="P401" s="429">
        <f t="shared" si="532"/>
        <v>0</v>
      </c>
      <c r="Q401" s="429"/>
      <c r="R401" s="429">
        <f t="shared" si="532"/>
        <v>0</v>
      </c>
      <c r="S401" s="429"/>
      <c r="T401" s="396">
        <f>SUM(B401:R401)</f>
        <v>0</v>
      </c>
      <c r="U401" s="397" t="e">
        <f>T401/$T$408</f>
        <v>#DIV/0!</v>
      </c>
    </row>
    <row r="402" spans="1:21" ht="12.75" customHeight="1" x14ac:dyDescent="0.2">
      <c r="A402" s="398" t="str">
        <f>A$6</f>
        <v>Attiecināmais valsts budžeta finansējums</v>
      </c>
      <c r="B402" s="429"/>
      <c r="C402" s="429"/>
      <c r="D402" s="429"/>
      <c r="E402" s="429"/>
      <c r="F402" s="429"/>
      <c r="G402" s="429"/>
      <c r="H402" s="429"/>
      <c r="I402" s="429"/>
      <c r="J402" s="429"/>
      <c r="K402" s="429"/>
      <c r="L402" s="429"/>
      <c r="M402" s="429"/>
      <c r="N402" s="429"/>
      <c r="O402" s="429"/>
      <c r="P402" s="429"/>
      <c r="Q402" s="429"/>
      <c r="R402" s="429"/>
      <c r="S402" s="429"/>
      <c r="T402" s="396">
        <f t="shared" ref="T402:T407" si="533">SUM(B402:R402)</f>
        <v>0</v>
      </c>
      <c r="U402" s="397" t="e">
        <f t="shared" ref="U402:U408" si="534">T402/$T$408</f>
        <v>#DIV/0!</v>
      </c>
    </row>
    <row r="403" spans="1:21" ht="12.75" customHeight="1" x14ac:dyDescent="0.2">
      <c r="A403" s="398" t="str">
        <f>A$7</f>
        <v>Valsts budžeta dotācija pašvaldībām</v>
      </c>
      <c r="B403" s="430"/>
      <c r="C403" s="430"/>
      <c r="D403" s="430"/>
      <c r="E403" s="430"/>
      <c r="F403" s="430"/>
      <c r="G403" s="430"/>
      <c r="H403" s="430"/>
      <c r="I403" s="430"/>
      <c r="J403" s="430"/>
      <c r="K403" s="430"/>
      <c r="L403" s="430"/>
      <c r="M403" s="430"/>
      <c r="N403" s="430"/>
      <c r="O403" s="430"/>
      <c r="P403" s="430"/>
      <c r="Q403" s="430"/>
      <c r="R403" s="430"/>
      <c r="S403" s="430"/>
      <c r="T403" s="396">
        <f t="shared" si="533"/>
        <v>0</v>
      </c>
      <c r="U403" s="397" t="e">
        <f t="shared" si="534"/>
        <v>#DIV/0!</v>
      </c>
    </row>
    <row r="404" spans="1:21" ht="12.75" customHeight="1" x14ac:dyDescent="0.2">
      <c r="A404" s="398" t="str">
        <f>A$8</f>
        <v>Pašvaldības finansējums</v>
      </c>
      <c r="B404" s="430"/>
      <c r="C404" s="430"/>
      <c r="D404" s="430"/>
      <c r="E404" s="430"/>
      <c r="F404" s="430"/>
      <c r="G404" s="430"/>
      <c r="H404" s="430"/>
      <c r="I404" s="430"/>
      <c r="J404" s="430"/>
      <c r="K404" s="430"/>
      <c r="L404" s="430"/>
      <c r="M404" s="430"/>
      <c r="N404" s="430"/>
      <c r="O404" s="430"/>
      <c r="P404" s="430"/>
      <c r="Q404" s="430"/>
      <c r="R404" s="430"/>
      <c r="S404" s="430"/>
      <c r="T404" s="396">
        <f t="shared" si="533"/>
        <v>0</v>
      </c>
      <c r="U404" s="397" t="e">
        <f t="shared" si="534"/>
        <v>#DIV/0!</v>
      </c>
    </row>
    <row r="405" spans="1:21" s="3" customFormat="1" ht="12.75" customHeight="1" x14ac:dyDescent="0.2">
      <c r="A405" s="398" t="str">
        <f>A$9</f>
        <v>Cits publiskais finansējums</v>
      </c>
      <c r="B405" s="430"/>
      <c r="C405" s="430"/>
      <c r="D405" s="430"/>
      <c r="E405" s="430"/>
      <c r="F405" s="430"/>
      <c r="G405" s="430"/>
      <c r="H405" s="430"/>
      <c r="I405" s="430"/>
      <c r="J405" s="430"/>
      <c r="K405" s="430"/>
      <c r="L405" s="430"/>
      <c r="M405" s="430"/>
      <c r="N405" s="430"/>
      <c r="O405" s="430"/>
      <c r="P405" s="430"/>
      <c r="Q405" s="430"/>
      <c r="R405" s="430"/>
      <c r="S405" s="430"/>
      <c r="T405" s="396">
        <f t="shared" si="533"/>
        <v>0</v>
      </c>
      <c r="U405" s="397" t="e">
        <f t="shared" si="534"/>
        <v>#DIV/0!</v>
      </c>
    </row>
    <row r="406" spans="1:21" ht="12.75" customHeight="1" x14ac:dyDescent="0.2">
      <c r="A406" s="399" t="str">
        <f>A$10</f>
        <v>Publiskās attiecināmās izmaksas</v>
      </c>
      <c r="B406" s="297">
        <f>SUM(B401:B405)</f>
        <v>0</v>
      </c>
      <c r="C406" s="297"/>
      <c r="D406" s="297">
        <f t="shared" ref="D406:R406" si="535">SUM(D401:D405)</f>
        <v>0</v>
      </c>
      <c r="E406" s="297"/>
      <c r="F406" s="297">
        <f t="shared" si="535"/>
        <v>0</v>
      </c>
      <c r="G406" s="297"/>
      <c r="H406" s="297">
        <f t="shared" si="535"/>
        <v>0</v>
      </c>
      <c r="I406" s="297"/>
      <c r="J406" s="297">
        <f t="shared" si="535"/>
        <v>0</v>
      </c>
      <c r="K406" s="297"/>
      <c r="L406" s="297">
        <f t="shared" si="535"/>
        <v>0</v>
      </c>
      <c r="M406" s="297"/>
      <c r="N406" s="297">
        <f t="shared" si="535"/>
        <v>0</v>
      </c>
      <c r="O406" s="297"/>
      <c r="P406" s="297">
        <f t="shared" si="535"/>
        <v>0</v>
      </c>
      <c r="Q406" s="297"/>
      <c r="R406" s="297">
        <f t="shared" si="535"/>
        <v>0</v>
      </c>
      <c r="S406" s="297"/>
      <c r="T406" s="400">
        <f t="shared" si="533"/>
        <v>0</v>
      </c>
      <c r="U406" s="397" t="e">
        <f t="shared" si="534"/>
        <v>#DIV/0!</v>
      </c>
    </row>
    <row r="407" spans="1:21" ht="12.75" customHeight="1" x14ac:dyDescent="0.2">
      <c r="A407" s="398" t="str">
        <f>A$11</f>
        <v>Privātās attiecināmās izmaksas</v>
      </c>
      <c r="B407" s="430">
        <f>B408*$L$398-B401</f>
        <v>0</v>
      </c>
      <c r="C407" s="430"/>
      <c r="D407" s="430">
        <f t="shared" ref="D407:R407" si="536">D408*$L$398-D401</f>
        <v>0</v>
      </c>
      <c r="E407" s="430"/>
      <c r="F407" s="430">
        <f t="shared" si="536"/>
        <v>0</v>
      </c>
      <c r="G407" s="430"/>
      <c r="H407" s="430">
        <f t="shared" si="536"/>
        <v>0</v>
      </c>
      <c r="I407" s="430"/>
      <c r="J407" s="430">
        <f t="shared" si="536"/>
        <v>0</v>
      </c>
      <c r="K407" s="430"/>
      <c r="L407" s="430">
        <f t="shared" si="536"/>
        <v>0</v>
      </c>
      <c r="M407" s="430"/>
      <c r="N407" s="430">
        <f t="shared" si="536"/>
        <v>0</v>
      </c>
      <c r="O407" s="430"/>
      <c r="P407" s="430">
        <f t="shared" si="536"/>
        <v>0</v>
      </c>
      <c r="Q407" s="430"/>
      <c r="R407" s="430">
        <f t="shared" si="536"/>
        <v>0</v>
      </c>
      <c r="S407" s="430"/>
      <c r="T407" s="396">
        <f t="shared" si="533"/>
        <v>0</v>
      </c>
      <c r="U407" s="397" t="e">
        <f t="shared" si="534"/>
        <v>#DIV/0!</v>
      </c>
    </row>
    <row r="408" spans="1:21" ht="12.75" customHeight="1" x14ac:dyDescent="0.2">
      <c r="A408" s="399" t="str">
        <f>A$12</f>
        <v>Kopējās attiecināmās izmaksas</v>
      </c>
      <c r="B408" s="297">
        <f>'1.3.6.R.14.,41.,45.vai dz.c.s.'!H28</f>
        <v>0</v>
      </c>
      <c r="C408" s="297"/>
      <c r="D408" s="297">
        <f>'1.3.6.R.14.,41.,45.vai dz.c.s.'!J28</f>
        <v>0</v>
      </c>
      <c r="E408" s="297"/>
      <c r="F408" s="297">
        <f>'1.3.6.R.14.,41.,45.vai dz.c.s.'!L28</f>
        <v>0</v>
      </c>
      <c r="G408" s="297"/>
      <c r="H408" s="297">
        <f>'1.3.6.R.14.,41.,45.vai dz.c.s.'!N28</f>
        <v>0</v>
      </c>
      <c r="I408" s="297"/>
      <c r="J408" s="297">
        <f>'1.3.6.R.14.,41.,45.vai dz.c.s.'!P28</f>
        <v>0</v>
      </c>
      <c r="K408" s="297"/>
      <c r="L408" s="297">
        <f>'1.3.6.R.14.,41.,45.vai dz.c.s.'!R28</f>
        <v>0</v>
      </c>
      <c r="M408" s="297"/>
      <c r="N408" s="297">
        <f>'1.3.6.R.14.,41.,45.vai dz.c.s.'!T28</f>
        <v>0</v>
      </c>
      <c r="O408" s="297"/>
      <c r="P408" s="297">
        <f>'1.3.6.R.14.,41.,45.vai dz.c.s.'!V28</f>
        <v>0</v>
      </c>
      <c r="Q408" s="297"/>
      <c r="R408" s="297">
        <f>'1.3.6.R.14.,41.,45.vai dz.c.s.'!X28</f>
        <v>0</v>
      </c>
      <c r="S408" s="297"/>
      <c r="T408" s="400">
        <f>SUM(B408:R408)</f>
        <v>0</v>
      </c>
      <c r="U408" s="397" t="e">
        <f t="shared" si="534"/>
        <v>#DIV/0!</v>
      </c>
    </row>
    <row r="409" spans="1:21" ht="12.75" customHeight="1" x14ac:dyDescent="0.2">
      <c r="A409" s="398" t="str">
        <f>A$13</f>
        <v>Publiskās ārpusprojekta izmaksas</v>
      </c>
      <c r="B409" s="432"/>
      <c r="C409" s="432"/>
      <c r="D409" s="432"/>
      <c r="E409" s="432"/>
      <c r="F409" s="432"/>
      <c r="G409" s="432"/>
      <c r="H409" s="432"/>
      <c r="I409" s="432"/>
      <c r="J409" s="432"/>
      <c r="K409" s="432"/>
      <c r="L409" s="432"/>
      <c r="M409" s="432"/>
      <c r="N409" s="432"/>
      <c r="O409" s="432"/>
      <c r="P409" s="432"/>
      <c r="Q409" s="432"/>
      <c r="R409" s="432"/>
      <c r="S409" s="432"/>
      <c r="T409" s="396">
        <f t="shared" ref="T409:T411" si="537">SUM(B409:R409)</f>
        <v>0</v>
      </c>
      <c r="U409" s="431" t="s">
        <v>332</v>
      </c>
    </row>
    <row r="410" spans="1:21" ht="12.75" customHeight="1" x14ac:dyDescent="0.2">
      <c r="A410" s="398" t="str">
        <f>A$14</f>
        <v>Privātās ārpusprojekta izmaksas</v>
      </c>
      <c r="B410" s="430">
        <f>'1.3.6.R.14.,41.,45.vai dz.c.s.'!I28</f>
        <v>0</v>
      </c>
      <c r="C410" s="430"/>
      <c r="D410" s="430">
        <f>IF(D23=2,'1.3.6.R.14.,41.,45.vai dz.c.s.'!K28+'1.3.6.R.14.,41.,45.vai dz.c.s.'!I28,'1.3.6.R.14.,41.,45.vai dz.c.s.'!K28*D23)</f>
        <v>0</v>
      </c>
      <c r="E410" s="430"/>
      <c r="F410" s="430">
        <f>IF(F23=2,'1.3.6.R.14.,41.,45.vai dz.c.s.'!M28+'1.3.6.R.14.,41.,45.vai dz.c.s.'!K28+'1.3.6.R.14.,41.,45.vai dz.c.s.'!I28,'1.3.6.R.14.,41.,45.vai dz.c.s.'!M28*F23)</f>
        <v>0</v>
      </c>
      <c r="G410" s="430"/>
      <c r="H410" s="430">
        <f>IF(H23=2,'1.3.6.R.14.,41.,45.vai dz.c.s.'!O28+'1.3.6.R.14.,41.,45.vai dz.c.s.'!M28+'1.3.6.R.14.,41.,45.vai dz.c.s.'!K28+'1.3.6.R.14.,41.,45.vai dz.c.s.'!I28,'1.3.6.R.14.,41.,45.vai dz.c.s.'!O28*H23)</f>
        <v>0</v>
      </c>
      <c r="I410" s="430"/>
      <c r="J410" s="430">
        <f>IF(J23=2,'1.3.6.R.14.,41.,45.vai dz.c.s.'!Q28,'1.3.6.R.14.,41.,45.vai dz.c.s.'!Q28*J23)</f>
        <v>0</v>
      </c>
      <c r="K410" s="430"/>
      <c r="L410" s="430">
        <f>IF(L23=2,'1.3.6.R.14.,41.,45.vai dz.c.s.'!S28,'1.3.6.R.14.,41.,45.vai dz.c.s.'!S28*L23)</f>
        <v>0</v>
      </c>
      <c r="M410" s="430"/>
      <c r="N410" s="430">
        <f>IF(N23=2,'1.3.6.R.14.,41.,45.vai dz.c.s.'!U28,'1.3.6.R.14.,41.,45.vai dz.c.s.'!U28*N23)</f>
        <v>0</v>
      </c>
      <c r="O410" s="430"/>
      <c r="P410" s="430">
        <f>IF(P23=2,'1.3.6.R.14.,41.,45.vai dz.c.s.'!W28,'1.3.6.R.14.,41.,45.vai dz.c.s.'!W28*P23)</f>
        <v>0</v>
      </c>
      <c r="Q410" s="430"/>
      <c r="R410" s="430">
        <f>IF(R23=2,'1.3.6.R.14.,41.,45.vai dz.c.s.'!Y28,'1.3.6.R.14.,41.,45.vai dz.c.s.'!Y28*R23)</f>
        <v>0</v>
      </c>
      <c r="S410" s="430"/>
      <c r="T410" s="396">
        <f t="shared" si="537"/>
        <v>0</v>
      </c>
      <c r="U410" s="431" t="s">
        <v>332</v>
      </c>
    </row>
    <row r="411" spans="1:21" ht="12.75" customHeight="1" x14ac:dyDescent="0.2">
      <c r="A411" s="399" t="str">
        <f>A$15</f>
        <v>Ārpusprojekta izmaksas kopā</v>
      </c>
      <c r="B411" s="297">
        <f>SUM(B409:B410)</f>
        <v>0</v>
      </c>
      <c r="C411" s="297"/>
      <c r="D411" s="297">
        <f t="shared" ref="D411" si="538">SUM(D409:D410)</f>
        <v>0</v>
      </c>
      <c r="E411" s="297"/>
      <c r="F411" s="297">
        <f t="shared" ref="F411" si="539">SUM(F409:F410)</f>
        <v>0</v>
      </c>
      <c r="G411" s="297"/>
      <c r="H411" s="297">
        <f t="shared" ref="H411" si="540">SUM(H409:H410)</f>
        <v>0</v>
      </c>
      <c r="I411" s="297"/>
      <c r="J411" s="297">
        <f t="shared" ref="J411" si="541">SUM(J409:J410)</f>
        <v>0</v>
      </c>
      <c r="K411" s="297"/>
      <c r="L411" s="297">
        <f t="shared" ref="L411" si="542">SUM(L409:L410)</f>
        <v>0</v>
      </c>
      <c r="M411" s="297"/>
      <c r="N411" s="297">
        <f t="shared" ref="N411" si="543">SUM(N409:N410)</f>
        <v>0</v>
      </c>
      <c r="O411" s="297"/>
      <c r="P411" s="297">
        <f t="shared" ref="P411" si="544">SUM(P409:P410)</f>
        <v>0</v>
      </c>
      <c r="Q411" s="297"/>
      <c r="R411" s="297">
        <f t="shared" ref="R411" si="545">SUM(R409:R410)</f>
        <v>0</v>
      </c>
      <c r="S411" s="297"/>
      <c r="T411" s="400">
        <f t="shared" si="537"/>
        <v>0</v>
      </c>
      <c r="U411" s="431" t="s">
        <v>332</v>
      </c>
    </row>
    <row r="412" spans="1:21" ht="12.75" customHeight="1" x14ac:dyDescent="0.25">
      <c r="A412" s="404" t="str">
        <f>A$16</f>
        <v>Kopējās izmaksas</v>
      </c>
      <c r="B412" s="405">
        <f>B408+B411</f>
        <v>0</v>
      </c>
      <c r="C412" s="405"/>
      <c r="D412" s="405">
        <f t="shared" ref="D412:R412" si="546">D408+D411</f>
        <v>0</v>
      </c>
      <c r="E412" s="405"/>
      <c r="F412" s="405">
        <f t="shared" si="546"/>
        <v>0</v>
      </c>
      <c r="G412" s="405"/>
      <c r="H412" s="405">
        <f t="shared" si="546"/>
        <v>0</v>
      </c>
      <c r="I412" s="405"/>
      <c r="J412" s="405">
        <f t="shared" si="546"/>
        <v>0</v>
      </c>
      <c r="K412" s="405"/>
      <c r="L412" s="405">
        <f t="shared" si="546"/>
        <v>0</v>
      </c>
      <c r="M412" s="405"/>
      <c r="N412" s="405">
        <f t="shared" si="546"/>
        <v>0</v>
      </c>
      <c r="O412" s="405"/>
      <c r="P412" s="405">
        <f t="shared" si="546"/>
        <v>0</v>
      </c>
      <c r="Q412" s="405"/>
      <c r="R412" s="405">
        <f t="shared" si="546"/>
        <v>0</v>
      </c>
      <c r="S412" s="405"/>
      <c r="T412" s="400">
        <f>SUM(B412:R412)</f>
        <v>0</v>
      </c>
      <c r="U412" s="431" t="s">
        <v>332</v>
      </c>
    </row>
    <row r="416" spans="1:21" x14ac:dyDescent="0.2">
      <c r="B416" s="439"/>
      <c r="C416" s="439"/>
      <c r="D416" s="439"/>
      <c r="E416" s="439"/>
      <c r="F416" s="439"/>
      <c r="G416" s="439"/>
      <c r="H416" s="439"/>
      <c r="I416" s="439"/>
      <c r="J416" s="439"/>
      <c r="K416" s="439"/>
      <c r="L416" s="439"/>
      <c r="M416" s="439"/>
      <c r="N416" s="439"/>
      <c r="O416" s="439"/>
      <c r="P416" s="439"/>
      <c r="Q416" s="439"/>
      <c r="R416" s="439"/>
      <c r="S416" s="439"/>
      <c r="T416" s="439"/>
    </row>
  </sheetData>
  <sheetProtection algorithmName="SHA-512" hashValue="mOB7VLUAdV1nudQMURxteVwlTkqEvT69zk52TJasBA4/ygIYU5BqJP45yvVg3yWanUO+fw1XG7Rv4PnIZaGg8Q==" saltValue="9QBgWOHsGNSbo6gGvaKeQA=="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113" priority="251" operator="equal">
      <formula>"Nav paredzēts"</formula>
    </cfRule>
  </conditionalFormatting>
  <conditionalFormatting sqref="B42:C42 H42">
    <cfRule type="cellIs" dxfId="112" priority="56" operator="equal">
      <formula>"Nav paredzēts"</formula>
    </cfRule>
  </conditionalFormatting>
  <conditionalFormatting sqref="B58:C58 H58">
    <cfRule type="cellIs" dxfId="111" priority="54" operator="equal">
      <formula>"Nav paredzēts"</formula>
    </cfRule>
  </conditionalFormatting>
  <conditionalFormatting sqref="B74:C74 H74">
    <cfRule type="cellIs" dxfId="110" priority="52" operator="equal">
      <formula>"Nav paredzēts"</formula>
    </cfRule>
  </conditionalFormatting>
  <conditionalFormatting sqref="B90:C90 H90">
    <cfRule type="cellIs" dxfId="109" priority="50" operator="equal">
      <formula>"Nav paredzēts"</formula>
    </cfRule>
  </conditionalFormatting>
  <conditionalFormatting sqref="B106:C106 H106">
    <cfRule type="cellIs" dxfId="108" priority="48" operator="equal">
      <formula>"Nav paredzēts"</formula>
    </cfRule>
  </conditionalFormatting>
  <conditionalFormatting sqref="B122:C122 H122">
    <cfRule type="cellIs" dxfId="107" priority="46" operator="equal">
      <formula>"Nav paredzēts"</formula>
    </cfRule>
  </conditionalFormatting>
  <conditionalFormatting sqref="B138:C138 H138">
    <cfRule type="cellIs" dxfId="106" priority="44" operator="equal">
      <formula>"Nav paredzēts"</formula>
    </cfRule>
  </conditionalFormatting>
  <conditionalFormatting sqref="B156:C156 H156">
    <cfRule type="cellIs" dxfId="105" priority="34" operator="equal">
      <formula>"Nav paredzēts"</formula>
    </cfRule>
  </conditionalFormatting>
  <conditionalFormatting sqref="B172:C172 H172">
    <cfRule type="cellIs" dxfId="104" priority="32" operator="equal">
      <formula>"Nav paredzēts"</formula>
    </cfRule>
  </conditionalFormatting>
  <conditionalFormatting sqref="B188:C188 H188">
    <cfRule type="cellIs" dxfId="103" priority="30" operator="equal">
      <formula>"Nav paredzēts"</formula>
    </cfRule>
  </conditionalFormatting>
  <conditionalFormatting sqref="B204:C204 H204">
    <cfRule type="cellIs" dxfId="102" priority="28" operator="equal">
      <formula>"Nav paredzēts"</formula>
    </cfRule>
  </conditionalFormatting>
  <conditionalFormatting sqref="B222:C222 H222">
    <cfRule type="cellIs" dxfId="101" priority="26" operator="equal">
      <formula>"Nav paredzēts"</formula>
    </cfRule>
  </conditionalFormatting>
  <conditionalFormatting sqref="B238:C238 H238">
    <cfRule type="cellIs" dxfId="100" priority="22" operator="equal">
      <formula>"Nav paredzēts"</formula>
    </cfRule>
  </conditionalFormatting>
  <conditionalFormatting sqref="B254:C254 H254">
    <cfRule type="cellIs" dxfId="99" priority="4" operator="equal">
      <formula>"Nav paredzēts"</formula>
    </cfRule>
  </conditionalFormatting>
  <conditionalFormatting sqref="B270:C270 H270">
    <cfRule type="cellIs" dxfId="98" priority="2" operator="equal">
      <formula>"Nav paredzēts"</formula>
    </cfRule>
  </conditionalFormatting>
  <conditionalFormatting sqref="B286:C286 H286">
    <cfRule type="cellIs" dxfId="97" priority="8" operator="equal">
      <formula>"Nav paredzēts"</formula>
    </cfRule>
  </conditionalFormatting>
  <conditionalFormatting sqref="B302:C302 H302">
    <cfRule type="cellIs" dxfId="96" priority="6" operator="equal">
      <formula>"Nav paredzēts"</formula>
    </cfRule>
  </conditionalFormatting>
  <conditionalFormatting sqref="B318:C318 H318">
    <cfRule type="cellIs" dxfId="95" priority="12" operator="equal">
      <formula>"Nav paredzēts"</formula>
    </cfRule>
  </conditionalFormatting>
  <conditionalFormatting sqref="B334:C334 H334">
    <cfRule type="cellIs" dxfId="94" priority="10" operator="equal">
      <formula>"Nav paredzēts"</formula>
    </cfRule>
  </conditionalFormatting>
  <conditionalFormatting sqref="B350:C350 H350">
    <cfRule type="cellIs" dxfId="93" priority="16" operator="equal">
      <formula>"Nav paredzēts"</formula>
    </cfRule>
  </conditionalFormatting>
  <conditionalFormatting sqref="B366:C366 H366">
    <cfRule type="cellIs" dxfId="92" priority="14" operator="equal">
      <formula>"Nav paredzēts"</formula>
    </cfRule>
  </conditionalFormatting>
  <conditionalFormatting sqref="B382:C382 H382">
    <cfRule type="cellIs" dxfId="91" priority="24" operator="equal">
      <formula>"Nav paredzēts"</formula>
    </cfRule>
  </conditionalFormatting>
  <conditionalFormatting sqref="B398:C398 H398">
    <cfRule type="cellIs" dxfId="90" priority="20" operator="equal">
      <formula>"Nav paredzēts"</formula>
    </cfRule>
  </conditionalFormatting>
  <conditionalFormatting sqref="B5:S16">
    <cfRule type="cellIs" dxfId="89" priority="57" operator="lessThan">
      <formula>0</formula>
    </cfRule>
  </conditionalFormatting>
  <conditionalFormatting sqref="H26:J26">
    <cfRule type="cellIs" dxfId="88" priority="126" operator="equal">
      <formula>"Nav paredzēts"</formula>
    </cfRule>
  </conditionalFormatting>
  <conditionalFormatting sqref="J42">
    <cfRule type="cellIs" dxfId="87" priority="55" operator="equal">
      <formula>"Nav paredzēts"</formula>
    </cfRule>
  </conditionalFormatting>
  <conditionalFormatting sqref="J58">
    <cfRule type="cellIs" dxfId="86" priority="53" operator="equal">
      <formula>"Nav paredzēts"</formula>
    </cfRule>
  </conditionalFormatting>
  <conditionalFormatting sqref="J74">
    <cfRule type="cellIs" dxfId="85" priority="51" operator="equal">
      <formula>"Nav paredzēts"</formula>
    </cfRule>
  </conditionalFormatting>
  <conditionalFormatting sqref="J90">
    <cfRule type="cellIs" dxfId="84" priority="49" operator="equal">
      <formula>"Nav paredzēts"</formula>
    </cfRule>
  </conditionalFormatting>
  <conditionalFormatting sqref="J106">
    <cfRule type="cellIs" dxfId="83" priority="47" operator="equal">
      <formula>"Nav paredzēts"</formula>
    </cfRule>
  </conditionalFormatting>
  <conditionalFormatting sqref="J122">
    <cfRule type="cellIs" dxfId="82" priority="45" operator="equal">
      <formula>"Nav paredzēts"</formula>
    </cfRule>
  </conditionalFormatting>
  <conditionalFormatting sqref="J138">
    <cfRule type="cellIs" dxfId="81" priority="43" operator="equal">
      <formula>"Nav paredzēts"</formula>
    </cfRule>
  </conditionalFormatting>
  <conditionalFormatting sqref="J156">
    <cfRule type="cellIs" dxfId="80" priority="33" operator="equal">
      <formula>"Nav paredzēts"</formula>
    </cfRule>
  </conditionalFormatting>
  <conditionalFormatting sqref="J172">
    <cfRule type="cellIs" dxfId="79" priority="31" operator="equal">
      <formula>"Nav paredzēts"</formula>
    </cfRule>
  </conditionalFormatting>
  <conditionalFormatting sqref="J188">
    <cfRule type="cellIs" dxfId="78" priority="29" operator="equal">
      <formula>"Nav paredzēts"</formula>
    </cfRule>
  </conditionalFormatting>
  <conditionalFormatting sqref="J204">
    <cfRule type="cellIs" dxfId="77" priority="27" operator="equal">
      <formula>"Nav paredzēts"</formula>
    </cfRule>
  </conditionalFormatting>
  <conditionalFormatting sqref="J222">
    <cfRule type="cellIs" dxfId="76" priority="25" operator="equal">
      <formula>"Nav paredzēts"</formula>
    </cfRule>
  </conditionalFormatting>
  <conditionalFormatting sqref="J238">
    <cfRule type="cellIs" dxfId="75" priority="21" operator="equal">
      <formula>"Nav paredzēts"</formula>
    </cfRule>
  </conditionalFormatting>
  <conditionalFormatting sqref="J254">
    <cfRule type="cellIs" dxfId="74" priority="3" operator="equal">
      <formula>"Nav paredzēts"</formula>
    </cfRule>
  </conditionalFormatting>
  <conditionalFormatting sqref="J270">
    <cfRule type="cellIs" dxfId="73" priority="1" operator="equal">
      <formula>"Nav paredzēts"</formula>
    </cfRule>
  </conditionalFormatting>
  <conditionalFormatting sqref="J286">
    <cfRule type="cellIs" dxfId="72" priority="7" operator="equal">
      <formula>"Nav paredzēts"</formula>
    </cfRule>
  </conditionalFormatting>
  <conditionalFormatting sqref="J302">
    <cfRule type="cellIs" dxfId="71" priority="5" operator="equal">
      <formula>"Nav paredzēts"</formula>
    </cfRule>
  </conditionalFormatting>
  <conditionalFormatting sqref="J318">
    <cfRule type="cellIs" dxfId="70" priority="11" operator="equal">
      <formula>"Nav paredzēts"</formula>
    </cfRule>
  </conditionalFormatting>
  <conditionalFormatting sqref="J334">
    <cfRule type="cellIs" dxfId="69" priority="9" operator="equal">
      <formula>"Nav paredzēts"</formula>
    </cfRule>
  </conditionalFormatting>
  <conditionalFormatting sqref="J350">
    <cfRule type="cellIs" dxfId="68" priority="15" operator="equal">
      <formula>"Nav paredzēts"</formula>
    </cfRule>
  </conditionalFormatting>
  <conditionalFormatting sqref="J366">
    <cfRule type="cellIs" dxfId="67" priority="13" operator="equal">
      <formula>"Nav paredzēts"</formula>
    </cfRule>
  </conditionalFormatting>
  <conditionalFormatting sqref="J382">
    <cfRule type="cellIs" dxfId="66" priority="23" operator="equal">
      <formula>"Nav paredzēts"</formula>
    </cfRule>
  </conditionalFormatting>
  <conditionalFormatting sqref="J398">
    <cfRule type="cellIs" dxfId="65" priority="19" operator="equal">
      <formula>"Nav paredzēts"</formula>
    </cfRule>
  </conditionalFormatting>
  <conditionalFormatting sqref="W12">
    <cfRule type="cellIs" dxfId="64" priority="18" operator="equal">
      <formula>"Kļūda"</formula>
    </cfRule>
  </conditionalFormatting>
  <conditionalFormatting sqref="W15">
    <cfRule type="cellIs" dxfId="63" priority="17"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416"/>
  <sheetViews>
    <sheetView zoomScale="80" zoomScaleNormal="80" workbookViewId="0">
      <pane xSplit="1" ySplit="21" topLeftCell="B207" activePane="bottomRight" state="frozen"/>
      <selection pane="topRight" activeCell="B1" sqref="B1"/>
      <selection pane="bottomLeft" activeCell="A22" sqref="A22"/>
      <selection pane="bottomRight" activeCell="L238" sqref="L238"/>
    </sheetView>
  </sheetViews>
  <sheetFormatPr defaultColWidth="9.140625" defaultRowHeight="12.75" x14ac:dyDescent="0.2"/>
  <cols>
    <col min="1" max="1" width="59.28515625" style="4" customWidth="1"/>
    <col min="2" max="2" width="16.42578125" style="4" customWidth="1"/>
    <col min="3" max="3" width="1" style="4" customWidth="1"/>
    <col min="4" max="4" width="16.42578125" style="4" customWidth="1"/>
    <col min="5" max="5" width="1" style="4" customWidth="1"/>
    <col min="6" max="6" width="16.42578125" style="4" customWidth="1"/>
    <col min="7" max="7" width="1" style="4" customWidth="1"/>
    <col min="8" max="8" width="16.42578125" style="4" customWidth="1"/>
    <col min="9" max="9" width="1" style="4" customWidth="1"/>
    <col min="10" max="10" width="16.42578125" style="4" customWidth="1"/>
    <col min="11" max="11" width="1" style="4" customWidth="1"/>
    <col min="12" max="12" width="16.42578125" style="4" customWidth="1"/>
    <col min="13" max="13" width="1" style="4" customWidth="1"/>
    <col min="14" max="14" width="19" style="4" customWidth="1"/>
    <col min="15" max="15" width="1" style="4" customWidth="1"/>
    <col min="16" max="16" width="19" style="4" customWidth="1"/>
    <col min="17" max="17" width="1" style="4" customWidth="1"/>
    <col min="18" max="18" width="19" style="4" customWidth="1"/>
    <col min="19" max="19" width="1" style="4" customWidth="1"/>
    <col min="20" max="20" width="19" style="4" customWidth="1"/>
    <col min="21" max="21" width="16" style="4" customWidth="1"/>
    <col min="22" max="22" width="9.140625" style="4"/>
    <col min="23" max="23" width="8.28515625" style="4" hidden="1" customWidth="1"/>
    <col min="24" max="24" width="21.85546875" style="4" customWidth="1"/>
    <col min="25" max="16384" width="9.140625" style="4"/>
  </cols>
  <sheetData>
    <row r="1" spans="1:23" s="1" customFormat="1" ht="27" customHeight="1" x14ac:dyDescent="0.4">
      <c r="A1" s="584" t="s">
        <v>322</v>
      </c>
      <c r="B1" s="584"/>
      <c r="C1" s="584"/>
      <c r="D1" s="584"/>
      <c r="E1" s="390"/>
      <c r="F1" s="2"/>
      <c r="G1" s="2"/>
      <c r="H1" s="2"/>
      <c r="I1" s="2"/>
      <c r="J1" s="2"/>
      <c r="K1" s="2"/>
      <c r="L1" s="2"/>
      <c r="M1" s="2"/>
      <c r="N1" s="2"/>
      <c r="O1" s="2"/>
      <c r="P1" s="2"/>
      <c r="Q1" s="2"/>
      <c r="R1" s="2"/>
      <c r="S1" s="2"/>
      <c r="T1" s="2"/>
      <c r="U1" s="2"/>
    </row>
    <row r="2" spans="1:23" ht="24.95" customHeight="1" x14ac:dyDescent="0.35">
      <c r="A2" s="391" t="s">
        <v>323</v>
      </c>
      <c r="B2" s="3"/>
      <c r="C2" s="3"/>
      <c r="D2" s="3"/>
      <c r="E2" s="3"/>
      <c r="F2" s="2"/>
      <c r="G2" s="2"/>
      <c r="H2" s="2"/>
      <c r="I2" s="2"/>
      <c r="J2" s="2"/>
      <c r="K2" s="2"/>
      <c r="L2" s="2"/>
      <c r="M2" s="2"/>
      <c r="N2" s="2"/>
      <c r="O2" s="2"/>
      <c r="P2" s="2"/>
      <c r="Q2" s="2"/>
      <c r="R2" s="2"/>
      <c r="S2" s="2"/>
      <c r="T2" s="2"/>
      <c r="U2" s="2"/>
    </row>
    <row r="3" spans="1:23" x14ac:dyDescent="0.2">
      <c r="A3" s="392" t="s">
        <v>324</v>
      </c>
      <c r="B3" s="393">
        <f>'4.DL Finansiālā ilgtspēja'!E4</f>
        <v>2026</v>
      </c>
      <c r="C3" s="393"/>
      <c r="D3" s="393">
        <f>IF(OR(B3&gt;='Dati par projektu'!$C$19,B3="X"),"X",B3+1)</f>
        <v>2027</v>
      </c>
      <c r="E3" s="393"/>
      <c r="F3" s="393">
        <f>IF(OR(D3&gt;='Dati par projektu'!$C$19,D3="X"),"X",D3+1)</f>
        <v>2028</v>
      </c>
      <c r="G3" s="393"/>
      <c r="H3" s="393">
        <f>IF(OR(F3&gt;='Dati par projektu'!$C$19,F3="X"),"X",F3+1)</f>
        <v>2029</v>
      </c>
      <c r="I3" s="393"/>
      <c r="J3" s="393" t="str">
        <f>IF(OR(H3&gt;='Dati par projektu'!$C$19,H3="X"),"X",H3+1)</f>
        <v>X</v>
      </c>
      <c r="K3" s="393"/>
      <c r="L3" s="393" t="str">
        <f>IF(OR(J3&gt;='Dati par projektu'!$C$19,J3="X"),"X",J3+1)</f>
        <v>X</v>
      </c>
      <c r="M3" s="393"/>
      <c r="N3" s="393" t="str">
        <f>IF(OR(L3&gt;='Dati par projektu'!$C$19,L3="X"),"X",L3+1)</f>
        <v>X</v>
      </c>
      <c r="O3" s="393"/>
      <c r="P3" s="393" t="str">
        <f>IF(OR(N3&gt;='Dati par projektu'!$C$19,N3="X"),"X",N3+1)</f>
        <v>X</v>
      </c>
      <c r="Q3" s="393"/>
      <c r="R3" s="393" t="str">
        <f>IF(OR(P3&gt;='Dati par projektu'!$C$19,P3="X"),"X",P3+1)</f>
        <v>X</v>
      </c>
      <c r="S3" s="393"/>
      <c r="T3" s="393"/>
      <c r="U3" s="393"/>
    </row>
    <row r="4" spans="1:23" ht="12.75" customHeight="1" x14ac:dyDescent="0.2">
      <c r="A4" s="394"/>
      <c r="B4" s="394" t="s">
        <v>325</v>
      </c>
      <c r="C4" s="394"/>
      <c r="D4" s="394" t="s">
        <v>325</v>
      </c>
      <c r="E4" s="394"/>
      <c r="F4" s="394" t="s">
        <v>325</v>
      </c>
      <c r="G4" s="394"/>
      <c r="H4" s="394" t="s">
        <v>325</v>
      </c>
      <c r="I4" s="394"/>
      <c r="J4" s="394" t="s">
        <v>325</v>
      </c>
      <c r="K4" s="394"/>
      <c r="L4" s="394" t="s">
        <v>325</v>
      </c>
      <c r="M4" s="394"/>
      <c r="N4" s="394" t="s">
        <v>325</v>
      </c>
      <c r="O4" s="394"/>
      <c r="P4" s="394" t="s">
        <v>325</v>
      </c>
      <c r="Q4" s="394"/>
      <c r="R4" s="394" t="s">
        <v>325</v>
      </c>
      <c r="S4" s="394"/>
      <c r="T4" s="394" t="s">
        <v>191</v>
      </c>
      <c r="U4" s="394" t="s">
        <v>131</v>
      </c>
    </row>
    <row r="5" spans="1:23" x14ac:dyDescent="0.2">
      <c r="A5" s="443" t="s">
        <v>19</v>
      </c>
      <c r="B5" s="395">
        <f>SUM(B29,B45,B61,B77,B93,B109,B125,B141,B159,B175,B191,B207,B225,B385,B241,B401,B369,B353,B337,B321,B305,B289,B273,B257)</f>
        <v>0</v>
      </c>
      <c r="C5" s="395"/>
      <c r="D5" s="395">
        <f t="shared" ref="D5" si="0">SUM(D29,D45,D61,D77,D93,D109,D125,D141,D159,D175,D191,D207,D225,D385,D241,D401,D369,D353,D337,D321,D305,D289,D273,D257)</f>
        <v>0</v>
      </c>
      <c r="E5" s="395"/>
      <c r="F5" s="395">
        <f t="shared" ref="F5" si="1">SUM(F29,F45,F61,F77,F93,F109,F125,F141,F159,F175,F191,F207,F225,F385,F241,F401,F369,F353,F337,F321,F305,F289,F273,F257)</f>
        <v>0</v>
      </c>
      <c r="G5" s="395"/>
      <c r="H5" s="395">
        <f t="shared" ref="H5" si="2">SUM(H29,H45,H61,H77,H93,H109,H125,H141,H159,H175,H191,H207,H225,H385,H241,H401,H369,H353,H337,H321,H305,H289,H273,H257)</f>
        <v>0</v>
      </c>
      <c r="I5" s="395"/>
      <c r="J5" s="395">
        <f t="shared" ref="J5" si="3">SUM(J29,J45,J61,J77,J93,J109,J125,J141,J159,J175,J191,J207,J225,J385,J241,J401,J369,J353,J337,J321,J305,J289,J273,J257)</f>
        <v>0</v>
      </c>
      <c r="K5" s="395"/>
      <c r="L5" s="395">
        <f t="shared" ref="L5" si="4">SUM(L29,L45,L61,L77,L93,L109,L125,L141,L159,L175,L191,L207,L225,L385,L241,L401,L369,L353,L337,L321,L305,L289,L273,L257)</f>
        <v>0</v>
      </c>
      <c r="M5" s="395"/>
      <c r="N5" s="395">
        <f t="shared" ref="N5" si="5">SUM(N29,N45,N61,N77,N93,N109,N125,N141,N159,N175,N191,N207,N225,N385,N241,N401,N369,N353,N337,N321,N305,N289,N273,N257)</f>
        <v>0</v>
      </c>
      <c r="O5" s="395"/>
      <c r="P5" s="395">
        <f t="shared" ref="P5" si="6">SUM(P29,P45,P61,P77,P93,P109,P125,P141,P159,P175,P191,P207,P225,P385,P241,P401,P369,P353,P337,P321,P305,P289,P273,P257)</f>
        <v>0</v>
      </c>
      <c r="Q5" s="395"/>
      <c r="R5" s="395">
        <f t="shared" ref="D5:R9" si="7">SUM(R29,R45,R61,R77,R93,R109,R125,R141,R159,R175,R191,R207,R225,R385,R241,R401,R369,R353,R337,R321,R305,R289,R273,R257)</f>
        <v>0</v>
      </c>
      <c r="S5" s="395"/>
      <c r="T5" s="396">
        <f>SUM(B5:R5)</f>
        <v>0</v>
      </c>
      <c r="U5" s="397" t="e">
        <f>T5/$T$12</f>
        <v>#DIV/0!</v>
      </c>
    </row>
    <row r="6" spans="1:23" hidden="1" x14ac:dyDescent="0.2">
      <c r="A6" s="398" t="s">
        <v>237</v>
      </c>
      <c r="B6" s="395">
        <f t="shared" ref="B6:P9" si="8">SUM(B30,B46,B62,B78,B94,B110,B126,B142,B160,B176,B192,B208,B226,B386,B242,B402,B370,B354,B338,B322,B306,B290,B274,B258)</f>
        <v>0</v>
      </c>
      <c r="C6" s="395"/>
      <c r="D6" s="395">
        <f t="shared" si="8"/>
        <v>0</v>
      </c>
      <c r="E6" s="395"/>
      <c r="F6" s="395">
        <f t="shared" si="8"/>
        <v>0</v>
      </c>
      <c r="G6" s="395"/>
      <c r="H6" s="395">
        <f t="shared" si="8"/>
        <v>0</v>
      </c>
      <c r="I6" s="395"/>
      <c r="J6" s="395">
        <f t="shared" si="8"/>
        <v>0</v>
      </c>
      <c r="K6" s="395"/>
      <c r="L6" s="395">
        <f t="shared" si="8"/>
        <v>0</v>
      </c>
      <c r="M6" s="395"/>
      <c r="N6" s="395">
        <f t="shared" si="8"/>
        <v>0</v>
      </c>
      <c r="O6" s="395"/>
      <c r="P6" s="395">
        <f t="shared" si="8"/>
        <v>0</v>
      </c>
      <c r="Q6" s="395"/>
      <c r="R6" s="395">
        <f t="shared" si="7"/>
        <v>0</v>
      </c>
      <c r="S6" s="395"/>
      <c r="T6" s="396">
        <f t="shared" ref="T6:T16" si="9">SUM(B6:R6)</f>
        <v>0</v>
      </c>
      <c r="U6" s="397" t="e">
        <f t="shared" ref="U6:U12" si="10">T6/$T$12</f>
        <v>#DIV/0!</v>
      </c>
    </row>
    <row r="7" spans="1:23" x14ac:dyDescent="0.2">
      <c r="A7" s="506" t="s">
        <v>327</v>
      </c>
      <c r="B7" s="395">
        <f t="shared" si="8"/>
        <v>0</v>
      </c>
      <c r="C7" s="395"/>
      <c r="D7" s="395">
        <f t="shared" si="7"/>
        <v>0</v>
      </c>
      <c r="E7" s="395"/>
      <c r="F7" s="395">
        <f t="shared" si="7"/>
        <v>0</v>
      </c>
      <c r="G7" s="395"/>
      <c r="H7" s="395">
        <f t="shared" si="7"/>
        <v>0</v>
      </c>
      <c r="I7" s="395"/>
      <c r="J7" s="395">
        <f t="shared" si="7"/>
        <v>0</v>
      </c>
      <c r="K7" s="395"/>
      <c r="L7" s="395">
        <f t="shared" si="7"/>
        <v>0</v>
      </c>
      <c r="M7" s="395"/>
      <c r="N7" s="395">
        <f>SUM(N31,N47,N63,N79,N95,N111,N127,N143,N161,N177,N193,N209,N227,N387,N243,N403,N371,N355,N339,N323,N307,N291,N275,N259)</f>
        <v>0</v>
      </c>
      <c r="O7" s="395"/>
      <c r="P7" s="395">
        <f t="shared" si="7"/>
        <v>0</v>
      </c>
      <c r="Q7" s="395"/>
      <c r="R7" s="395">
        <f t="shared" si="7"/>
        <v>0</v>
      </c>
      <c r="S7" s="395"/>
      <c r="T7" s="396">
        <f>SUM(B7:R7)</f>
        <v>0</v>
      </c>
      <c r="U7" s="397" t="e">
        <f t="shared" si="10"/>
        <v>#DIV/0!</v>
      </c>
    </row>
    <row r="8" spans="1:23" ht="12.75" customHeight="1" x14ac:dyDescent="0.2">
      <c r="A8" s="398" t="s">
        <v>326</v>
      </c>
      <c r="B8" s="395">
        <f t="shared" si="8"/>
        <v>0</v>
      </c>
      <c r="C8" s="395"/>
      <c r="D8" s="395">
        <f t="shared" si="7"/>
        <v>0</v>
      </c>
      <c r="E8" s="395"/>
      <c r="F8" s="395">
        <f t="shared" si="7"/>
        <v>0</v>
      </c>
      <c r="G8" s="395"/>
      <c r="H8" s="395">
        <f t="shared" si="7"/>
        <v>0</v>
      </c>
      <c r="I8" s="395"/>
      <c r="J8" s="395">
        <f t="shared" si="7"/>
        <v>0</v>
      </c>
      <c r="K8" s="395"/>
      <c r="L8" s="395">
        <f t="shared" si="7"/>
        <v>0</v>
      </c>
      <c r="M8" s="395"/>
      <c r="N8" s="395">
        <f>SUM(N32,N48,N64,N80,N96,N112,N128,N144,N162,N178,N194,N210,N228,N388,N244,N404,N372,N356,N340,N324,N308,N292,N276,N260)</f>
        <v>0</v>
      </c>
      <c r="O8" s="395"/>
      <c r="P8" s="395">
        <f t="shared" si="7"/>
        <v>0</v>
      </c>
      <c r="Q8" s="395"/>
      <c r="R8" s="395">
        <f t="shared" si="7"/>
        <v>0</v>
      </c>
      <c r="S8" s="395"/>
      <c r="T8" s="396">
        <f t="shared" si="9"/>
        <v>0</v>
      </c>
      <c r="U8" s="397" t="e">
        <f t="shared" si="10"/>
        <v>#DIV/0!</v>
      </c>
    </row>
    <row r="9" spans="1:23" s="3" customFormat="1" hidden="1" x14ac:dyDescent="0.2">
      <c r="A9" s="398" t="s">
        <v>240</v>
      </c>
      <c r="B9" s="395">
        <f t="shared" si="8"/>
        <v>0</v>
      </c>
      <c r="C9" s="395"/>
      <c r="D9" s="395">
        <f t="shared" si="7"/>
        <v>0</v>
      </c>
      <c r="E9" s="395"/>
      <c r="F9" s="395">
        <f t="shared" si="7"/>
        <v>0</v>
      </c>
      <c r="G9" s="395"/>
      <c r="H9" s="395">
        <f t="shared" si="7"/>
        <v>0</v>
      </c>
      <c r="I9" s="395"/>
      <c r="J9" s="395">
        <f t="shared" si="7"/>
        <v>0</v>
      </c>
      <c r="K9" s="395"/>
      <c r="L9" s="395">
        <f t="shared" si="7"/>
        <v>0</v>
      </c>
      <c r="M9" s="395"/>
      <c r="N9" s="395">
        <f t="shared" si="7"/>
        <v>0</v>
      </c>
      <c r="O9" s="395"/>
      <c r="P9" s="395">
        <f t="shared" si="7"/>
        <v>0</v>
      </c>
      <c r="Q9" s="395"/>
      <c r="R9" s="395">
        <f t="shared" si="7"/>
        <v>0</v>
      </c>
      <c r="S9" s="395"/>
      <c r="T9" s="396">
        <f t="shared" si="9"/>
        <v>0</v>
      </c>
      <c r="U9" s="397" t="e">
        <f t="shared" si="10"/>
        <v>#DIV/0!</v>
      </c>
      <c r="V9" s="4"/>
      <c r="W9" s="4"/>
    </row>
    <row r="10" spans="1:23" ht="15" customHeight="1" x14ac:dyDescent="0.2">
      <c r="A10" s="399" t="s">
        <v>328</v>
      </c>
      <c r="B10" s="512">
        <f>SUM(B5:B9)</f>
        <v>0</v>
      </c>
      <c r="C10" s="512"/>
      <c r="D10" s="512">
        <f>SUM(D5:D9)</f>
        <v>0</v>
      </c>
      <c r="E10" s="512"/>
      <c r="F10" s="512">
        <f>SUM(F5:F9)</f>
        <v>0</v>
      </c>
      <c r="G10" s="512"/>
      <c r="H10" s="512">
        <f>SUM(H5:H9)</f>
        <v>0</v>
      </c>
      <c r="I10" s="512"/>
      <c r="J10" s="512">
        <f>SUM(J5:J9)</f>
        <v>0</v>
      </c>
      <c r="K10" s="512"/>
      <c r="L10" s="512">
        <f>SUM(L5:L9)</f>
        <v>0</v>
      </c>
      <c r="M10" s="512"/>
      <c r="N10" s="512">
        <f>SUM(N5:N8)</f>
        <v>0</v>
      </c>
      <c r="O10" s="512"/>
      <c r="P10" s="512">
        <f>SUM(P5:P8)</f>
        <v>0</v>
      </c>
      <c r="Q10" s="512"/>
      <c r="R10" s="512">
        <f>SUM(R5:R8)</f>
        <v>0</v>
      </c>
      <c r="S10" s="512"/>
      <c r="T10" s="400">
        <f>SUM(B10:R10)</f>
        <v>0</v>
      </c>
      <c r="U10" s="401" t="e">
        <f t="shared" si="10"/>
        <v>#DIV/0!</v>
      </c>
    </row>
    <row r="11" spans="1:23" ht="15" customHeight="1" x14ac:dyDescent="0.2">
      <c r="A11" s="398" t="s">
        <v>329</v>
      </c>
      <c r="B11" s="395">
        <f>SUM(B35,B51,B67,B83,B99,B115,B131,B147,B165,B181,B197,B213,B231,B391,B247,B407,B263,B279,B295,B311,B327,B343,B359,B375)</f>
        <v>0</v>
      </c>
      <c r="C11" s="395"/>
      <c r="D11" s="395">
        <f t="shared" ref="D11" si="11">SUM(D35,D51,D67,D83,D99,D115,D131,D147,D165,D181,D197,D213,D231,D391,D247,D407,D263,D279,D295,D311,D327,D343,D359,D375)</f>
        <v>0</v>
      </c>
      <c r="E11" s="395"/>
      <c r="F11" s="395">
        <f t="shared" ref="F11" si="12">SUM(F35,F51,F67,F83,F99,F115,F131,F147,F165,F181,F197,F213,F231,F391,F247,F407,F263,F279,F295,F311,F327,F343,F359,F375)</f>
        <v>0</v>
      </c>
      <c r="G11" s="395"/>
      <c r="H11" s="395">
        <f t="shared" ref="H11" si="13">SUM(H35,H51,H67,H83,H99,H115,H131,H147,H165,H181,H197,H213,H231,H391,H247,H407,H263,H279,H295,H311,H327,H343,H359,H375)</f>
        <v>0</v>
      </c>
      <c r="I11" s="395"/>
      <c r="J11" s="395">
        <f t="shared" ref="J11" si="14">SUM(J35,J51,J67,J83,J99,J115,J131,J147,J165,J181,J197,J213,J231,J391,J247,J407,J263,J279,J295,J311,J327,J343,J359,J375)</f>
        <v>0</v>
      </c>
      <c r="K11" s="395"/>
      <c r="L11" s="395">
        <f t="shared" ref="L11" si="15">SUM(L35,L51,L67,L83,L99,L115,L131,L147,L165,L181,L197,L213,L231,L391,L247,L407,L263,L279,L295,L311,L327,L343,L359,L375)</f>
        <v>0</v>
      </c>
      <c r="M11" s="395"/>
      <c r="N11" s="395">
        <f>SUM(N35,N51,N67,N83,N99,N115,N131,N147,N165,N181,N197,N213,N231,N391,N247,N407,N263,N279,N295,N311,N327,N343,N359,N375)</f>
        <v>0</v>
      </c>
      <c r="O11" s="395"/>
      <c r="P11" s="395">
        <f t="shared" ref="P11" si="16">SUM(P35,P51,P67,P83,P99,P115,P131,P147,P165,P181,P197,P213,P231,P391,P247,P407,P263,P279,P295,P311,P327,P343,P359,P375)</f>
        <v>0</v>
      </c>
      <c r="Q11" s="395"/>
      <c r="R11" s="395">
        <f t="shared" ref="R11" si="17">SUM(R35,R51,R67,R83,R99,R115,R131,R147,R165,R181,R197,R213,R231,R391,R247,R407,R263,R279,R295,R311,R327,R343,R359,R375)</f>
        <v>0</v>
      </c>
      <c r="S11" s="395"/>
      <c r="T11" s="396">
        <f t="shared" si="9"/>
        <v>0</v>
      </c>
      <c r="U11" s="397" t="e">
        <f t="shared" si="10"/>
        <v>#DIV/0!</v>
      </c>
    </row>
    <row r="12" spans="1:23" x14ac:dyDescent="0.2">
      <c r="A12" s="399" t="s">
        <v>330</v>
      </c>
      <c r="B12" s="402">
        <f>B10+B11</f>
        <v>0</v>
      </c>
      <c r="C12" s="216"/>
      <c r="D12" s="216">
        <f>D10+D11</f>
        <v>0</v>
      </c>
      <c r="E12" s="216"/>
      <c r="F12" s="216">
        <f>F10+F11</f>
        <v>0</v>
      </c>
      <c r="G12" s="216"/>
      <c r="H12" s="216">
        <f>H10+H11</f>
        <v>0</v>
      </c>
      <c r="I12" s="216"/>
      <c r="J12" s="216">
        <f>J10+J11</f>
        <v>0</v>
      </c>
      <c r="K12" s="216"/>
      <c r="L12" s="216">
        <f>L10+L11</f>
        <v>0</v>
      </c>
      <c r="M12" s="216"/>
      <c r="N12" s="216">
        <f>N10+N11</f>
        <v>0</v>
      </c>
      <c r="O12" s="216"/>
      <c r="P12" s="216">
        <f>P10+P11</f>
        <v>0</v>
      </c>
      <c r="Q12" s="216"/>
      <c r="R12" s="216">
        <f>R10+R11</f>
        <v>0</v>
      </c>
      <c r="S12" s="216"/>
      <c r="T12" s="400">
        <f>SUM(B12:R12)</f>
        <v>0</v>
      </c>
      <c r="U12" s="401" t="e">
        <f t="shared" si="10"/>
        <v>#DIV/0!</v>
      </c>
      <c r="V12" s="4" t="str">
        <f>IF(T12='10. DL PI Budz.kops.'!C23,"Dati pareizi","Kļūda")</f>
        <v>Dati pareizi</v>
      </c>
    </row>
    <row r="13" spans="1:23" hidden="1" x14ac:dyDescent="0.2">
      <c r="A13" s="398" t="s">
        <v>331</v>
      </c>
      <c r="B13" s="395">
        <f t="shared" ref="B13:P14" si="18">SUM(B37,B53,B69,B85,B101,B117,B133,B149,B167,B183,B199,B215,B233,B393,B249,B409,B377,B361,B345,B329,B313,B297,B281,B265)</f>
        <v>0</v>
      </c>
      <c r="C13" s="395"/>
      <c r="D13" s="395">
        <f t="shared" si="18"/>
        <v>0</v>
      </c>
      <c r="E13" s="395"/>
      <c r="F13" s="395">
        <f t="shared" si="18"/>
        <v>0</v>
      </c>
      <c r="G13" s="395"/>
      <c r="H13" s="395">
        <f t="shared" si="18"/>
        <v>0</v>
      </c>
      <c r="I13" s="395"/>
      <c r="J13" s="395">
        <f t="shared" si="18"/>
        <v>0</v>
      </c>
      <c r="K13" s="395"/>
      <c r="L13" s="395">
        <f t="shared" si="18"/>
        <v>0</v>
      </c>
      <c r="M13" s="395"/>
      <c r="N13" s="395">
        <f t="shared" si="18"/>
        <v>0</v>
      </c>
      <c r="O13" s="395"/>
      <c r="P13" s="395">
        <f t="shared" si="18"/>
        <v>0</v>
      </c>
      <c r="Q13" s="395"/>
      <c r="R13" s="395">
        <f t="shared" ref="D13:R14" si="19">SUM(R37,R53,R69,R85,R101,R117,R133,R149,R167,R183,R199,R215,R233,R393,R249,R409,R377,R361,R345,R329,R313,R297,R281,R265)</f>
        <v>0</v>
      </c>
      <c r="S13" s="395"/>
      <c r="T13" s="396">
        <f t="shared" ref="T13" si="20">SUM(B13:R13)</f>
        <v>0</v>
      </c>
      <c r="U13" s="403" t="s">
        <v>332</v>
      </c>
    </row>
    <row r="14" spans="1:23" x14ac:dyDescent="0.2">
      <c r="A14" s="398" t="s">
        <v>333</v>
      </c>
      <c r="B14" s="395">
        <f t="shared" si="18"/>
        <v>0</v>
      </c>
      <c r="C14" s="395"/>
      <c r="D14" s="395">
        <f t="shared" si="19"/>
        <v>0</v>
      </c>
      <c r="E14" s="395"/>
      <c r="F14" s="395">
        <f t="shared" si="19"/>
        <v>0</v>
      </c>
      <c r="G14" s="395"/>
      <c r="H14" s="395">
        <f t="shared" si="19"/>
        <v>0</v>
      </c>
      <c r="I14" s="395"/>
      <c r="J14" s="395">
        <f t="shared" si="19"/>
        <v>0</v>
      </c>
      <c r="K14" s="395"/>
      <c r="L14" s="395">
        <f t="shared" si="19"/>
        <v>0</v>
      </c>
      <c r="M14" s="395"/>
      <c r="N14" s="395">
        <f t="shared" si="19"/>
        <v>0</v>
      </c>
      <c r="O14" s="395"/>
      <c r="P14" s="395">
        <f t="shared" si="19"/>
        <v>0</v>
      </c>
      <c r="Q14" s="395"/>
      <c r="R14" s="395">
        <f t="shared" si="19"/>
        <v>0</v>
      </c>
      <c r="S14" s="395"/>
      <c r="T14" s="396">
        <f t="shared" si="9"/>
        <v>0</v>
      </c>
      <c r="U14" s="403" t="s">
        <v>332</v>
      </c>
    </row>
    <row r="15" spans="1:23" s="45" customFormat="1" x14ac:dyDescent="0.2">
      <c r="A15" s="399" t="s">
        <v>334</v>
      </c>
      <c r="B15" s="297">
        <f>SUM(B13:B14)</f>
        <v>0</v>
      </c>
      <c r="C15" s="216"/>
      <c r="D15" s="216">
        <f t="shared" ref="D15:R15" si="21">SUM(D13:D14)</f>
        <v>0</v>
      </c>
      <c r="E15" s="216"/>
      <c r="F15" s="216">
        <f t="shared" si="21"/>
        <v>0</v>
      </c>
      <c r="G15" s="216"/>
      <c r="H15" s="216">
        <f t="shared" si="21"/>
        <v>0</v>
      </c>
      <c r="I15" s="216"/>
      <c r="J15" s="216">
        <f t="shared" si="21"/>
        <v>0</v>
      </c>
      <c r="K15" s="216"/>
      <c r="L15" s="216">
        <f t="shared" si="21"/>
        <v>0</v>
      </c>
      <c r="M15" s="216"/>
      <c r="N15" s="216">
        <f t="shared" si="21"/>
        <v>0</v>
      </c>
      <c r="O15" s="216"/>
      <c r="P15" s="216">
        <f t="shared" si="21"/>
        <v>0</v>
      </c>
      <c r="Q15" s="216"/>
      <c r="R15" s="216">
        <f t="shared" si="21"/>
        <v>0</v>
      </c>
      <c r="S15" s="216"/>
      <c r="T15" s="400">
        <f t="shared" si="9"/>
        <v>0</v>
      </c>
      <c r="U15" s="403" t="s">
        <v>332</v>
      </c>
      <c r="V15" s="4" t="str">
        <f>IF(T15='10. DL PI Budz.kops.'!D23,"Dati pareizi","Kļūda")</f>
        <v>Dati pareizi</v>
      </c>
    </row>
    <row r="16" spans="1:23" ht="15" x14ac:dyDescent="0.25">
      <c r="A16" s="404" t="s">
        <v>335</v>
      </c>
      <c r="B16" s="405">
        <f t="shared" ref="B16:R16" si="22">B12+B15</f>
        <v>0</v>
      </c>
      <c r="C16" s="406"/>
      <c r="D16" s="406">
        <f t="shared" si="22"/>
        <v>0</v>
      </c>
      <c r="E16" s="406"/>
      <c r="F16" s="406">
        <f t="shared" si="22"/>
        <v>0</v>
      </c>
      <c r="G16" s="406"/>
      <c r="H16" s="406">
        <f t="shared" si="22"/>
        <v>0</v>
      </c>
      <c r="I16" s="406"/>
      <c r="J16" s="406">
        <f t="shared" si="22"/>
        <v>0</v>
      </c>
      <c r="K16" s="406"/>
      <c r="L16" s="406">
        <f t="shared" si="22"/>
        <v>0</v>
      </c>
      <c r="M16" s="406"/>
      <c r="N16" s="406">
        <f t="shared" si="22"/>
        <v>0</v>
      </c>
      <c r="O16" s="406"/>
      <c r="P16" s="406">
        <f t="shared" si="22"/>
        <v>0</v>
      </c>
      <c r="Q16" s="406"/>
      <c r="R16" s="406">
        <f t="shared" si="22"/>
        <v>0</v>
      </c>
      <c r="S16" s="406"/>
      <c r="T16" s="407">
        <f t="shared" si="9"/>
        <v>0</v>
      </c>
      <c r="U16" s="403" t="s">
        <v>332</v>
      </c>
    </row>
    <row r="17" spans="1:23" ht="15" x14ac:dyDescent="0.25">
      <c r="A17" s="46"/>
      <c r="B17" s="408"/>
      <c r="C17" s="408"/>
      <c r="F17" s="409"/>
      <c r="G17" s="408"/>
      <c r="H17" s="408"/>
      <c r="I17" s="408"/>
      <c r="J17" s="408"/>
      <c r="K17" s="408"/>
      <c r="L17" s="408"/>
      <c r="M17" s="408"/>
      <c r="N17" s="408"/>
      <c r="O17" s="408"/>
      <c r="P17" s="408"/>
      <c r="Q17" s="408"/>
      <c r="R17" s="408"/>
      <c r="S17" s="408"/>
      <c r="T17" s="408"/>
      <c r="U17" s="408"/>
    </row>
    <row r="18" spans="1:23" ht="15" x14ac:dyDescent="0.25">
      <c r="A18" s="408"/>
      <c r="B18" s="440" t="str">
        <f>IF(B19&gt;T5+T9-T153,"Norādītais pieejamais ES līdzfinansējums nevar būt lielāks par aprēķināto!","")</f>
        <v/>
      </c>
      <c r="C18" s="410"/>
      <c r="D18" s="410"/>
      <c r="E18" s="410"/>
      <c r="F18" s="410"/>
      <c r="G18" s="410"/>
      <c r="H18" s="410"/>
      <c r="I18" s="410"/>
      <c r="J18" s="410"/>
      <c r="K18" s="410"/>
      <c r="L18" s="410"/>
      <c r="M18" s="410"/>
      <c r="N18" s="410"/>
      <c r="O18" s="410"/>
      <c r="P18" s="410"/>
      <c r="Q18" s="410"/>
      <c r="R18" s="410"/>
      <c r="S18" s="410"/>
      <c r="T18" s="410"/>
      <c r="U18" s="408"/>
    </row>
    <row r="19" spans="1:23" ht="18.75" customHeight="1" x14ac:dyDescent="0.25">
      <c r="A19" s="481" t="s">
        <v>353</v>
      </c>
      <c r="B19" s="101"/>
      <c r="C19" s="441"/>
      <c r="D19" s="591" t="s">
        <v>354</v>
      </c>
      <c r="E19" s="591"/>
      <c r="F19" s="591"/>
      <c r="G19" s="591"/>
      <c r="H19" s="591"/>
      <c r="I19" s="591"/>
      <c r="J19" s="591"/>
      <c r="K19" s="591"/>
      <c r="L19" s="591"/>
      <c r="M19" s="591"/>
      <c r="N19" s="591"/>
      <c r="O19" s="591"/>
      <c r="P19" s="591"/>
      <c r="Q19" s="591"/>
      <c r="R19" s="591"/>
      <c r="S19" s="591"/>
      <c r="T19" s="591"/>
      <c r="U19" s="591"/>
      <c r="W19" s="4">
        <f>IF(B19=0,1,IF(B19&gt;'PIV 2.piel.-1'!T5,1,B19/'PIV 2.piel.-1'!T5))</f>
        <v>1</v>
      </c>
    </row>
    <row r="20" spans="1:23" ht="18.75" hidden="1" customHeight="1" thickBot="1" x14ac:dyDescent="0.3">
      <c r="A20" s="415" t="s">
        <v>355</v>
      </c>
      <c r="B20" s="47"/>
      <c r="C20" s="441"/>
      <c r="D20" s="592" t="s">
        <v>356</v>
      </c>
      <c r="E20" s="592"/>
      <c r="F20" s="592"/>
      <c r="G20" s="592"/>
      <c r="H20" s="592"/>
      <c r="I20" s="592"/>
      <c r="J20" s="592"/>
      <c r="K20" s="592"/>
      <c r="L20" s="592"/>
      <c r="M20" s="592"/>
      <c r="N20" s="592"/>
      <c r="O20" s="592"/>
      <c r="P20" s="592"/>
      <c r="Q20" s="592"/>
      <c r="R20" s="592"/>
      <c r="S20" s="592"/>
      <c r="T20" s="592"/>
      <c r="U20" s="592"/>
      <c r="W20" s="4">
        <v>0</v>
      </c>
    </row>
    <row r="21" spans="1:23" ht="21.75" hidden="1" customHeight="1" thickTop="1" thickBot="1" x14ac:dyDescent="0.25">
      <c r="A21" s="415" t="s">
        <v>336</v>
      </c>
      <c r="B21" s="48"/>
      <c r="C21" s="417"/>
      <c r="D21" s="593" t="s">
        <v>337</v>
      </c>
      <c r="E21" s="593"/>
      <c r="F21" s="593"/>
      <c r="G21" s="593"/>
      <c r="H21" s="593"/>
      <c r="I21" s="593"/>
      <c r="J21" s="593"/>
      <c r="K21" s="593"/>
      <c r="L21" s="593"/>
      <c r="M21" s="593"/>
      <c r="N21" s="593"/>
      <c r="O21" s="593"/>
      <c r="P21" s="593"/>
      <c r="Q21" s="593"/>
      <c r="R21" s="593"/>
      <c r="S21" s="593"/>
      <c r="T21" s="593"/>
      <c r="U21" s="593"/>
    </row>
    <row r="22" spans="1:23" ht="12.75" hidden="1" customHeight="1" thickTop="1" x14ac:dyDescent="0.25">
      <c r="A22" s="418"/>
      <c r="B22" s="418"/>
      <c r="C22" s="418"/>
      <c r="D22" s="418"/>
      <c r="E22" s="418"/>
      <c r="F22" s="418"/>
      <c r="G22" s="418"/>
      <c r="H22" s="418"/>
      <c r="I22" s="418"/>
      <c r="J22" s="418"/>
      <c r="K22" s="418"/>
      <c r="L22" s="418"/>
      <c r="M22" s="418"/>
      <c r="N22" s="418"/>
      <c r="O22" s="418"/>
      <c r="P22" s="418"/>
      <c r="Q22" s="418"/>
      <c r="R22" s="418"/>
      <c r="S22" s="418"/>
      <c r="T22" s="418"/>
      <c r="U22" s="418"/>
    </row>
    <row r="23" spans="1:23" ht="12.75" hidden="1" customHeight="1" x14ac:dyDescent="0.25">
      <c r="A23" s="418"/>
      <c r="B23" s="418">
        <f>IF($B$21=0,1,IF($B$21&gt;B27,0,IF($B$21=B27,2,1)))</f>
        <v>1</v>
      </c>
      <c r="C23" s="418"/>
      <c r="D23" s="418">
        <f t="shared" ref="D23" si="23">IF($B$21=0,1,IF($B$21&gt;D27,0,IF($B$21=D27,2,1)))</f>
        <v>1</v>
      </c>
      <c r="E23" s="418"/>
      <c r="F23" s="418">
        <f>IF($B$21=0,1,IF($B$21&gt;F27,0,IF($B$21=F27,2,1)))</f>
        <v>1</v>
      </c>
      <c r="G23" s="418"/>
      <c r="H23" s="418">
        <f t="shared" ref="H23" si="24">IF($B$21=0,1,IF($B$21&gt;H27,0,IF($B$21=H27,2,1)))</f>
        <v>1</v>
      </c>
      <c r="I23" s="418"/>
      <c r="J23" s="418">
        <f t="shared" ref="J23" si="25">IF($B$21=0,1,IF($B$21&gt;J27,0,IF($B$21=J27,2,1)))</f>
        <v>1</v>
      </c>
      <c r="K23" s="418"/>
      <c r="L23" s="418">
        <f t="shared" ref="L23" si="26">IF($B$21=0,1,IF($B$21&gt;L27,0,IF($B$21=L27,2,1)))</f>
        <v>1</v>
      </c>
      <c r="M23" s="418"/>
      <c r="N23" s="418">
        <f t="shared" ref="N23" si="27">IF($B$21=0,1,IF($B$21&gt;N27,0,IF($B$21=N27,2,1)))</f>
        <v>1</v>
      </c>
      <c r="O23" s="418"/>
      <c r="P23" s="418">
        <f t="shared" ref="P23" si="28">IF($B$21=0,1,IF($B$21&gt;P27,0,IF($B$21=P27,2,1)))</f>
        <v>1</v>
      </c>
      <c r="Q23" s="418"/>
      <c r="R23" s="418">
        <f t="shared" ref="R23" si="29">IF($B$21=0,1,IF($B$21&gt;R27,0,IF($B$21=R27,2,1)))</f>
        <v>1</v>
      </c>
      <c r="S23" s="418"/>
      <c r="T23" s="418"/>
      <c r="U23" s="418"/>
    </row>
    <row r="24" spans="1:23" ht="12.75" customHeight="1" x14ac:dyDescent="0.25">
      <c r="A24" s="418"/>
      <c r="B24" s="418"/>
      <c r="C24" s="418"/>
      <c r="D24" s="418"/>
      <c r="E24" s="418"/>
      <c r="F24" s="418"/>
      <c r="G24" s="418"/>
      <c r="H24" s="418"/>
      <c r="I24" s="418"/>
      <c r="J24" s="418"/>
      <c r="K24" s="418"/>
      <c r="L24" s="418"/>
      <c r="M24" s="418"/>
      <c r="N24" s="418"/>
      <c r="O24" s="418"/>
      <c r="P24" s="418"/>
      <c r="Q24" s="418"/>
      <c r="R24" s="418"/>
      <c r="S24" s="418"/>
      <c r="T24" s="418"/>
      <c r="U24" s="418"/>
    </row>
    <row r="25" spans="1:23" s="89" customFormat="1" ht="39.75" customHeight="1" x14ac:dyDescent="0.25">
      <c r="A25" s="501" t="s">
        <v>338</v>
      </c>
      <c r="B25" s="499"/>
      <c r="C25" s="499"/>
      <c r="F25" s="499"/>
      <c r="G25" s="499"/>
      <c r="H25" s="499"/>
      <c r="I25" s="499"/>
      <c r="N25" s="499"/>
      <c r="O25" s="499"/>
      <c r="P25" s="499"/>
      <c r="Q25" s="499"/>
      <c r="R25" s="499"/>
      <c r="S25" s="499"/>
      <c r="T25" s="500"/>
      <c r="U25" s="499"/>
    </row>
    <row r="26" spans="1:23" ht="24" customHeight="1" x14ac:dyDescent="0.2">
      <c r="A26" s="420" t="s">
        <v>97</v>
      </c>
      <c r="B26" s="421">
        <f>'Dati par projektu'!$C$6</f>
        <v>0</v>
      </c>
      <c r="C26" s="422"/>
      <c r="D26" s="422"/>
      <c r="E26" s="422"/>
      <c r="F26" s="421">
        <f>'Dati par projektu'!$C$7</f>
        <v>0</v>
      </c>
      <c r="G26" s="422"/>
      <c r="H26" s="423"/>
      <c r="I26" s="423"/>
      <c r="J26" s="423" t="s">
        <v>339</v>
      </c>
      <c r="K26" s="424"/>
      <c r="L26" s="425">
        <f>'1.1.A. Iesniedzējs'!C24</f>
        <v>0.85</v>
      </c>
      <c r="M26" s="423"/>
      <c r="N26" s="426" t="s">
        <v>340</v>
      </c>
      <c r="O26" s="426"/>
      <c r="P26" s="426"/>
      <c r="Q26" s="426"/>
      <c r="R26" s="426"/>
      <c r="S26" s="426"/>
      <c r="T26" s="426"/>
      <c r="U26" s="426"/>
      <c r="W26" s="4">
        <f>IF(F26=Dati!$J$3,1,IF(F26=Dati!$J$4,2,IF(F26=Dati!$J$5,3,0)))</f>
        <v>0</v>
      </c>
    </row>
    <row r="27" spans="1:23" x14ac:dyDescent="0.2">
      <c r="A27" s="392" t="s">
        <v>324</v>
      </c>
      <c r="B27" s="393">
        <f>B$3</f>
        <v>2026</v>
      </c>
      <c r="C27" s="393"/>
      <c r="D27" s="393">
        <f>D$3</f>
        <v>2027</v>
      </c>
      <c r="E27" s="393"/>
      <c r="F27" s="393">
        <f>F$3</f>
        <v>2028</v>
      </c>
      <c r="G27" s="393"/>
      <c r="H27" s="393">
        <f>H$3</f>
        <v>2029</v>
      </c>
      <c r="I27" s="393"/>
      <c r="J27" s="393" t="str">
        <f>J$3</f>
        <v>X</v>
      </c>
      <c r="K27" s="393"/>
      <c r="L27" s="393" t="str">
        <f>L$3</f>
        <v>X</v>
      </c>
      <c r="M27" s="393"/>
      <c r="N27" s="393" t="str">
        <f>N$3</f>
        <v>X</v>
      </c>
      <c r="O27" s="393"/>
      <c r="P27" s="393" t="str">
        <f>P$3</f>
        <v>X</v>
      </c>
      <c r="Q27" s="393"/>
      <c r="R27" s="393" t="str">
        <f>R$3</f>
        <v>X</v>
      </c>
      <c r="S27" s="393"/>
      <c r="T27" s="393"/>
      <c r="U27" s="393"/>
    </row>
    <row r="28" spans="1:23" x14ac:dyDescent="0.2">
      <c r="A28" s="427"/>
      <c r="B28" s="394" t="s">
        <v>325</v>
      </c>
      <c r="C28" s="394"/>
      <c r="D28" s="394" t="s">
        <v>325</v>
      </c>
      <c r="E28" s="394"/>
      <c r="F28" s="394" t="s">
        <v>325</v>
      </c>
      <c r="G28" s="394"/>
      <c r="H28" s="394" t="s">
        <v>325</v>
      </c>
      <c r="I28" s="394"/>
      <c r="J28" s="394" t="s">
        <v>325</v>
      </c>
      <c r="K28" s="394"/>
      <c r="L28" s="394" t="s">
        <v>325</v>
      </c>
      <c r="M28" s="394"/>
      <c r="N28" s="394" t="s">
        <v>325</v>
      </c>
      <c r="O28" s="394"/>
      <c r="P28" s="394" t="s">
        <v>325</v>
      </c>
      <c r="Q28" s="394"/>
      <c r="R28" s="394" t="s">
        <v>325</v>
      </c>
      <c r="S28" s="394"/>
      <c r="T28" s="394" t="s">
        <v>191</v>
      </c>
      <c r="U28" s="394" t="s">
        <v>131</v>
      </c>
    </row>
    <row r="29" spans="1:23" ht="12.75" customHeight="1" x14ac:dyDescent="0.2">
      <c r="A29" s="428" t="str">
        <f>A$5</f>
        <v>Taisnīgas pārkārtošanās fonds</v>
      </c>
      <c r="B29" s="429">
        <f>(B36*$L$26)*$W$19-B33</f>
        <v>0</v>
      </c>
      <c r="C29" s="429"/>
      <c r="D29" s="429">
        <f t="shared" ref="D29:R29" si="30">(D36*$L$26)*$W$19-D33</f>
        <v>0</v>
      </c>
      <c r="E29" s="429"/>
      <c r="F29" s="429">
        <f t="shared" si="30"/>
        <v>0</v>
      </c>
      <c r="G29" s="429"/>
      <c r="H29" s="429">
        <f t="shared" si="30"/>
        <v>0</v>
      </c>
      <c r="I29" s="429"/>
      <c r="J29" s="429">
        <f t="shared" si="30"/>
        <v>0</v>
      </c>
      <c r="K29" s="429"/>
      <c r="L29" s="429">
        <f t="shared" si="30"/>
        <v>0</v>
      </c>
      <c r="M29" s="429"/>
      <c r="N29" s="429">
        <f t="shared" si="30"/>
        <v>0</v>
      </c>
      <c r="O29" s="429"/>
      <c r="P29" s="429">
        <f t="shared" si="30"/>
        <v>0</v>
      </c>
      <c r="Q29" s="429"/>
      <c r="R29" s="429">
        <f t="shared" si="30"/>
        <v>0</v>
      </c>
      <c r="S29" s="429"/>
      <c r="T29" s="396">
        <f t="shared" ref="T29:T40" si="31">SUM(B29:R29)</f>
        <v>0</v>
      </c>
      <c r="U29" s="397" t="e">
        <f>T29/T$36</f>
        <v>#DIV/0!</v>
      </c>
    </row>
    <row r="30" spans="1:23" ht="12.75" hidden="1" customHeight="1" x14ac:dyDescent="0.2">
      <c r="A30" s="398" t="str">
        <f>A$6</f>
        <v>Attiecināmais valsts budžeta finansējums</v>
      </c>
      <c r="B30" s="429"/>
      <c r="C30" s="429"/>
      <c r="D30" s="429"/>
      <c r="E30" s="429"/>
      <c r="F30" s="429"/>
      <c r="G30" s="429"/>
      <c r="H30" s="429"/>
      <c r="I30" s="429"/>
      <c r="J30" s="429"/>
      <c r="K30" s="429"/>
      <c r="L30" s="429"/>
      <c r="M30" s="429"/>
      <c r="N30" s="429"/>
      <c r="O30" s="429"/>
      <c r="P30" s="429"/>
      <c r="Q30" s="429"/>
      <c r="R30" s="429"/>
      <c r="S30" s="429"/>
      <c r="T30" s="396">
        <f t="shared" si="31"/>
        <v>0</v>
      </c>
      <c r="U30" s="397" t="e">
        <f t="shared" ref="U30:U36" si="32">T30/T$36</f>
        <v>#DIV/0!</v>
      </c>
    </row>
    <row r="31" spans="1:23" ht="12.75" customHeight="1" x14ac:dyDescent="0.2">
      <c r="A31" s="398" t="str">
        <f>A$7</f>
        <v>Cits publiskais finansējums</v>
      </c>
      <c r="B31" s="430">
        <f>IF($F$26="Speciālās ekonomiskās zonas pārvalde",B36-B29-B33,IF($F$26="Kapitālsabiedrība",B36-B29-B33,0))</f>
        <v>0</v>
      </c>
      <c r="C31" s="430"/>
      <c r="D31" s="430">
        <f t="shared" ref="D31:R31" si="33">IF($F$26="Speciālās ekonomiskās zonas pārvalde",D36-D29-D33,IF($F$26="Kapitālsabiedrība",D36-D29-D33,0))</f>
        <v>0</v>
      </c>
      <c r="E31" s="430"/>
      <c r="F31" s="430">
        <f t="shared" si="33"/>
        <v>0</v>
      </c>
      <c r="G31" s="430"/>
      <c r="H31" s="430">
        <f t="shared" si="33"/>
        <v>0</v>
      </c>
      <c r="I31" s="430"/>
      <c r="J31" s="430">
        <f t="shared" si="33"/>
        <v>0</v>
      </c>
      <c r="K31" s="430"/>
      <c r="L31" s="430">
        <f t="shared" si="33"/>
        <v>0</v>
      </c>
      <c r="M31" s="430"/>
      <c r="N31" s="430">
        <f t="shared" si="33"/>
        <v>0</v>
      </c>
      <c r="O31" s="430"/>
      <c r="P31" s="430">
        <f t="shared" si="33"/>
        <v>0</v>
      </c>
      <c r="Q31" s="430"/>
      <c r="R31" s="430">
        <f t="shared" si="33"/>
        <v>0</v>
      </c>
      <c r="S31" s="430"/>
      <c r="T31" s="396">
        <f t="shared" si="31"/>
        <v>0</v>
      </c>
      <c r="U31" s="397" t="e">
        <f t="shared" si="32"/>
        <v>#DIV/0!</v>
      </c>
    </row>
    <row r="32" spans="1:23" ht="12.75" customHeight="1" x14ac:dyDescent="0.2">
      <c r="A32" s="398" t="str">
        <f>A$8</f>
        <v>Pašvaldības finansējums</v>
      </c>
      <c r="B32" s="430">
        <f>IF($W$26=1,B36-B29-B31-B33,0)</f>
        <v>0</v>
      </c>
      <c r="C32" s="430"/>
      <c r="D32" s="430">
        <f t="shared" ref="D32:R32" si="34">IF($W$26=1,D36-D29-D31-D33,0)</f>
        <v>0</v>
      </c>
      <c r="E32" s="430"/>
      <c r="F32" s="430">
        <f t="shared" si="34"/>
        <v>0</v>
      </c>
      <c r="G32" s="430"/>
      <c r="H32" s="430">
        <f t="shared" si="34"/>
        <v>0</v>
      </c>
      <c r="I32" s="430"/>
      <c r="J32" s="430">
        <f t="shared" si="34"/>
        <v>0</v>
      </c>
      <c r="K32" s="430"/>
      <c r="L32" s="430">
        <f t="shared" si="34"/>
        <v>0</v>
      </c>
      <c r="M32" s="430"/>
      <c r="N32" s="430">
        <f t="shared" si="34"/>
        <v>0</v>
      </c>
      <c r="O32" s="430"/>
      <c r="P32" s="430">
        <f t="shared" si="34"/>
        <v>0</v>
      </c>
      <c r="Q32" s="430"/>
      <c r="R32" s="430">
        <f t="shared" si="34"/>
        <v>0</v>
      </c>
      <c r="S32" s="430"/>
      <c r="T32" s="396">
        <f t="shared" si="31"/>
        <v>0</v>
      </c>
      <c r="U32" s="397" t="e">
        <f t="shared" si="32"/>
        <v>#DIV/0!</v>
      </c>
    </row>
    <row r="33" spans="1:23" s="3" customFormat="1" ht="12.75" hidden="1" customHeight="1" x14ac:dyDescent="0.2">
      <c r="A33" s="398" t="str">
        <f>A$9</f>
        <v>Elastības finansējums</v>
      </c>
      <c r="B33" s="430">
        <f>B36*$L$26*$W$20</f>
        <v>0</v>
      </c>
      <c r="C33" s="430"/>
      <c r="D33" s="430">
        <f t="shared" ref="D33:R33" si="35">D36*$L$26*$W$20</f>
        <v>0</v>
      </c>
      <c r="E33" s="430"/>
      <c r="F33" s="430">
        <f t="shared" si="35"/>
        <v>0</v>
      </c>
      <c r="G33" s="430"/>
      <c r="H33" s="430">
        <f t="shared" si="35"/>
        <v>0</v>
      </c>
      <c r="I33" s="430"/>
      <c r="J33" s="430">
        <f t="shared" si="35"/>
        <v>0</v>
      </c>
      <c r="K33" s="430"/>
      <c r="L33" s="430">
        <f t="shared" si="35"/>
        <v>0</v>
      </c>
      <c r="M33" s="430"/>
      <c r="N33" s="430">
        <f t="shared" si="35"/>
        <v>0</v>
      </c>
      <c r="O33" s="430"/>
      <c r="P33" s="430">
        <f t="shared" si="35"/>
        <v>0</v>
      </c>
      <c r="Q33" s="430"/>
      <c r="R33" s="430">
        <f t="shared" si="35"/>
        <v>0</v>
      </c>
      <c r="S33" s="430"/>
      <c r="T33" s="396">
        <f t="shared" si="31"/>
        <v>0</v>
      </c>
      <c r="U33" s="397" t="e">
        <f t="shared" si="32"/>
        <v>#DIV/0!</v>
      </c>
    </row>
    <row r="34" spans="1:23" ht="12.75" customHeight="1" x14ac:dyDescent="0.2">
      <c r="A34" s="399" t="str">
        <f>A$10</f>
        <v>Publiskās attiecināmās izmaksas</v>
      </c>
      <c r="B34" s="297">
        <f>SUM(B29:B32)</f>
        <v>0</v>
      </c>
      <c r="C34" s="297"/>
      <c r="D34" s="297">
        <f>SUM(D29:D32)</f>
        <v>0</v>
      </c>
      <c r="E34" s="297"/>
      <c r="F34" s="297">
        <f>SUM(F29:F32)</f>
        <v>0</v>
      </c>
      <c r="G34" s="297"/>
      <c r="H34" s="297">
        <f>SUM(H29:H32)</f>
        <v>0</v>
      </c>
      <c r="I34" s="297"/>
      <c r="J34" s="297">
        <f>SUM(J29:J32)</f>
        <v>0</v>
      </c>
      <c r="K34" s="297"/>
      <c r="L34" s="297">
        <f>SUM(L29:L32)</f>
        <v>0</v>
      </c>
      <c r="M34" s="297"/>
      <c r="N34" s="297">
        <f>SUM(N29:N32)</f>
        <v>0</v>
      </c>
      <c r="O34" s="297"/>
      <c r="P34" s="297">
        <f>SUM(P29:P32)</f>
        <v>0</v>
      </c>
      <c r="Q34" s="297"/>
      <c r="R34" s="297">
        <f>SUM(R29:R32)</f>
        <v>0</v>
      </c>
      <c r="S34" s="297"/>
      <c r="T34" s="400">
        <f t="shared" si="31"/>
        <v>0</v>
      </c>
      <c r="U34" s="401" t="e">
        <f t="shared" si="32"/>
        <v>#DIV/0!</v>
      </c>
    </row>
    <row r="35" spans="1:23" ht="12.75" hidden="1" customHeight="1" x14ac:dyDescent="0.2">
      <c r="A35" s="398" t="str">
        <f>A$11</f>
        <v>Privātās attiecināmās izmaksas</v>
      </c>
      <c r="B35" s="432"/>
      <c r="C35" s="430"/>
      <c r="D35" s="432"/>
      <c r="E35" s="430"/>
      <c r="F35" s="432"/>
      <c r="G35" s="430"/>
      <c r="H35" s="432"/>
      <c r="I35" s="430"/>
      <c r="J35" s="432"/>
      <c r="K35" s="430"/>
      <c r="L35" s="432"/>
      <c r="M35" s="430"/>
      <c r="N35" s="432"/>
      <c r="O35" s="430"/>
      <c r="P35" s="432"/>
      <c r="Q35" s="430"/>
      <c r="R35" s="432"/>
      <c r="S35" s="430"/>
      <c r="T35" s="396">
        <f t="shared" si="31"/>
        <v>0</v>
      </c>
      <c r="U35" s="397" t="e">
        <f t="shared" si="32"/>
        <v>#DIV/0!</v>
      </c>
    </row>
    <row r="36" spans="1:23" ht="12.75" customHeight="1" x14ac:dyDescent="0.2">
      <c r="A36" s="399" t="str">
        <f>A$12</f>
        <v>Kopējās attiecināmās izmaksas</v>
      </c>
      <c r="B36" s="297">
        <f>IF(B23=2,'1.1.A. Iesniedzējs'!H24,'1.1.A. Iesniedzējs'!H24*B23)</f>
        <v>0</v>
      </c>
      <c r="C36" s="299"/>
      <c r="D36" s="216">
        <f>IF(D23=2,'1.1.A. Iesniedzējs'!J24+'1.1.A. Iesniedzējs'!H24,'1.1.A. Iesniedzējs'!J24*D23)</f>
        <v>0</v>
      </c>
      <c r="E36" s="299"/>
      <c r="F36" s="297">
        <f>IF(F23=2,'1.1.A. Iesniedzējs'!L24+'1.1.A. Iesniedzējs'!J24+'1.1.A. Iesniedzējs'!H24,'1.1.A. Iesniedzējs'!L24*F23)</f>
        <v>0</v>
      </c>
      <c r="G36" s="299"/>
      <c r="H36" s="297">
        <f>IF(H23=2,'1.1.A. Iesniedzējs'!N24+'1.1.A. Iesniedzējs'!L24+'1.1.A. Iesniedzējs'!J24+'1.1.A. Iesniedzējs'!H24,'1.1.A. Iesniedzējs'!N24*H23)</f>
        <v>0</v>
      </c>
      <c r="I36" s="299"/>
      <c r="J36" s="297">
        <f>IF(J23=2,'1.1.A. Iesniedzējs'!P24,'1.1.A. Iesniedzējs'!P24*J23)</f>
        <v>0</v>
      </c>
      <c r="K36" s="299"/>
      <c r="L36" s="297">
        <f>IF(L23=2,'1.1.A. Iesniedzējs'!R24,'1.1.A. Iesniedzējs'!R24*L23)</f>
        <v>0</v>
      </c>
      <c r="M36" s="299"/>
      <c r="N36" s="297">
        <f>IF(N23=2,'1.1.A. Iesniedzējs'!T24,'1.1.A. Iesniedzējs'!T24*N23)</f>
        <v>0</v>
      </c>
      <c r="O36" s="297"/>
      <c r="P36" s="297">
        <f>IF(P23=2,'1.1.A. Iesniedzējs'!V24,'1.1.A. Iesniedzējs'!V24*P23)</f>
        <v>0</v>
      </c>
      <c r="Q36" s="297"/>
      <c r="R36" s="297">
        <f>IF(R23=2,'1.1.A. Iesniedzējs'!X24,'1.1.A. Iesniedzējs'!X24*R23)</f>
        <v>0</v>
      </c>
      <c r="S36" s="297"/>
      <c r="T36" s="400">
        <f t="shared" si="31"/>
        <v>0</v>
      </c>
      <c r="U36" s="401" t="e">
        <f t="shared" si="32"/>
        <v>#DIV/0!</v>
      </c>
    </row>
    <row r="37" spans="1:23" ht="12.75" customHeight="1" x14ac:dyDescent="0.2">
      <c r="A37" s="398" t="str">
        <f>A$13</f>
        <v>Publiskās ārpusprojekta izmaksas</v>
      </c>
      <c r="B37" s="430">
        <f>B39</f>
        <v>0</v>
      </c>
      <c r="C37" s="299"/>
      <c r="D37" s="430">
        <f t="shared" ref="D37" si="36">D39</f>
        <v>0</v>
      </c>
      <c r="E37" s="299"/>
      <c r="F37" s="430">
        <f t="shared" ref="F37" si="37">F39</f>
        <v>0</v>
      </c>
      <c r="G37" s="299"/>
      <c r="H37" s="430">
        <f t="shared" ref="H37" si="38">H39</f>
        <v>0</v>
      </c>
      <c r="I37" s="299"/>
      <c r="J37" s="430">
        <f t="shared" ref="J37" si="39">J39</f>
        <v>0</v>
      </c>
      <c r="K37" s="299"/>
      <c r="L37" s="430">
        <f t="shared" ref="L37" si="40">L39</f>
        <v>0</v>
      </c>
      <c r="M37" s="299"/>
      <c r="N37" s="430">
        <f t="shared" ref="N37" si="41">N39</f>
        <v>0</v>
      </c>
      <c r="O37" s="299"/>
      <c r="P37" s="430">
        <f t="shared" ref="P37" si="42">P39</f>
        <v>0</v>
      </c>
      <c r="Q37" s="299"/>
      <c r="R37" s="430">
        <f t="shared" ref="R37" si="43">R39</f>
        <v>0</v>
      </c>
      <c r="S37" s="299"/>
      <c r="T37" s="396">
        <f>SUM(B37:R37)</f>
        <v>0</v>
      </c>
      <c r="U37" s="431" t="s">
        <v>332</v>
      </c>
    </row>
    <row r="38" spans="1:23" ht="12.75" hidden="1" customHeight="1" x14ac:dyDescent="0.2">
      <c r="A38" s="398" t="str">
        <f>A$14</f>
        <v>Privātās ārpusprojekta izmaksas</v>
      </c>
      <c r="B38" s="432"/>
      <c r="C38" s="299"/>
      <c r="D38" s="432"/>
      <c r="E38" s="299"/>
      <c r="F38" s="432"/>
      <c r="G38" s="299"/>
      <c r="H38" s="432"/>
      <c r="I38" s="299"/>
      <c r="J38" s="432"/>
      <c r="K38" s="299"/>
      <c r="L38" s="432"/>
      <c r="M38" s="299"/>
      <c r="N38" s="432"/>
      <c r="O38" s="299"/>
      <c r="P38" s="432"/>
      <c r="Q38" s="299"/>
      <c r="R38" s="432"/>
      <c r="S38" s="299"/>
      <c r="T38" s="396">
        <f>SUM(B38:R38)</f>
        <v>0</v>
      </c>
      <c r="U38" s="431" t="s">
        <v>332</v>
      </c>
    </row>
    <row r="39" spans="1:23" ht="12.75" customHeight="1" x14ac:dyDescent="0.2">
      <c r="A39" s="399" t="str">
        <f>A$15</f>
        <v>Ārpusprojekta izmaksas kopā</v>
      </c>
      <c r="B39" s="297">
        <f>'1.1.A. Iesniedzējs'!I24</f>
        <v>0</v>
      </c>
      <c r="C39" s="297"/>
      <c r="D39" s="297">
        <f>'1.1.A. Iesniedzējs'!K24</f>
        <v>0</v>
      </c>
      <c r="E39" s="297"/>
      <c r="F39" s="297">
        <f>'1.1.A. Iesniedzējs'!M24</f>
        <v>0</v>
      </c>
      <c r="G39" s="297"/>
      <c r="H39" s="297">
        <f>'1.1.A. Iesniedzējs'!O24</f>
        <v>0</v>
      </c>
      <c r="I39" s="297"/>
      <c r="J39" s="297">
        <f>'1.1.A. Iesniedzējs'!Q24</f>
        <v>0</v>
      </c>
      <c r="K39" s="297"/>
      <c r="L39" s="297">
        <f>'1.1.A. Iesniedzējs'!S24</f>
        <v>0</v>
      </c>
      <c r="M39" s="297"/>
      <c r="N39" s="297">
        <f>'1.1.A. Iesniedzējs'!U24</f>
        <v>0</v>
      </c>
      <c r="O39" s="297"/>
      <c r="P39" s="297">
        <f>'1.1.A. Iesniedzējs'!W24</f>
        <v>0</v>
      </c>
      <c r="Q39" s="297"/>
      <c r="R39" s="297">
        <f>'1.1.A. Iesniedzējs'!Y24</f>
        <v>0</v>
      </c>
      <c r="S39" s="297"/>
      <c r="T39" s="400">
        <f t="shared" si="31"/>
        <v>0</v>
      </c>
      <c r="U39" s="431" t="s">
        <v>332</v>
      </c>
    </row>
    <row r="40" spans="1:23" ht="12.75" customHeight="1" x14ac:dyDescent="0.25">
      <c r="A40" s="404" t="str">
        <f>A$16</f>
        <v>Kopējās izmaksas</v>
      </c>
      <c r="B40" s="405">
        <f>B36+B39</f>
        <v>0</v>
      </c>
      <c r="C40" s="405"/>
      <c r="D40" s="405">
        <f t="shared" ref="D40:R40" si="44">D36+D39</f>
        <v>0</v>
      </c>
      <c r="E40" s="405"/>
      <c r="F40" s="405">
        <f t="shared" si="44"/>
        <v>0</v>
      </c>
      <c r="G40" s="405"/>
      <c r="H40" s="405">
        <f t="shared" si="44"/>
        <v>0</v>
      </c>
      <c r="I40" s="405"/>
      <c r="J40" s="405">
        <f t="shared" si="44"/>
        <v>0</v>
      </c>
      <c r="K40" s="405"/>
      <c r="L40" s="405">
        <f t="shared" si="44"/>
        <v>0</v>
      </c>
      <c r="M40" s="405"/>
      <c r="N40" s="405">
        <f t="shared" si="44"/>
        <v>0</v>
      </c>
      <c r="O40" s="405"/>
      <c r="P40" s="405">
        <f t="shared" si="44"/>
        <v>0</v>
      </c>
      <c r="Q40" s="405"/>
      <c r="R40" s="405">
        <f t="shared" si="44"/>
        <v>0</v>
      </c>
      <c r="S40" s="405"/>
      <c r="T40" s="407">
        <f t="shared" si="31"/>
        <v>0</v>
      </c>
      <c r="U40" s="431" t="s">
        <v>332</v>
      </c>
    </row>
    <row r="41" spans="1:23" ht="12.75" customHeight="1" x14ac:dyDescent="0.25">
      <c r="A41" s="418"/>
      <c r="B41" s="418"/>
      <c r="C41" s="418"/>
      <c r="D41" s="418"/>
      <c r="E41" s="418"/>
      <c r="F41" s="418"/>
      <c r="G41" s="418"/>
      <c r="H41" s="418"/>
      <c r="I41" s="418"/>
      <c r="J41" s="418"/>
      <c r="K41" s="418"/>
      <c r="L41" s="418"/>
      <c r="M41" s="418"/>
      <c r="N41" s="418"/>
      <c r="O41" s="418"/>
      <c r="P41" s="418"/>
      <c r="Q41" s="418"/>
      <c r="R41" s="418"/>
      <c r="S41" s="418"/>
      <c r="T41" s="418"/>
      <c r="U41" s="418"/>
    </row>
    <row r="42" spans="1:23" ht="24" customHeight="1" x14ac:dyDescent="0.2">
      <c r="A42" s="420" t="s">
        <v>97</v>
      </c>
      <c r="B42" s="421">
        <f>'Dati par projektu'!$C$6</f>
        <v>0</v>
      </c>
      <c r="C42" s="422"/>
      <c r="D42" s="422"/>
      <c r="E42" s="422"/>
      <c r="F42" s="421">
        <f>'Dati par projektu'!$C$7</f>
        <v>0</v>
      </c>
      <c r="G42" s="422"/>
      <c r="H42" s="423"/>
      <c r="I42" s="422"/>
      <c r="J42" s="423" t="s">
        <v>339</v>
      </c>
      <c r="K42" s="422"/>
      <c r="L42" s="425">
        <f>'11. DL 4.pielikums'!E37</f>
        <v>0.85</v>
      </c>
      <c r="M42" s="422"/>
      <c r="N42" s="590" t="s">
        <v>357</v>
      </c>
      <c r="O42" s="590"/>
      <c r="P42" s="590"/>
      <c r="Q42" s="590"/>
      <c r="R42" s="590"/>
      <c r="S42" s="590"/>
      <c r="T42" s="589" t="s">
        <v>358</v>
      </c>
      <c r="U42" s="589"/>
      <c r="W42" s="4">
        <f>IF(F42=Dati!$J$3,1,IF(F42=Dati!$J$4,2,IF(F42=Dati!$J$5,3,0)))</f>
        <v>0</v>
      </c>
    </row>
    <row r="43" spans="1:23" ht="12.75" customHeight="1" x14ac:dyDescent="0.2">
      <c r="A43" s="392" t="s">
        <v>324</v>
      </c>
      <c r="B43" s="393">
        <f>B$3</f>
        <v>2026</v>
      </c>
      <c r="C43" s="393"/>
      <c r="D43" s="393">
        <f>D$3</f>
        <v>2027</v>
      </c>
      <c r="E43" s="393"/>
      <c r="F43" s="393">
        <f>F$3</f>
        <v>2028</v>
      </c>
      <c r="G43" s="393"/>
      <c r="H43" s="393">
        <f>H$3</f>
        <v>2029</v>
      </c>
      <c r="I43" s="393"/>
      <c r="J43" s="393" t="str">
        <f>J$3</f>
        <v>X</v>
      </c>
      <c r="K43" s="393"/>
      <c r="L43" s="393" t="str">
        <f>L$3</f>
        <v>X</v>
      </c>
      <c r="M43" s="393"/>
      <c r="N43" s="393" t="str">
        <f>N$3</f>
        <v>X</v>
      </c>
      <c r="O43" s="393"/>
      <c r="P43" s="393" t="str">
        <f>P$3</f>
        <v>X</v>
      </c>
      <c r="Q43" s="393"/>
      <c r="R43" s="393" t="str">
        <f>R$3</f>
        <v>X</v>
      </c>
      <c r="S43" s="393"/>
      <c r="T43" s="393"/>
      <c r="U43" s="393"/>
    </row>
    <row r="44" spans="1:23" x14ac:dyDescent="0.2">
      <c r="A44" s="427"/>
      <c r="B44" s="394" t="s">
        <v>325</v>
      </c>
      <c r="C44" s="394"/>
      <c r="D44" s="394" t="s">
        <v>325</v>
      </c>
      <c r="E44" s="394"/>
      <c r="F44" s="394" t="s">
        <v>325</v>
      </c>
      <c r="G44" s="394"/>
      <c r="H44" s="394" t="s">
        <v>325</v>
      </c>
      <c r="I44" s="394"/>
      <c r="J44" s="394" t="s">
        <v>325</v>
      </c>
      <c r="K44" s="394"/>
      <c r="L44" s="394" t="s">
        <v>325</v>
      </c>
      <c r="M44" s="394"/>
      <c r="N44" s="394" t="s">
        <v>325</v>
      </c>
      <c r="O44" s="394"/>
      <c r="P44" s="394" t="s">
        <v>325</v>
      </c>
      <c r="Q44" s="394"/>
      <c r="R44" s="394" t="s">
        <v>325</v>
      </c>
      <c r="S44" s="394"/>
      <c r="T44" s="394" t="s">
        <v>191</v>
      </c>
      <c r="U44" s="394" t="s">
        <v>131</v>
      </c>
    </row>
    <row r="45" spans="1:23" ht="12.75" customHeight="1" x14ac:dyDescent="0.2">
      <c r="A45" s="428" t="str">
        <f>A$5</f>
        <v>Taisnīgas pārkārtošanās fonds</v>
      </c>
      <c r="B45" s="429">
        <f>IF($F$42="Pašvaldība vai tās izveidota iestāde",(B52*$L$42)*$W$19-B49,(B52*$L$42)*$W$19-B49)</f>
        <v>0</v>
      </c>
      <c r="C45" s="429"/>
      <c r="D45" s="429">
        <f>IF($F$42="Pašvaldība vai tās izveidota iestāde",(D52*$L$42)*$W$19-D49,(D52*$L$42)*$W$19-D49)</f>
        <v>0</v>
      </c>
      <c r="E45" s="429"/>
      <c r="F45" s="429">
        <f>IF($F$42="Pašvaldība vai tās izveidota iestāde",(F52*$L$42)*$W$19-F49,(F52*$L$42)*$W$19-F49)</f>
        <v>0</v>
      </c>
      <c r="G45" s="429"/>
      <c r="H45" s="429">
        <f>IF($F$42="Pašvaldība vai tās izveidota iestāde",(H52*$L$42)*$W$19-H49,(H52*$L$42)*$W$19-H49)</f>
        <v>0</v>
      </c>
      <c r="I45" s="429"/>
      <c r="J45" s="429">
        <f>IF($F$42="Pašvaldība vai tās izveidota iestāde",(J52*$L$42)*$W$19-J49,(J52*$L$42)*$W$19-J49)</f>
        <v>0</v>
      </c>
      <c r="K45" s="429"/>
      <c r="L45" s="429">
        <f>IF($F$42="Pašvaldība vai tās izveidota iestāde",(L52*$L$42)*$W$19-L49,(L52*$L$42)*$W$19-L49)</f>
        <v>0</v>
      </c>
      <c r="M45" s="429"/>
      <c r="N45" s="429">
        <f>IF($F$42="Pašvaldība vai tās izveidota iestāde",(N52*$L$42)*$W$19-N49,(N52*$L$42)*$W$19-N49)</f>
        <v>0</v>
      </c>
      <c r="O45" s="429"/>
      <c r="P45" s="429">
        <f>IF($F$42="Pašvaldība vai tās izveidota iestāde",(P52*$L$42)*$W$19-P49,(P52*$L$42)*$W$19-P49)</f>
        <v>0</v>
      </c>
      <c r="Q45" s="429"/>
      <c r="R45" s="429">
        <f>IF($F$42="Pašvaldība vai tās izveidota iestāde",(R52*$L$42)*$W$19-R49,(R52*$L$42)*$W$19-R49)</f>
        <v>0</v>
      </c>
      <c r="S45" s="429"/>
      <c r="T45" s="396">
        <f t="shared" ref="T45:T55" si="45">SUM(B45:R45)</f>
        <v>0</v>
      </c>
      <c r="U45" s="397" t="e">
        <f>T45/T$52</f>
        <v>#DIV/0!</v>
      </c>
    </row>
    <row r="46" spans="1:23" ht="12.75" hidden="1" customHeight="1" x14ac:dyDescent="0.2">
      <c r="A46" s="398" t="str">
        <f>A$6</f>
        <v>Attiecināmais valsts budžeta finansējums</v>
      </c>
      <c r="B46" s="429"/>
      <c r="C46" s="429"/>
      <c r="D46" s="429"/>
      <c r="E46" s="429"/>
      <c r="F46" s="429"/>
      <c r="G46" s="429"/>
      <c r="H46" s="429"/>
      <c r="I46" s="429"/>
      <c r="J46" s="429"/>
      <c r="K46" s="429"/>
      <c r="L46" s="429"/>
      <c r="M46" s="429"/>
      <c r="N46" s="429"/>
      <c r="O46" s="429"/>
      <c r="P46" s="429"/>
      <c r="Q46" s="429"/>
      <c r="R46" s="429"/>
      <c r="S46" s="429"/>
      <c r="T46" s="396">
        <f t="shared" si="45"/>
        <v>0</v>
      </c>
      <c r="U46" s="397" t="e">
        <f t="shared" ref="U46:U52" si="46">T46/T$52</f>
        <v>#DIV/0!</v>
      </c>
    </row>
    <row r="47" spans="1:23" ht="12.75" customHeight="1" x14ac:dyDescent="0.2">
      <c r="A47" s="398" t="str">
        <f>A$7</f>
        <v>Cits publiskais finansējums</v>
      </c>
      <c r="B47" s="430">
        <f>IF($W42=3,B52-B51-B45,0)</f>
        <v>0</v>
      </c>
      <c r="C47" s="430"/>
      <c r="D47" s="430">
        <f t="shared" ref="D47" si="47">IF($W42=3,D52-D51-D45,0)</f>
        <v>0</v>
      </c>
      <c r="E47" s="430"/>
      <c r="F47" s="430">
        <f t="shared" ref="F47" si="48">IF($W42=3,F52-F51-F45,0)</f>
        <v>0</v>
      </c>
      <c r="G47" s="430"/>
      <c r="H47" s="430">
        <f t="shared" ref="H47" si="49">IF($W42=3,H52-H51-H45,0)</f>
        <v>0</v>
      </c>
      <c r="I47" s="430"/>
      <c r="J47" s="430">
        <f t="shared" ref="J47" si="50">IF($W42=3,J52-J51-J45,0)</f>
        <v>0</v>
      </c>
      <c r="K47" s="430"/>
      <c r="L47" s="430">
        <f t="shared" ref="L47" si="51">IF($W42=3,L52-L51-L45,0)</f>
        <v>0</v>
      </c>
      <c r="M47" s="430"/>
      <c r="N47" s="430">
        <f t="shared" ref="N47" si="52">IF($W42=3,N52-N51-N45,0)</f>
        <v>0</v>
      </c>
      <c r="O47" s="430"/>
      <c r="P47" s="430">
        <f t="shared" ref="P47" si="53">IF($W42=3,P52-P51-P45,0)</f>
        <v>0</v>
      </c>
      <c r="Q47" s="430"/>
      <c r="R47" s="430">
        <f t="shared" ref="R47" si="54">IF($W42=3,R52-R51-R45,0)</f>
        <v>0</v>
      </c>
      <c r="S47" s="430"/>
      <c r="T47" s="396">
        <f t="shared" si="45"/>
        <v>0</v>
      </c>
      <c r="U47" s="397" t="e">
        <f t="shared" si="46"/>
        <v>#DIV/0!</v>
      </c>
    </row>
    <row r="48" spans="1:23" ht="12.75" customHeight="1" x14ac:dyDescent="0.2">
      <c r="A48" s="398" t="str">
        <f>A$8</f>
        <v>Pašvaldības finansējums</v>
      </c>
      <c r="B48" s="430">
        <f>IF($W42=1,B52-B45-B47-B51-B49,0)</f>
        <v>0</v>
      </c>
      <c r="C48" s="430"/>
      <c r="D48" s="430">
        <f t="shared" ref="D48:R48" si="55">IF($W42=1,D52-D45-D47-D51-D49,0)</f>
        <v>0</v>
      </c>
      <c r="E48" s="430"/>
      <c r="F48" s="430">
        <f t="shared" si="55"/>
        <v>0</v>
      </c>
      <c r="G48" s="430"/>
      <c r="H48" s="430">
        <f t="shared" si="55"/>
        <v>0</v>
      </c>
      <c r="I48" s="430"/>
      <c r="J48" s="430">
        <f t="shared" si="55"/>
        <v>0</v>
      </c>
      <c r="K48" s="430"/>
      <c r="L48" s="430">
        <f>IF($W42=1,L52-L45-L47-L51-L49,0)</f>
        <v>0</v>
      </c>
      <c r="M48" s="430"/>
      <c r="N48" s="430">
        <f t="shared" si="55"/>
        <v>0</v>
      </c>
      <c r="O48" s="430"/>
      <c r="P48" s="430">
        <f t="shared" si="55"/>
        <v>0</v>
      </c>
      <c r="Q48" s="430"/>
      <c r="R48" s="430">
        <f t="shared" si="55"/>
        <v>0</v>
      </c>
      <c r="S48" s="430"/>
      <c r="T48" s="396">
        <f t="shared" si="45"/>
        <v>0</v>
      </c>
      <c r="U48" s="397" t="e">
        <f t="shared" si="46"/>
        <v>#DIV/0!</v>
      </c>
    </row>
    <row r="49" spans="1:24" s="3" customFormat="1" ht="12.75" hidden="1" customHeight="1" x14ac:dyDescent="0.2">
      <c r="A49" s="398" t="str">
        <f>A$9</f>
        <v>Elastības finansējums</v>
      </c>
      <c r="B49" s="430">
        <f>B52*$L$42*$W$20</f>
        <v>0</v>
      </c>
      <c r="C49" s="430"/>
      <c r="D49" s="430">
        <f t="shared" ref="D49:R49" si="56">D52*$L$42*$W$20</f>
        <v>0</v>
      </c>
      <c r="E49" s="430"/>
      <c r="F49" s="430">
        <f t="shared" si="56"/>
        <v>0</v>
      </c>
      <c r="G49" s="430"/>
      <c r="H49" s="430">
        <f t="shared" si="56"/>
        <v>0</v>
      </c>
      <c r="I49" s="430"/>
      <c r="J49" s="430">
        <f t="shared" si="56"/>
        <v>0</v>
      </c>
      <c r="K49" s="430"/>
      <c r="L49" s="430">
        <f t="shared" si="56"/>
        <v>0</v>
      </c>
      <c r="M49" s="430"/>
      <c r="N49" s="430">
        <f t="shared" si="56"/>
        <v>0</v>
      </c>
      <c r="O49" s="430"/>
      <c r="P49" s="430">
        <f t="shared" si="56"/>
        <v>0</v>
      </c>
      <c r="Q49" s="430"/>
      <c r="R49" s="430">
        <f t="shared" si="56"/>
        <v>0</v>
      </c>
      <c r="S49" s="430"/>
      <c r="T49" s="396">
        <f t="shared" si="45"/>
        <v>0</v>
      </c>
      <c r="U49" s="397" t="e">
        <f>T49/T$52</f>
        <v>#DIV/0!</v>
      </c>
      <c r="V49" s="4"/>
      <c r="W49" s="4"/>
      <c r="X49" s="4"/>
    </row>
    <row r="50" spans="1:24" ht="12.75" customHeight="1" x14ac:dyDescent="0.2">
      <c r="A50" s="399" t="str">
        <f>A$10</f>
        <v>Publiskās attiecināmās izmaksas</v>
      </c>
      <c r="B50" s="297">
        <f>SUM(B45:B49)</f>
        <v>0</v>
      </c>
      <c r="C50" s="297"/>
      <c r="D50" s="297">
        <f>SUM(D45:D49)</f>
        <v>0</v>
      </c>
      <c r="E50" s="297"/>
      <c r="F50" s="297">
        <f>SUM(F45:F49)</f>
        <v>0</v>
      </c>
      <c r="G50" s="297"/>
      <c r="H50" s="297">
        <f>SUM(H45:H49)</f>
        <v>0</v>
      </c>
      <c r="I50" s="297"/>
      <c r="J50" s="297">
        <f>SUM(J45:J49)</f>
        <v>0</v>
      </c>
      <c r="K50" s="297"/>
      <c r="L50" s="297">
        <f>SUM(L45:L49)</f>
        <v>0</v>
      </c>
      <c r="M50" s="297"/>
      <c r="N50" s="297">
        <f t="shared" ref="N50" si="57">SUM(N45:N48)</f>
        <v>0</v>
      </c>
      <c r="O50" s="297"/>
      <c r="P50" s="297">
        <f t="shared" ref="P50" si="58">SUM(P45:P48)</f>
        <v>0</v>
      </c>
      <c r="Q50" s="297"/>
      <c r="R50" s="297">
        <f t="shared" ref="R50" si="59">SUM(R45:R48)</f>
        <v>0</v>
      </c>
      <c r="S50" s="297"/>
      <c r="T50" s="400">
        <f t="shared" si="45"/>
        <v>0</v>
      </c>
      <c r="U50" s="401" t="e">
        <f t="shared" si="46"/>
        <v>#DIV/0!</v>
      </c>
    </row>
    <row r="51" spans="1:24" ht="12.75" customHeight="1" x14ac:dyDescent="0.2">
      <c r="A51" s="398" t="str">
        <f>A$11</f>
        <v>Privātās attiecināmās izmaksas</v>
      </c>
      <c r="B51" s="430">
        <f>IF($W$42=2,B52-B50,B52*('11. DL 4.pielikums'!$G$41-$L$42))</f>
        <v>0</v>
      </c>
      <c r="C51" s="430"/>
      <c r="D51" s="430">
        <f>IF($W$42=2,D52-D50,D52*('11. DL 4.pielikums'!$G$41-$L$42))</f>
        <v>0</v>
      </c>
      <c r="E51" s="430"/>
      <c r="F51" s="430">
        <f>IF($W$42=2,F52-F50,F52*('11. DL 4.pielikums'!$G$41-$L$42))</f>
        <v>0</v>
      </c>
      <c r="G51" s="430"/>
      <c r="H51" s="430">
        <f>IF($W$42=2,H52-H50,H52*('11. DL 4.pielikums'!$G$41-$L$42))</f>
        <v>0</v>
      </c>
      <c r="I51" s="430"/>
      <c r="J51" s="430">
        <f>IF($W$42=2,J52-J50,J52*('11. DL 4.pielikums'!$G$41-$L$42))</f>
        <v>0</v>
      </c>
      <c r="K51" s="430"/>
      <c r="L51" s="430">
        <f>IF($W$42=2,L52-L50,L52*('11. DL 4.pielikums'!$G$41-$L$42))</f>
        <v>0</v>
      </c>
      <c r="M51" s="430"/>
      <c r="N51" s="430">
        <f>IF($W$42=2,N52-N50,N52*('11. DL 4.pielikums'!$G$41-$L$42))</f>
        <v>0</v>
      </c>
      <c r="O51" s="430"/>
      <c r="P51" s="430">
        <f>IF($W$42=2,P52-P50,P52*('11. DL 4.pielikums'!$G$41-$L$42))</f>
        <v>0</v>
      </c>
      <c r="Q51" s="430"/>
      <c r="R51" s="430">
        <f>IF($W$42=2,R52-R50,R52*('11. DL 4.pielikums'!$G$41-$L$42))</f>
        <v>0</v>
      </c>
      <c r="S51" s="430"/>
      <c r="T51" s="396">
        <f t="shared" si="45"/>
        <v>0</v>
      </c>
      <c r="U51" s="397" t="e">
        <f t="shared" si="46"/>
        <v>#DIV/0!</v>
      </c>
      <c r="X51" s="515"/>
    </row>
    <row r="52" spans="1:24" ht="12.75" customHeight="1" x14ac:dyDescent="0.2">
      <c r="A52" s="399" t="str">
        <f>A$12</f>
        <v>Kopējās attiecināmās izmaksas</v>
      </c>
      <c r="B52" s="297">
        <f>IF(B23=2,'1.1.B. Iesniedzējs'!H27,'1.1.B. Iesniedzējs'!H27*B23)</f>
        <v>0</v>
      </c>
      <c r="C52" s="297"/>
      <c r="D52" s="297">
        <f>IF(D23=2,'1.1.B. Iesniedzējs'!J27+'1.1.B. Iesniedzējs'!H27,'1.1.B. Iesniedzējs'!J27*D23)</f>
        <v>0</v>
      </c>
      <c r="E52" s="297"/>
      <c r="F52" s="297">
        <f>IF(F23=2,'1.1.B. Iesniedzējs'!L27+'1.1.B. Iesniedzējs'!J27+'1.1.B. Iesniedzējs'!H27,'1.1.B. Iesniedzējs'!L27*F23)</f>
        <v>0</v>
      </c>
      <c r="G52" s="297"/>
      <c r="H52" s="297">
        <f>IF(H23=2,'1.1.B. Iesniedzējs'!N27+'1.1.B. Iesniedzējs'!L27+'1.1.B. Iesniedzējs'!J27+'1.1.B. Iesniedzējs'!H27,'1.1.B. Iesniedzējs'!N27*H23)</f>
        <v>0</v>
      </c>
      <c r="I52" s="297"/>
      <c r="J52" s="297">
        <f>IF(J23=2,'1.1.B. Iesniedzējs'!P27,'1.1.B. Iesniedzējs'!P27*J23)</f>
        <v>0</v>
      </c>
      <c r="K52" s="297"/>
      <c r="L52" s="297">
        <f>IF(L23=2,'1.1.B. Iesniedzējs'!R27,'1.1.B. Iesniedzējs'!R27*L23)</f>
        <v>0</v>
      </c>
      <c r="M52" s="297"/>
      <c r="N52" s="297">
        <f>IF(N23=2,'1.1.B. Iesniedzējs'!T27,'1.1.B. Iesniedzējs'!T27*N23)</f>
        <v>0</v>
      </c>
      <c r="O52" s="297"/>
      <c r="P52" s="297">
        <f>IF(P23=2,'1.1.B. Iesniedzējs'!V27,'1.1.B. Iesniedzējs'!V27*P23)</f>
        <v>0</v>
      </c>
      <c r="Q52" s="297"/>
      <c r="R52" s="297">
        <f>IF(R23=2,'1.1.B. Iesniedzējs'!X27,'1.1.B. Iesniedzējs'!X27*R23)</f>
        <v>0</v>
      </c>
      <c r="S52" s="297"/>
      <c r="T52" s="400">
        <f>SUM(B52:R52)</f>
        <v>0</v>
      </c>
      <c r="U52" s="401" t="e">
        <f t="shared" si="46"/>
        <v>#DIV/0!</v>
      </c>
      <c r="X52" s="439"/>
    </row>
    <row r="53" spans="1:24" ht="12.75" hidden="1" customHeight="1" x14ac:dyDescent="0.2">
      <c r="A53" s="398" t="str">
        <f>A$13</f>
        <v>Publiskās ārpusprojekta izmaksas</v>
      </c>
      <c r="B53" s="432"/>
      <c r="C53" s="432"/>
      <c r="D53" s="432"/>
      <c r="E53" s="432"/>
      <c r="F53" s="432"/>
      <c r="G53" s="432"/>
      <c r="H53" s="432"/>
      <c r="I53" s="432"/>
      <c r="J53" s="432"/>
      <c r="K53" s="432"/>
      <c r="L53" s="432"/>
      <c r="M53" s="432"/>
      <c r="N53" s="432"/>
      <c r="O53" s="432"/>
      <c r="P53" s="432"/>
      <c r="Q53" s="432"/>
      <c r="R53" s="432"/>
      <c r="S53" s="432"/>
      <c r="T53" s="396">
        <f t="shared" si="45"/>
        <v>0</v>
      </c>
      <c r="U53" s="431" t="s">
        <v>332</v>
      </c>
    </row>
    <row r="54" spans="1:24" ht="12.75" customHeight="1" x14ac:dyDescent="0.2">
      <c r="A54" s="398" t="str">
        <f>A$14</f>
        <v>Privātās ārpusprojekta izmaksas</v>
      </c>
      <c r="B54" s="297">
        <f>IF(B23=2,'1.1.B. Iesniedzējs'!I27,'1.1.B. Iesniedzējs'!I27*B23)</f>
        <v>0</v>
      </c>
      <c r="C54" s="297"/>
      <c r="D54" s="297">
        <f>IF(D23=2,'1.1.B. Iesniedzējs'!K27+'1.1.B. Iesniedzējs'!I27,'1.1.B. Iesniedzējs'!K27*D23)</f>
        <v>0</v>
      </c>
      <c r="E54" s="297"/>
      <c r="F54" s="297">
        <f>IF(F23=2,'1.1.B. Iesniedzējs'!M27+'1.1.B. Iesniedzējs'!K27+'1.1.B. Iesniedzējs'!I27,'1.1.B. Iesniedzējs'!M27*F23)</f>
        <v>0</v>
      </c>
      <c r="G54" s="297"/>
      <c r="H54" s="297">
        <f>IF(H23=2,'1.1.B. Iesniedzējs'!O27+'1.1.B. Iesniedzējs'!M27+'1.1.B. Iesniedzējs'!K27+'1.1.B. Iesniedzējs'!I27,'1.1.B. Iesniedzējs'!O27*H23)</f>
        <v>0</v>
      </c>
      <c r="I54" s="297"/>
      <c r="J54" s="297">
        <f>IF(J23=2,'1.1.B. Iesniedzējs'!Q27,'1.1.B. Iesniedzējs'!Q27*J23)</f>
        <v>0</v>
      </c>
      <c r="K54" s="297"/>
      <c r="L54" s="297">
        <f>IF(L23=2,'1.1.B. Iesniedzējs'!S27,'1.1.B. Iesniedzējs'!S27*L23)</f>
        <v>0</v>
      </c>
      <c r="M54" s="297"/>
      <c r="N54" s="297">
        <f>IF(N23=2,'1.1.B. Iesniedzējs'!U27,'1.1.B. Iesniedzējs'!U27*N23)</f>
        <v>0</v>
      </c>
      <c r="O54" s="297"/>
      <c r="P54" s="297">
        <f>IF(P23=2,'1.1.B. Iesniedzējs'!W27,'1.1.B. Iesniedzējs'!W27*P23)</f>
        <v>0</v>
      </c>
      <c r="Q54" s="297"/>
      <c r="R54" s="297">
        <f>IF(R23=2,'1.1.B. Iesniedzējs'!Y27,'1.1.B. Iesniedzējs'!Y27*R23)</f>
        <v>0</v>
      </c>
      <c r="S54" s="297"/>
      <c r="T54" s="396">
        <f t="shared" si="45"/>
        <v>0</v>
      </c>
      <c r="U54" s="431" t="s">
        <v>332</v>
      </c>
    </row>
    <row r="55" spans="1:24" ht="12.75" customHeight="1" x14ac:dyDescent="0.2">
      <c r="A55" s="399" t="str">
        <f>A$15</f>
        <v>Ārpusprojekta izmaksas kopā</v>
      </c>
      <c r="B55" s="297">
        <f>SUM(B53:B54)</f>
        <v>0</v>
      </c>
      <c r="C55" s="297"/>
      <c r="D55" s="297">
        <f t="shared" ref="D55:R55" si="60">SUM(D53:D54)</f>
        <v>0</v>
      </c>
      <c r="E55" s="297"/>
      <c r="F55" s="297">
        <f t="shared" si="60"/>
        <v>0</v>
      </c>
      <c r="G55" s="297"/>
      <c r="H55" s="297">
        <f t="shared" si="60"/>
        <v>0</v>
      </c>
      <c r="I55" s="297"/>
      <c r="J55" s="297">
        <f t="shared" si="60"/>
        <v>0</v>
      </c>
      <c r="K55" s="297"/>
      <c r="L55" s="297">
        <f t="shared" si="60"/>
        <v>0</v>
      </c>
      <c r="M55" s="297"/>
      <c r="N55" s="297">
        <f t="shared" si="60"/>
        <v>0</v>
      </c>
      <c r="O55" s="297"/>
      <c r="P55" s="297">
        <f t="shared" si="60"/>
        <v>0</v>
      </c>
      <c r="Q55" s="297"/>
      <c r="R55" s="297">
        <f t="shared" si="60"/>
        <v>0</v>
      </c>
      <c r="S55" s="297"/>
      <c r="T55" s="400">
        <f t="shared" si="45"/>
        <v>0</v>
      </c>
      <c r="U55" s="431" t="s">
        <v>332</v>
      </c>
    </row>
    <row r="56" spans="1:24" ht="12.75" customHeight="1" x14ac:dyDescent="0.25">
      <c r="A56" s="404" t="str">
        <f>A$16</f>
        <v>Kopējās izmaksas</v>
      </c>
      <c r="B56" s="405">
        <f>B52+B55</f>
        <v>0</v>
      </c>
      <c r="C56" s="405"/>
      <c r="D56" s="405">
        <f t="shared" ref="D56:R56" si="61">D52+D55</f>
        <v>0</v>
      </c>
      <c r="E56" s="405"/>
      <c r="F56" s="405">
        <f t="shared" si="61"/>
        <v>0</v>
      </c>
      <c r="G56" s="405"/>
      <c r="H56" s="405">
        <f t="shared" si="61"/>
        <v>0</v>
      </c>
      <c r="I56" s="405"/>
      <c r="J56" s="405">
        <f t="shared" si="61"/>
        <v>0</v>
      </c>
      <c r="K56" s="405"/>
      <c r="L56" s="405">
        <f t="shared" si="61"/>
        <v>0</v>
      </c>
      <c r="M56" s="405"/>
      <c r="N56" s="405">
        <f t="shared" si="61"/>
        <v>0</v>
      </c>
      <c r="O56" s="405"/>
      <c r="P56" s="405">
        <f t="shared" si="61"/>
        <v>0</v>
      </c>
      <c r="Q56" s="405"/>
      <c r="R56" s="405">
        <f t="shared" si="61"/>
        <v>0</v>
      </c>
      <c r="S56" s="405"/>
      <c r="T56" s="400">
        <f>SUM(B56:R56)</f>
        <v>0</v>
      </c>
      <c r="U56" s="431" t="s">
        <v>332</v>
      </c>
    </row>
    <row r="57" spans="1:24" ht="12.75" customHeight="1" x14ac:dyDescent="0.25">
      <c r="A57" s="418"/>
      <c r="B57" s="418"/>
      <c r="C57" s="418"/>
      <c r="D57" s="418"/>
      <c r="E57" s="418"/>
      <c r="F57" s="418"/>
      <c r="G57" s="418"/>
      <c r="H57" s="418"/>
      <c r="I57" s="418"/>
      <c r="J57" s="418"/>
      <c r="K57" s="418"/>
      <c r="L57" s="418"/>
      <c r="M57" s="418"/>
      <c r="N57" s="418"/>
      <c r="O57" s="418"/>
      <c r="P57" s="418"/>
      <c r="Q57" s="418"/>
      <c r="R57" s="418"/>
      <c r="S57" s="418"/>
      <c r="T57" s="418"/>
      <c r="U57" s="418"/>
    </row>
    <row r="58" spans="1:24" ht="24" customHeight="1" x14ac:dyDescent="0.2">
      <c r="A58" s="420" t="s">
        <v>97</v>
      </c>
      <c r="B58" s="421">
        <f>'Dati par projektu'!$C$6</f>
        <v>0</v>
      </c>
      <c r="C58" s="422"/>
      <c r="D58" s="422"/>
      <c r="E58" s="422"/>
      <c r="F58" s="421">
        <f>'Dati par projektu'!$C$7</f>
        <v>0</v>
      </c>
      <c r="G58" s="422"/>
      <c r="H58" s="423"/>
      <c r="I58" s="422"/>
      <c r="J58" s="423" t="s">
        <v>339</v>
      </c>
      <c r="K58" s="422"/>
      <c r="L58" s="425">
        <f>'1.1.B. Iesniedzējs'!C14</f>
        <v>1</v>
      </c>
      <c r="M58" s="422"/>
      <c r="N58" s="426" t="s">
        <v>342</v>
      </c>
      <c r="O58" s="422"/>
      <c r="P58" s="423"/>
      <c r="Q58" s="422"/>
      <c r="R58" s="423"/>
      <c r="S58" s="422"/>
      <c r="T58" s="423"/>
      <c r="U58" s="423"/>
      <c r="W58" s="4">
        <f>IF(F58=Dati!$J$3,1,IF(F58=Dati!$J$4,2,IF(F58=Dati!$J$5,3,0)))</f>
        <v>0</v>
      </c>
    </row>
    <row r="59" spans="1:24" x14ac:dyDescent="0.2">
      <c r="A59" s="392" t="s">
        <v>324</v>
      </c>
      <c r="B59" s="393">
        <f>B$3</f>
        <v>2026</v>
      </c>
      <c r="C59" s="393"/>
      <c r="D59" s="393">
        <f>D$3</f>
        <v>2027</v>
      </c>
      <c r="E59" s="393"/>
      <c r="F59" s="393">
        <f>F$3</f>
        <v>2028</v>
      </c>
      <c r="G59" s="393"/>
      <c r="H59" s="393">
        <f>H$3</f>
        <v>2029</v>
      </c>
      <c r="I59" s="393"/>
      <c r="J59" s="393" t="str">
        <f>J$3</f>
        <v>X</v>
      </c>
      <c r="K59" s="393"/>
      <c r="L59" s="393" t="str">
        <f>L$3</f>
        <v>X</v>
      </c>
      <c r="M59" s="393"/>
      <c r="N59" s="393" t="str">
        <f>N$3</f>
        <v>X</v>
      </c>
      <c r="O59" s="393"/>
      <c r="P59" s="393" t="str">
        <f>P$3</f>
        <v>X</v>
      </c>
      <c r="Q59" s="393"/>
      <c r="R59" s="393" t="str">
        <f>R$3</f>
        <v>X</v>
      </c>
      <c r="S59" s="393"/>
      <c r="T59" s="393"/>
      <c r="U59" s="393"/>
    </row>
    <row r="60" spans="1:24" x14ac:dyDescent="0.2">
      <c r="A60" s="427"/>
      <c r="B60" s="394" t="s">
        <v>325</v>
      </c>
      <c r="C60" s="394"/>
      <c r="D60" s="394" t="s">
        <v>325</v>
      </c>
      <c r="E60" s="394"/>
      <c r="F60" s="394" t="s">
        <v>325</v>
      </c>
      <c r="G60" s="394"/>
      <c r="H60" s="394" t="s">
        <v>325</v>
      </c>
      <c r="I60" s="394"/>
      <c r="J60" s="394" t="s">
        <v>325</v>
      </c>
      <c r="K60" s="394"/>
      <c r="L60" s="394" t="s">
        <v>325</v>
      </c>
      <c r="M60" s="394"/>
      <c r="N60" s="394" t="s">
        <v>325</v>
      </c>
      <c r="O60" s="394"/>
      <c r="P60" s="394" t="s">
        <v>325</v>
      </c>
      <c r="Q60" s="394"/>
      <c r="R60" s="394" t="s">
        <v>325</v>
      </c>
      <c r="S60" s="394"/>
      <c r="T60" s="394" t="s">
        <v>191</v>
      </c>
      <c r="U60" s="394" t="s">
        <v>131</v>
      </c>
    </row>
    <row r="61" spans="1:24" ht="12.75" customHeight="1" x14ac:dyDescent="0.2">
      <c r="A61" s="428" t="str">
        <f>A$5</f>
        <v>Taisnīgas pārkārtošanās fonds</v>
      </c>
      <c r="B61" s="429">
        <f>(B68*$L$58)*$W$19-B65</f>
        <v>0</v>
      </c>
      <c r="C61" s="429"/>
      <c r="D61" s="429">
        <f t="shared" ref="D61:P61" si="62">(D68*$L$58)*$W$19-D65</f>
        <v>0</v>
      </c>
      <c r="E61" s="429"/>
      <c r="F61" s="429">
        <f t="shared" si="62"/>
        <v>0</v>
      </c>
      <c r="G61" s="429"/>
      <c r="H61" s="429">
        <f t="shared" si="62"/>
        <v>0</v>
      </c>
      <c r="I61" s="429"/>
      <c r="J61" s="429">
        <f t="shared" si="62"/>
        <v>0</v>
      </c>
      <c r="K61" s="429"/>
      <c r="L61" s="429">
        <f t="shared" si="62"/>
        <v>0</v>
      </c>
      <c r="M61" s="429"/>
      <c r="N61" s="429">
        <f t="shared" si="62"/>
        <v>0</v>
      </c>
      <c r="O61" s="429"/>
      <c r="P61" s="429">
        <f t="shared" si="62"/>
        <v>0</v>
      </c>
      <c r="Q61" s="429"/>
      <c r="R61" s="429">
        <f t="shared" ref="R61" si="63">(R68*$L$58-R65)*$W$19</f>
        <v>0</v>
      </c>
      <c r="S61" s="429"/>
      <c r="T61" s="396">
        <f t="shared" ref="T61:T65" si="64">SUM(B61:R61)</f>
        <v>0</v>
      </c>
      <c r="U61" s="397" t="e">
        <f>T61/$T$68</f>
        <v>#DIV/0!</v>
      </c>
    </row>
    <row r="62" spans="1:24" ht="12.75" hidden="1" customHeight="1" x14ac:dyDescent="0.2">
      <c r="A62" s="398" t="str">
        <f>A$6</f>
        <v>Attiecināmais valsts budžeta finansējums</v>
      </c>
      <c r="B62" s="502"/>
      <c r="C62" s="502"/>
      <c r="D62" s="502"/>
      <c r="E62" s="502"/>
      <c r="F62" s="502"/>
      <c r="G62" s="502"/>
      <c r="H62" s="502"/>
      <c r="I62" s="502"/>
      <c r="J62" s="502"/>
      <c r="K62" s="502"/>
      <c r="L62" s="502"/>
      <c r="M62" s="502"/>
      <c r="N62" s="502"/>
      <c r="O62" s="502"/>
      <c r="P62" s="502"/>
      <c r="Q62" s="502"/>
      <c r="R62" s="502"/>
      <c r="S62" s="429"/>
      <c r="T62" s="396">
        <f t="shared" si="64"/>
        <v>0</v>
      </c>
      <c r="U62" s="397" t="e">
        <f t="shared" ref="U62:U68" si="65">T62/$T$68</f>
        <v>#DIV/0!</v>
      </c>
    </row>
    <row r="63" spans="1:24" ht="12.75" hidden="1" customHeight="1" x14ac:dyDescent="0.2">
      <c r="A63" s="398" t="str">
        <f>A$7</f>
        <v>Cits publiskais finansējums</v>
      </c>
      <c r="B63" s="509"/>
      <c r="C63" s="430"/>
      <c r="D63" s="509"/>
      <c r="E63" s="430"/>
      <c r="F63" s="509"/>
      <c r="G63" s="430"/>
      <c r="H63" s="509"/>
      <c r="I63" s="430"/>
      <c r="J63" s="509"/>
      <c r="K63" s="430"/>
      <c r="L63" s="509"/>
      <c r="M63" s="430"/>
      <c r="N63" s="509"/>
      <c r="O63" s="430"/>
      <c r="P63" s="509"/>
      <c r="Q63" s="430"/>
      <c r="R63" s="509"/>
      <c r="S63" s="430"/>
      <c r="T63" s="396">
        <f t="shared" si="64"/>
        <v>0</v>
      </c>
      <c r="U63" s="397" t="e">
        <f t="shared" si="65"/>
        <v>#DIV/0!</v>
      </c>
    </row>
    <row r="64" spans="1:24" ht="12.75" customHeight="1" x14ac:dyDescent="0.2">
      <c r="A64" s="398" t="str">
        <f>A$8</f>
        <v>Pašvaldības finansējums</v>
      </c>
      <c r="B64" s="430">
        <f>IF($F$58="Pašvaldība vai tās izveidota iestāde",B68-B61-B65,0)</f>
        <v>0</v>
      </c>
      <c r="C64" s="430"/>
      <c r="D64" s="430">
        <f>IF($F$58="Pašvaldība vai tās izveidota iestāde",D68-D61-D65,0)</f>
        <v>0</v>
      </c>
      <c r="E64" s="430"/>
      <c r="F64" s="430">
        <f>IF($F$58="Pašvaldība vai tās izveidota iestāde",F68-F61-F65,0)</f>
        <v>0</v>
      </c>
      <c r="G64" s="430"/>
      <c r="H64" s="430">
        <f>IF($F$58="Pašvaldība vai tās izveidota iestāde",H68-H61-H65,0)</f>
        <v>0</v>
      </c>
      <c r="I64" s="430"/>
      <c r="J64" s="430">
        <f>IF($F$58="Pašvaldība vai tās izveidota iestāde",J68-J61-J65,0)</f>
        <v>0</v>
      </c>
      <c r="K64" s="430"/>
      <c r="L64" s="430">
        <f>IF($F$58="Pašvaldība vai tās izveidota iestāde",L68-L61-L65,0)</f>
        <v>0</v>
      </c>
      <c r="M64" s="430"/>
      <c r="N64" s="430">
        <f>IF($F$58="Pašvaldība vai tās izveidota iestāde",N68-N61-N65,0)</f>
        <v>0</v>
      </c>
      <c r="O64" s="430"/>
      <c r="P64" s="430">
        <f>IF($F$58="Pašvaldība vai tās izveidota iestāde",P68-P61-P65,0)</f>
        <v>0</v>
      </c>
      <c r="Q64" s="430"/>
      <c r="R64" s="430">
        <f>IF($F$58="Pašvaldība vai tās izveidota iestāde",R68-R61-R65,0)</f>
        <v>0</v>
      </c>
      <c r="S64" s="430"/>
      <c r="T64" s="396">
        <f t="shared" si="64"/>
        <v>0</v>
      </c>
      <c r="U64" s="397" t="e">
        <f t="shared" si="65"/>
        <v>#DIV/0!</v>
      </c>
      <c r="W64" s="125"/>
    </row>
    <row r="65" spans="1:24" s="3" customFormat="1" ht="12.75" hidden="1" customHeight="1" x14ac:dyDescent="0.2">
      <c r="A65" s="398" t="str">
        <f>A$9</f>
        <v>Elastības finansējums</v>
      </c>
      <c r="B65" s="430">
        <f>B68*$W$20*$L$58</f>
        <v>0</v>
      </c>
      <c r="C65" s="430"/>
      <c r="D65" s="430">
        <f t="shared" ref="D65:R65" si="66">D68*$W$20*$L$58</f>
        <v>0</v>
      </c>
      <c r="E65" s="430"/>
      <c r="F65" s="430">
        <f t="shared" si="66"/>
        <v>0</v>
      </c>
      <c r="G65" s="430"/>
      <c r="H65" s="430">
        <f t="shared" si="66"/>
        <v>0</v>
      </c>
      <c r="I65" s="430"/>
      <c r="J65" s="430">
        <f t="shared" si="66"/>
        <v>0</v>
      </c>
      <c r="K65" s="430"/>
      <c r="L65" s="430">
        <f t="shared" si="66"/>
        <v>0</v>
      </c>
      <c r="M65" s="430"/>
      <c r="N65" s="430">
        <f t="shared" si="66"/>
        <v>0</v>
      </c>
      <c r="O65" s="430"/>
      <c r="P65" s="430">
        <f t="shared" si="66"/>
        <v>0</v>
      </c>
      <c r="Q65" s="430"/>
      <c r="R65" s="430">
        <f t="shared" si="66"/>
        <v>0</v>
      </c>
      <c r="S65" s="430"/>
      <c r="T65" s="396">
        <f t="shared" si="64"/>
        <v>0</v>
      </c>
      <c r="U65" s="397" t="e">
        <f t="shared" si="65"/>
        <v>#DIV/0!</v>
      </c>
      <c r="W65" s="516" t="s">
        <v>359</v>
      </c>
      <c r="X65" s="517"/>
    </row>
    <row r="66" spans="1:24" ht="12.75" customHeight="1" x14ac:dyDescent="0.2">
      <c r="A66" s="399" t="str">
        <f>A$10</f>
        <v>Publiskās attiecināmās izmaksas</v>
      </c>
      <c r="B66" s="297">
        <f>SUM(B61:B64)</f>
        <v>0</v>
      </c>
      <c r="C66" s="297"/>
      <c r="D66" s="297">
        <f>SUM(D61:D64)</f>
        <v>0</v>
      </c>
      <c r="E66" s="297"/>
      <c r="F66" s="297">
        <f>SUM(F61:F64)</f>
        <v>0</v>
      </c>
      <c r="G66" s="297"/>
      <c r="H66" s="297">
        <f>SUM(H61:H64)</f>
        <v>0</v>
      </c>
      <c r="I66" s="297"/>
      <c r="J66" s="297">
        <f>SUM(J61:J64)</f>
        <v>0</v>
      </c>
      <c r="K66" s="297"/>
      <c r="L66" s="297">
        <f>SUM(L61:L64)</f>
        <v>0</v>
      </c>
      <c r="M66" s="297"/>
      <c r="N66" s="297">
        <f>SUM(N61:N64)</f>
        <v>0</v>
      </c>
      <c r="O66" s="297"/>
      <c r="P66" s="297">
        <f>SUM(P61:P64)</f>
        <v>0</v>
      </c>
      <c r="Q66" s="297"/>
      <c r="R66" s="297">
        <f>SUM(R61:R64)</f>
        <v>0</v>
      </c>
      <c r="S66" s="297"/>
      <c r="T66" s="400">
        <f>SUM(B66:R66)</f>
        <v>0</v>
      </c>
      <c r="U66" s="397" t="e">
        <f t="shared" si="65"/>
        <v>#DIV/0!</v>
      </c>
    </row>
    <row r="67" spans="1:24" ht="12.75" customHeight="1" x14ac:dyDescent="0.2">
      <c r="A67" s="398" t="str">
        <f>A$11</f>
        <v>Privātās attiecināmās izmaksas</v>
      </c>
      <c r="B67" s="430">
        <f>IF($F$58="Pašvaldība vai tās izveidota iestāde",0,B68-B61-B65)</f>
        <v>0</v>
      </c>
      <c r="C67" s="430"/>
      <c r="D67" s="430">
        <f>IF($F$58="Pašvaldība vai tās izveidota iestāde",0,D68-D61-D65)</f>
        <v>0</v>
      </c>
      <c r="E67" s="430"/>
      <c r="F67" s="430">
        <f>IF($F$58="Pašvaldība vai tās izveidota iestāde",0,F68-F61-F65)</f>
        <v>0</v>
      </c>
      <c r="G67" s="430"/>
      <c r="H67" s="430">
        <f>IF($F$58="Pašvaldība vai tās izveidota iestāde",0,H68-H61-H65)</f>
        <v>0</v>
      </c>
      <c r="I67" s="430"/>
      <c r="J67" s="430">
        <f>IF($F$58="Pašvaldība vai tās izveidota iestāde",0,J68-J61-J65)</f>
        <v>0</v>
      </c>
      <c r="K67" s="430"/>
      <c r="L67" s="430">
        <f>IF($F$58="Pašvaldība vai tās izveidota iestāde",0,L68-L61-L65)</f>
        <v>0</v>
      </c>
      <c r="M67" s="430"/>
      <c r="N67" s="430">
        <f>IF($F$58="Pašvaldība vai tās izveidota iestāde",0,N68-N61-N65)</f>
        <v>0</v>
      </c>
      <c r="O67" s="430"/>
      <c r="P67" s="430">
        <f>IF($F$58="Pašvaldība vai tās izveidota iestāde",0,P68-P61-P65)</f>
        <v>0</v>
      </c>
      <c r="Q67" s="430"/>
      <c r="R67" s="430">
        <f>IF($F$58="Pašvaldība vai tās izveidota iestāde",0,R68-R61-R65)</f>
        <v>0</v>
      </c>
      <c r="S67" s="430"/>
      <c r="T67" s="510">
        <f>SUM(B67:R67)</f>
        <v>0</v>
      </c>
      <c r="U67" s="397" t="e">
        <f t="shared" si="65"/>
        <v>#DIV/0!</v>
      </c>
    </row>
    <row r="68" spans="1:24" ht="12.75" customHeight="1" x14ac:dyDescent="0.2">
      <c r="A68" s="399" t="str">
        <f>A$12</f>
        <v>Kopējās attiecināmās izmaksas</v>
      </c>
      <c r="B68" s="297">
        <f>IF(B$23=2,'1.1.B. Iesniedzējs'!H28,'1.1.B. Iesniedzējs'!H28*B$23)</f>
        <v>0</v>
      </c>
      <c r="C68" s="297"/>
      <c r="D68" s="297">
        <f>IF(D$23=2,'1.1.B. Iesniedzējs'!J28+'1.1.B. Iesniedzējs'!H28,'1.1.B. Iesniedzējs'!J28*D$23)</f>
        <v>0</v>
      </c>
      <c r="E68" s="297"/>
      <c r="F68" s="297">
        <f>IF(F$23=2,'1.1.B. Iesniedzējs'!L28+'1.1.B. Iesniedzējs'!J28+'1.1.B. Iesniedzējs'!H28,'1.1.B. Iesniedzējs'!L28*F$23)</f>
        <v>0</v>
      </c>
      <c r="G68" s="297"/>
      <c r="H68" s="297">
        <f>IF(H$23=2,'1.1.B. Iesniedzējs'!N28+'1.1.B. Iesniedzējs'!L28+'1.1.B. Iesniedzējs'!J28+'1.1.B. Iesniedzējs'!H28,'1.1.B. Iesniedzējs'!N28*H$23)</f>
        <v>0</v>
      </c>
      <c r="I68" s="297"/>
      <c r="J68" s="297">
        <f>IF(J$23=2,'1.1.B. Iesniedzējs'!P28,'1.1.B. Iesniedzējs'!P28*J$23)</f>
        <v>0</v>
      </c>
      <c r="K68" s="297"/>
      <c r="L68" s="297">
        <f>IF(L$23=2,'1.1.B. Iesniedzējs'!R28,'1.1.B. Iesniedzējs'!R28*L$23)</f>
        <v>0</v>
      </c>
      <c r="M68" s="297"/>
      <c r="N68" s="297">
        <f>IF(N$23=2,'1.1.B. Iesniedzējs'!T28,'1.1.B. Iesniedzējs'!T28*N$23)</f>
        <v>0</v>
      </c>
      <c r="O68" s="297"/>
      <c r="P68" s="297">
        <f>IF(P$23=2,'1.1.B. Iesniedzējs'!V28,'1.1.B. Iesniedzējs'!V28*P$23)</f>
        <v>0</v>
      </c>
      <c r="Q68" s="297"/>
      <c r="R68" s="297">
        <f>IF(R$23=2,'1.1.B. Iesniedzējs'!X28,'1.1.B. Iesniedzējs'!X28*R$23)</f>
        <v>0</v>
      </c>
      <c r="S68" s="297"/>
      <c r="T68" s="400">
        <f>SUM(B68:R68)</f>
        <v>0</v>
      </c>
      <c r="U68" s="397" t="e">
        <f t="shared" si="65"/>
        <v>#DIV/0!</v>
      </c>
    </row>
    <row r="69" spans="1:24" ht="12.75" hidden="1" customHeight="1" x14ac:dyDescent="0.2">
      <c r="A69" s="398" t="str">
        <f>A$13</f>
        <v>Publiskās ārpusprojekta izmaksas</v>
      </c>
      <c r="B69" s="432"/>
      <c r="C69" s="432"/>
      <c r="D69" s="432"/>
      <c r="E69" s="432"/>
      <c r="F69" s="432"/>
      <c r="G69" s="432"/>
      <c r="H69" s="432"/>
      <c r="I69" s="432"/>
      <c r="J69" s="432"/>
      <c r="K69" s="432"/>
      <c r="L69" s="432"/>
      <c r="M69" s="432"/>
      <c r="N69" s="432"/>
      <c r="O69" s="432"/>
      <c r="P69" s="432"/>
      <c r="Q69" s="432"/>
      <c r="R69" s="432"/>
      <c r="S69" s="432"/>
      <c r="T69" s="396">
        <f t="shared" ref="T69:T71" si="67">SUM(B69:R69)</f>
        <v>0</v>
      </c>
      <c r="U69" s="431" t="s">
        <v>332</v>
      </c>
    </row>
    <row r="70" spans="1:24" ht="12.75" customHeight="1" x14ac:dyDescent="0.2">
      <c r="A70" s="398" t="str">
        <f>A$14</f>
        <v>Privātās ārpusprojekta izmaksas</v>
      </c>
      <c r="B70" s="429">
        <f>IF(B$23=2,'1.1.B. Iesniedzējs'!I28,'1.1.B. Iesniedzējs'!I28*B$23)</f>
        <v>0</v>
      </c>
      <c r="C70" s="429"/>
      <c r="D70" s="429">
        <f>IF(D$23=2,'1.1.B. Iesniedzējs'!K28+'1.1.B. Iesniedzējs'!I28,'1.1.B. Iesniedzējs'!K28*D$23)</f>
        <v>0</v>
      </c>
      <c r="E70" s="429"/>
      <c r="F70" s="429">
        <f>IF(F$23=2,'1.1.B. Iesniedzējs'!M28+'1.1.B. Iesniedzējs'!K28+'1.1.B. Iesniedzējs'!I28,'1.1.B. Iesniedzējs'!M28*F$23)</f>
        <v>0</v>
      </c>
      <c r="G70" s="429"/>
      <c r="H70" s="429">
        <f>IF(H$23=2,'1.1.B. Iesniedzējs'!O28+'1.1.B. Iesniedzējs'!M28+'1.1.B. Iesniedzējs'!K28+'1.1.B. Iesniedzējs'!I28,'1.1.B. Iesniedzējs'!O28*H$23)</f>
        <v>0</v>
      </c>
      <c r="I70" s="429"/>
      <c r="J70" s="429">
        <f>IF(J$23=2,'1.1.B. Iesniedzējs'!Q28,'1.1.B. Iesniedzējs'!Q28*J$23)</f>
        <v>0</v>
      </c>
      <c r="K70" s="429"/>
      <c r="L70" s="429">
        <f>IF(L$23=2,'1.1.B. Iesniedzējs'!S28,'1.1.B. Iesniedzējs'!S28*L$23)</f>
        <v>0</v>
      </c>
      <c r="M70" s="429"/>
      <c r="N70" s="429">
        <f>IF(N$23=2,'1.1.B. Iesniedzējs'!U28,'1.1.B. Iesniedzējs'!U28*N$23)</f>
        <v>0</v>
      </c>
      <c r="O70" s="429"/>
      <c r="P70" s="429">
        <f>IF(P$23=2,'1.1.B. Iesniedzējs'!W28,'1.1.B. Iesniedzējs'!W28*P$23)</f>
        <v>0</v>
      </c>
      <c r="Q70" s="429"/>
      <c r="R70" s="429">
        <f>IF(R$23=2,'1.1.B. Iesniedzējs'!Y28,'1.1.B. Iesniedzējs'!Y28*R$23)</f>
        <v>0</v>
      </c>
      <c r="S70" s="430"/>
      <c r="T70" s="396">
        <f t="shared" si="67"/>
        <v>0</v>
      </c>
      <c r="U70" s="431" t="s">
        <v>332</v>
      </c>
    </row>
    <row r="71" spans="1:24" ht="12.75" customHeight="1" x14ac:dyDescent="0.2">
      <c r="A71" s="399" t="str">
        <f>A$15</f>
        <v>Ārpusprojekta izmaksas kopā</v>
      </c>
      <c r="B71" s="297">
        <f>SUM(B69:B70)</f>
        <v>0</v>
      </c>
      <c r="C71" s="297"/>
      <c r="D71" s="297">
        <f t="shared" ref="D71:R71" si="68">SUM(D69:D70)</f>
        <v>0</v>
      </c>
      <c r="E71" s="297"/>
      <c r="F71" s="297">
        <f t="shared" si="68"/>
        <v>0</v>
      </c>
      <c r="G71" s="297"/>
      <c r="H71" s="297">
        <f t="shared" si="68"/>
        <v>0</v>
      </c>
      <c r="I71" s="297"/>
      <c r="J71" s="297">
        <f t="shared" si="68"/>
        <v>0</v>
      </c>
      <c r="K71" s="297"/>
      <c r="L71" s="297">
        <f t="shared" si="68"/>
        <v>0</v>
      </c>
      <c r="M71" s="297"/>
      <c r="N71" s="297">
        <f t="shared" si="68"/>
        <v>0</v>
      </c>
      <c r="O71" s="297"/>
      <c r="P71" s="297">
        <f t="shared" si="68"/>
        <v>0</v>
      </c>
      <c r="Q71" s="297"/>
      <c r="R71" s="297">
        <f t="shared" si="68"/>
        <v>0</v>
      </c>
      <c r="S71" s="297"/>
      <c r="T71" s="400">
        <f t="shared" si="67"/>
        <v>0</v>
      </c>
      <c r="U71" s="431" t="s">
        <v>332</v>
      </c>
    </row>
    <row r="72" spans="1:24" ht="12.75" customHeight="1" x14ac:dyDescent="0.25">
      <c r="A72" s="404" t="str">
        <f>A$16</f>
        <v>Kopējās izmaksas</v>
      </c>
      <c r="B72" s="405">
        <f>B68+B71</f>
        <v>0</v>
      </c>
      <c r="C72" s="405"/>
      <c r="D72" s="405">
        <f t="shared" ref="D72:R72" si="69">D68+D71</f>
        <v>0</v>
      </c>
      <c r="E72" s="405"/>
      <c r="F72" s="405">
        <f t="shared" si="69"/>
        <v>0</v>
      </c>
      <c r="G72" s="405"/>
      <c r="H72" s="405">
        <f t="shared" si="69"/>
        <v>0</v>
      </c>
      <c r="I72" s="405"/>
      <c r="J72" s="405">
        <f t="shared" si="69"/>
        <v>0</v>
      </c>
      <c r="K72" s="405"/>
      <c r="L72" s="405">
        <f t="shared" si="69"/>
        <v>0</v>
      </c>
      <c r="M72" s="405"/>
      <c r="N72" s="405">
        <f t="shared" si="69"/>
        <v>0</v>
      </c>
      <c r="O72" s="405"/>
      <c r="P72" s="405">
        <f t="shared" si="69"/>
        <v>0</v>
      </c>
      <c r="Q72" s="405"/>
      <c r="R72" s="405">
        <f t="shared" si="69"/>
        <v>0</v>
      </c>
      <c r="S72" s="405"/>
      <c r="T72" s="400">
        <f>SUM(B72:R72)</f>
        <v>0</v>
      </c>
      <c r="U72" s="431" t="s">
        <v>332</v>
      </c>
    </row>
    <row r="73" spans="1:24" ht="12.75" customHeight="1" x14ac:dyDescent="0.25">
      <c r="A73" s="418"/>
      <c r="B73" s="418"/>
      <c r="C73" s="418"/>
      <c r="D73" s="418"/>
      <c r="E73" s="418"/>
      <c r="F73" s="418"/>
      <c r="G73" s="418"/>
      <c r="H73" s="418"/>
      <c r="I73" s="418"/>
      <c r="J73" s="418"/>
      <c r="K73" s="418"/>
      <c r="L73" s="418"/>
      <c r="M73" s="418"/>
      <c r="N73" s="418"/>
      <c r="O73" s="418"/>
      <c r="P73" s="418"/>
      <c r="Q73" s="418"/>
      <c r="R73" s="418"/>
      <c r="S73" s="418"/>
      <c r="T73" s="418"/>
      <c r="U73" s="418"/>
    </row>
    <row r="74" spans="1:24" ht="24" customHeight="1" x14ac:dyDescent="0.2">
      <c r="A74" s="420" t="s">
        <v>97</v>
      </c>
      <c r="B74" s="421">
        <f>'Dati par projektu'!$C$6</f>
        <v>0</v>
      </c>
      <c r="C74" s="422"/>
      <c r="D74" s="422"/>
      <c r="E74" s="422"/>
      <c r="F74" s="421">
        <f>'Dati par projektu'!$C$7</f>
        <v>0</v>
      </c>
      <c r="G74" s="422"/>
      <c r="H74" s="423"/>
      <c r="I74" s="422"/>
      <c r="J74" s="423" t="s">
        <v>339</v>
      </c>
      <c r="K74" s="422"/>
      <c r="L74" s="425">
        <f>'1.1.C. Iesniedzējs'!C24</f>
        <v>0.85</v>
      </c>
      <c r="M74" s="422"/>
      <c r="N74" s="426" t="s">
        <v>343</v>
      </c>
      <c r="O74" s="422"/>
      <c r="P74" s="423"/>
      <c r="Q74" s="422"/>
      <c r="R74" s="423"/>
      <c r="S74" s="422"/>
      <c r="T74" s="423"/>
      <c r="U74" s="423"/>
      <c r="W74" s="4">
        <f>IF(F74=Dati!$J$3,1,IF(F74=Dati!$J$4,2,IF(F74=Dati!$J$5,3,0)))</f>
        <v>0</v>
      </c>
    </row>
    <row r="75" spans="1:24" x14ac:dyDescent="0.2">
      <c r="A75" s="392" t="s">
        <v>324</v>
      </c>
      <c r="B75" s="393">
        <f>B$3</f>
        <v>2026</v>
      </c>
      <c r="C75" s="393"/>
      <c r="D75" s="393">
        <f>D$3</f>
        <v>2027</v>
      </c>
      <c r="E75" s="393"/>
      <c r="F75" s="393">
        <f>F$3</f>
        <v>2028</v>
      </c>
      <c r="G75" s="393"/>
      <c r="H75" s="393">
        <f>H$3</f>
        <v>2029</v>
      </c>
      <c r="I75" s="393"/>
      <c r="J75" s="393" t="str">
        <f>J$3</f>
        <v>X</v>
      </c>
      <c r="K75" s="393"/>
      <c r="L75" s="393" t="str">
        <f>L$3</f>
        <v>X</v>
      </c>
      <c r="M75" s="393"/>
      <c r="N75" s="393" t="str">
        <f>N$3</f>
        <v>X</v>
      </c>
      <c r="O75" s="393"/>
      <c r="P75" s="393" t="str">
        <f>P$3</f>
        <v>X</v>
      </c>
      <c r="Q75" s="393"/>
      <c r="R75" s="393" t="str">
        <f>R$3</f>
        <v>X</v>
      </c>
      <c r="S75" s="393"/>
      <c r="T75" s="393"/>
      <c r="U75" s="393"/>
    </row>
    <row r="76" spans="1:24" x14ac:dyDescent="0.2">
      <c r="A76" s="427"/>
      <c r="B76" s="394" t="s">
        <v>325</v>
      </c>
      <c r="C76" s="394"/>
      <c r="D76" s="394" t="s">
        <v>325</v>
      </c>
      <c r="E76" s="394"/>
      <c r="F76" s="394" t="s">
        <v>325</v>
      </c>
      <c r="G76" s="394"/>
      <c r="H76" s="394" t="s">
        <v>325</v>
      </c>
      <c r="I76" s="394"/>
      <c r="J76" s="394" t="s">
        <v>325</v>
      </c>
      <c r="K76" s="394"/>
      <c r="L76" s="394" t="s">
        <v>325</v>
      </c>
      <c r="M76" s="394"/>
      <c r="N76" s="394" t="s">
        <v>325</v>
      </c>
      <c r="O76" s="394"/>
      <c r="P76" s="394" t="s">
        <v>325</v>
      </c>
      <c r="Q76" s="394"/>
      <c r="R76" s="394" t="s">
        <v>325</v>
      </c>
      <c r="S76" s="394"/>
      <c r="T76" s="394" t="s">
        <v>191</v>
      </c>
      <c r="U76" s="394" t="s">
        <v>131</v>
      </c>
    </row>
    <row r="77" spans="1:24" ht="12.75" customHeight="1" x14ac:dyDescent="0.2">
      <c r="A77" s="428" t="str">
        <f>A$5</f>
        <v>Taisnīgas pārkārtošanās fonds</v>
      </c>
      <c r="B77" s="429">
        <f>(B84*$L$74)*$W$19-B81</f>
        <v>0</v>
      </c>
      <c r="C77" s="429"/>
      <c r="D77" s="429">
        <f t="shared" ref="D77:P77" si="70">(D84*$L$74)*$W$19-D81</f>
        <v>0</v>
      </c>
      <c r="E77" s="429"/>
      <c r="F77" s="429">
        <f t="shared" si="70"/>
        <v>0</v>
      </c>
      <c r="G77" s="429"/>
      <c r="H77" s="429">
        <f t="shared" si="70"/>
        <v>0</v>
      </c>
      <c r="I77" s="429"/>
      <c r="J77" s="429">
        <f t="shared" si="70"/>
        <v>0</v>
      </c>
      <c r="K77" s="429"/>
      <c r="L77" s="429">
        <f t="shared" si="70"/>
        <v>0</v>
      </c>
      <c r="M77" s="429"/>
      <c r="N77" s="429">
        <f t="shared" si="70"/>
        <v>0</v>
      </c>
      <c r="O77" s="429"/>
      <c r="P77" s="429">
        <f t="shared" si="70"/>
        <v>0</v>
      </c>
      <c r="Q77" s="429"/>
      <c r="R77" s="429">
        <f t="shared" ref="R77" si="71">(R84*$L$74-R81)*$W$19</f>
        <v>0</v>
      </c>
      <c r="S77" s="429"/>
      <c r="T77" s="396">
        <f t="shared" ref="T77:T83" si="72">SUM(B77:R77)</f>
        <v>0</v>
      </c>
      <c r="U77" s="397" t="e">
        <f>T77/$T$84</f>
        <v>#DIV/0!</v>
      </c>
    </row>
    <row r="78" spans="1:24" ht="12.75" hidden="1" customHeight="1" x14ac:dyDescent="0.2">
      <c r="A78" s="398" t="str">
        <f>A$6</f>
        <v>Attiecināmais valsts budžeta finansējums</v>
      </c>
      <c r="B78" s="429"/>
      <c r="C78" s="429"/>
      <c r="D78" s="429"/>
      <c r="E78" s="429"/>
      <c r="F78" s="429"/>
      <c r="G78" s="429"/>
      <c r="H78" s="429"/>
      <c r="I78" s="429"/>
      <c r="J78" s="429"/>
      <c r="K78" s="429"/>
      <c r="L78" s="429"/>
      <c r="M78" s="429"/>
      <c r="N78" s="429"/>
      <c r="O78" s="429"/>
      <c r="P78" s="429"/>
      <c r="Q78" s="429"/>
      <c r="R78" s="429"/>
      <c r="S78" s="429"/>
      <c r="T78" s="396">
        <f t="shared" si="72"/>
        <v>0</v>
      </c>
      <c r="U78" s="397" t="e">
        <f t="shared" ref="U78:U84" si="73">T78/$T$84</f>
        <v>#DIV/0!</v>
      </c>
    </row>
    <row r="79" spans="1:24" ht="12.75" hidden="1" customHeight="1" x14ac:dyDescent="0.2">
      <c r="A79" s="398" t="str">
        <f>A$7</f>
        <v>Cits publiskais finansējums</v>
      </c>
      <c r="B79" s="509"/>
      <c r="C79" s="430"/>
      <c r="D79" s="509"/>
      <c r="E79" s="430"/>
      <c r="F79" s="509"/>
      <c r="G79" s="430"/>
      <c r="H79" s="509"/>
      <c r="I79" s="430"/>
      <c r="J79" s="509"/>
      <c r="K79" s="430"/>
      <c r="L79" s="509"/>
      <c r="M79" s="430"/>
      <c r="N79" s="509"/>
      <c r="O79" s="430"/>
      <c r="P79" s="509"/>
      <c r="Q79" s="430"/>
      <c r="R79" s="509"/>
      <c r="S79" s="430"/>
      <c r="T79" s="396">
        <f t="shared" si="72"/>
        <v>0</v>
      </c>
      <c r="U79" s="397" t="e">
        <f t="shared" si="73"/>
        <v>#DIV/0!</v>
      </c>
    </row>
    <row r="80" spans="1:24" ht="12.75" customHeight="1" x14ac:dyDescent="0.2">
      <c r="A80" s="398" t="str">
        <f>A$8</f>
        <v>Pašvaldības finansējums</v>
      </c>
      <c r="B80" s="430">
        <f>IF($W74=1,B84-B77-B79-B83-B81,0)</f>
        <v>0</v>
      </c>
      <c r="C80" s="430"/>
      <c r="D80" s="430">
        <f t="shared" ref="D80:R80" si="74">IF($W74=1,D84-D77-D79-D83-D81,0)</f>
        <v>0</v>
      </c>
      <c r="E80" s="430"/>
      <c r="F80" s="430">
        <f t="shared" si="74"/>
        <v>0</v>
      </c>
      <c r="G80" s="430"/>
      <c r="H80" s="430">
        <f t="shared" si="74"/>
        <v>0</v>
      </c>
      <c r="I80" s="430"/>
      <c r="J80" s="430">
        <f t="shared" si="74"/>
        <v>0</v>
      </c>
      <c r="K80" s="430"/>
      <c r="L80" s="430">
        <f t="shared" si="74"/>
        <v>0</v>
      </c>
      <c r="M80" s="430"/>
      <c r="N80" s="430">
        <f t="shared" si="74"/>
        <v>0</v>
      </c>
      <c r="O80" s="430"/>
      <c r="P80" s="430">
        <f t="shared" si="74"/>
        <v>0</v>
      </c>
      <c r="Q80" s="430"/>
      <c r="R80" s="430">
        <f t="shared" si="74"/>
        <v>0</v>
      </c>
      <c r="S80" s="430"/>
      <c r="T80" s="396">
        <f t="shared" si="72"/>
        <v>0</v>
      </c>
      <c r="U80" s="397" t="e">
        <f t="shared" si="73"/>
        <v>#DIV/0!</v>
      </c>
    </row>
    <row r="81" spans="1:23" s="3" customFormat="1" ht="12.75" customHeight="1" x14ac:dyDescent="0.2">
      <c r="A81" s="398" t="str">
        <f>A$9</f>
        <v>Elastības finansējums</v>
      </c>
      <c r="B81" s="430">
        <f>B84*$W$20*$L$74</f>
        <v>0</v>
      </c>
      <c r="C81" s="430"/>
      <c r="D81" s="430">
        <f t="shared" ref="D81:R81" si="75">D84*$W$20*$L$74</f>
        <v>0</v>
      </c>
      <c r="E81" s="430"/>
      <c r="F81" s="430">
        <f t="shared" si="75"/>
        <v>0</v>
      </c>
      <c r="G81" s="430"/>
      <c r="H81" s="430">
        <f t="shared" si="75"/>
        <v>0</v>
      </c>
      <c r="I81" s="430"/>
      <c r="J81" s="430">
        <f t="shared" si="75"/>
        <v>0</v>
      </c>
      <c r="K81" s="430"/>
      <c r="L81" s="430">
        <f t="shared" si="75"/>
        <v>0</v>
      </c>
      <c r="M81" s="430"/>
      <c r="N81" s="430">
        <f t="shared" si="75"/>
        <v>0</v>
      </c>
      <c r="O81" s="430"/>
      <c r="P81" s="430">
        <f t="shared" si="75"/>
        <v>0</v>
      </c>
      <c r="Q81" s="430"/>
      <c r="R81" s="430">
        <f t="shared" si="75"/>
        <v>0</v>
      </c>
      <c r="S81" s="430"/>
      <c r="T81" s="396">
        <f t="shared" si="72"/>
        <v>0</v>
      </c>
      <c r="U81" s="397" t="e">
        <f t="shared" si="73"/>
        <v>#DIV/0!</v>
      </c>
    </row>
    <row r="82" spans="1:23" ht="12.75" customHeight="1" x14ac:dyDescent="0.2">
      <c r="A82" s="399" t="str">
        <f>A$10</f>
        <v>Publiskās attiecināmās izmaksas</v>
      </c>
      <c r="B82" s="297">
        <f>SUM(B77:B80)</f>
        <v>0</v>
      </c>
      <c r="C82" s="297"/>
      <c r="D82" s="297">
        <f>SUM(D77:D80)</f>
        <v>0</v>
      </c>
      <c r="E82" s="297"/>
      <c r="F82" s="297">
        <f>SUM(F77:F80)</f>
        <v>0</v>
      </c>
      <c r="G82" s="297"/>
      <c r="H82" s="297">
        <f>SUM(H77:H80)</f>
        <v>0</v>
      </c>
      <c r="I82" s="297"/>
      <c r="J82" s="297">
        <f>SUM(J77:J80)</f>
        <v>0</v>
      </c>
      <c r="K82" s="297"/>
      <c r="L82" s="297">
        <f>SUM(L77:L80)</f>
        <v>0</v>
      </c>
      <c r="M82" s="297"/>
      <c r="N82" s="297">
        <f>SUM(N77:N80)</f>
        <v>0</v>
      </c>
      <c r="O82" s="297"/>
      <c r="P82" s="297">
        <f>SUM(P77:P80)</f>
        <v>0</v>
      </c>
      <c r="Q82" s="297"/>
      <c r="R82" s="297">
        <f>SUM(R77:R80)</f>
        <v>0</v>
      </c>
      <c r="S82" s="297"/>
      <c r="T82" s="400">
        <f t="shared" si="72"/>
        <v>0</v>
      </c>
      <c r="U82" s="397" t="e">
        <f t="shared" si="73"/>
        <v>#DIV/0!</v>
      </c>
    </row>
    <row r="83" spans="1:23" ht="12.75" customHeight="1" x14ac:dyDescent="0.2">
      <c r="A83" s="398" t="str">
        <f>A$11</f>
        <v>Privātās attiecināmās izmaksas</v>
      </c>
      <c r="B83" s="430">
        <f>IF($F$74="Pašvaldība vai tās izveidota iestāde",0,B84-B77-B81)</f>
        <v>0</v>
      </c>
      <c r="C83" s="430"/>
      <c r="D83" s="430">
        <f>IF($F$74="Pašvaldība vai tās izveidota iestāde",0,D84-D77-D81)</f>
        <v>0</v>
      </c>
      <c r="E83" s="430"/>
      <c r="F83" s="430">
        <f>IF($F$74="Pašvaldība vai tās izveidota iestāde",0,F84-F77-F81)</f>
        <v>0</v>
      </c>
      <c r="G83" s="430"/>
      <c r="H83" s="430">
        <f>IF($F$74="Pašvaldība vai tās izveidota iestāde",0,H84-H77-H81)</f>
        <v>0</v>
      </c>
      <c r="I83" s="430"/>
      <c r="J83" s="430">
        <f>IF($F$74="Pašvaldība vai tās izveidota iestāde",0,J84-J77-J81)</f>
        <v>0</v>
      </c>
      <c r="K83" s="430"/>
      <c r="L83" s="430">
        <f>IF($F$74="Pašvaldība vai tās izveidota iestāde",0,L84-L77-L81)</f>
        <v>0</v>
      </c>
      <c r="M83" s="430"/>
      <c r="N83" s="430">
        <f>IF($F$74="Pašvaldība vai tās izveidota iestāde",0,N84-N77-N81)</f>
        <v>0</v>
      </c>
      <c r="O83" s="430"/>
      <c r="P83" s="430">
        <f>IF($F$74="Pašvaldība vai tās izveidota iestāde",0,P84-P77-P81)</f>
        <v>0</v>
      </c>
      <c r="Q83" s="430"/>
      <c r="R83" s="430">
        <f>IF($F$74="Pašvaldība vai tās izveidota iestāde",0,R84-R77-R81)</f>
        <v>0</v>
      </c>
      <c r="S83" s="430"/>
      <c r="T83" s="396">
        <f t="shared" si="72"/>
        <v>0</v>
      </c>
      <c r="U83" s="397" t="e">
        <f t="shared" si="73"/>
        <v>#DIV/0!</v>
      </c>
    </row>
    <row r="84" spans="1:23" ht="12.75" customHeight="1" x14ac:dyDescent="0.2">
      <c r="A84" s="399" t="str">
        <f>A$12</f>
        <v>Kopējās attiecināmās izmaksas</v>
      </c>
      <c r="B84" s="297">
        <f>IF(B23=2,'1.1.C. Iesniedzējs'!H24,'1.1.C. Iesniedzējs'!H24*B23)</f>
        <v>0</v>
      </c>
      <c r="C84" s="297"/>
      <c r="D84" s="297">
        <f>IF(D23=2,'1.1.C. Iesniedzējs'!J24+'1.1.C. Iesniedzējs'!H24,'1.1.C. Iesniedzējs'!J24*D23)</f>
        <v>0</v>
      </c>
      <c r="E84" s="297"/>
      <c r="F84" s="297">
        <f>IF(F23=2,'1.1.C. Iesniedzējs'!L24+'1.1.C. Iesniedzējs'!J24+'1.1.C. Iesniedzējs'!H24,'1.1.C. Iesniedzējs'!L24*F23)</f>
        <v>0</v>
      </c>
      <c r="G84" s="297"/>
      <c r="H84" s="297">
        <f>IF(H23=2,'1.1.C. Iesniedzējs'!N24+'1.1.C. Iesniedzējs'!L24+'1.1.C. Iesniedzējs'!J24+'1.1.C. Iesniedzējs'!H24,'1.1.C. Iesniedzējs'!N24*H23)</f>
        <v>0</v>
      </c>
      <c r="I84" s="297"/>
      <c r="J84" s="297">
        <f>IF(J23=2,'1.1.C. Iesniedzējs'!P24,'1.1.C. Iesniedzējs'!P24*J23)</f>
        <v>0</v>
      </c>
      <c r="K84" s="297"/>
      <c r="L84" s="297">
        <f>IF(L23=2,'1.1.C. Iesniedzējs'!R24,'1.1.C. Iesniedzējs'!R24*L23)</f>
        <v>0</v>
      </c>
      <c r="M84" s="297"/>
      <c r="N84" s="297">
        <f>IF(N23=2,'1.1.C. Iesniedzējs'!T24,'1.1.C. Iesniedzējs'!T24*N23)</f>
        <v>0</v>
      </c>
      <c r="O84" s="297"/>
      <c r="P84" s="297">
        <f>IF(P23=2,'1.1.C. Iesniedzējs'!V24,'1.1.C. Iesniedzējs'!V24*P23)</f>
        <v>0</v>
      </c>
      <c r="Q84" s="297"/>
      <c r="R84" s="297">
        <f>IF(R23=2,'1.1.C. Iesniedzējs'!X24,'1.1.C. Iesniedzējs'!X24*R23)</f>
        <v>0</v>
      </c>
      <c r="S84" s="297"/>
      <c r="T84" s="400">
        <f>SUM(B84:R84)</f>
        <v>0</v>
      </c>
      <c r="U84" s="397" t="e">
        <f t="shared" si="73"/>
        <v>#DIV/0!</v>
      </c>
    </row>
    <row r="85" spans="1:23" ht="12.75" customHeight="1" x14ac:dyDescent="0.2">
      <c r="A85" s="398" t="str">
        <f>A$13</f>
        <v>Publiskās ārpusprojekta izmaksas</v>
      </c>
      <c r="B85" s="430">
        <f>IF($W74=1,IF(B23=2,'1.1.C. Iesniedzējs'!I24,'1.1.C. Iesniedzējs'!I24*B23),0)</f>
        <v>0</v>
      </c>
      <c r="C85" s="430"/>
      <c r="D85" s="430">
        <f>IF($W74=1,IF(D23=2,'1.1.C. Iesniedzējs'!K24+'1.1.C. Iesniedzējs'!I24,'1.1.C. Iesniedzējs'!K24*D23),0)</f>
        <v>0</v>
      </c>
      <c r="E85" s="430"/>
      <c r="F85" s="430">
        <f>IF($W74=1,IF(F23=2,'1.1.C. Iesniedzējs'!M24+'1.1.C. Iesniedzējs'!K24+'1.1.C. Iesniedzējs'!I24,'1.1.C. Iesniedzējs'!M24*F23),0)</f>
        <v>0</v>
      </c>
      <c r="G85" s="430"/>
      <c r="H85" s="430">
        <f>IF($W74=1,IF(H23=2,'1.1.C. Iesniedzējs'!O24+'1.1.C. Iesniedzējs'!M24+'1.1.C. Iesniedzējs'!K24+'1.1.C. Iesniedzējs'!I24,'1.1.C. Iesniedzējs'!O24*H23),0)</f>
        <v>0</v>
      </c>
      <c r="I85" s="430"/>
      <c r="J85" s="430">
        <f>IF($W74=1,IF(J23=2,'1.1.C. Iesniedzējs'!Q24,'1.1.C. Iesniedzējs'!Q24*J23),0)</f>
        <v>0</v>
      </c>
      <c r="K85" s="430"/>
      <c r="L85" s="430">
        <f>IF($W74=1,IF(L23=2,'1.1.C. Iesniedzējs'!S24,'1.1.C. Iesniedzējs'!S24*L23),0)</f>
        <v>0</v>
      </c>
      <c r="M85" s="430"/>
      <c r="N85" s="430">
        <f>IF($W74=1,IF(N23=2,'1.1.C. Iesniedzējs'!U24,'1.1.C. Iesniedzējs'!U24*N23),0)</f>
        <v>0</v>
      </c>
      <c r="O85" s="430"/>
      <c r="P85" s="430">
        <f>IF($W74=1,IF(P23=2,'1.1.C. Iesniedzējs'!W24,'1.1.C. Iesniedzējs'!W24*P23),0)</f>
        <v>0</v>
      </c>
      <c r="Q85" s="430"/>
      <c r="R85" s="430">
        <f>IF($W74=1,IF(R23=2,'1.1.C. Iesniedzējs'!Y24,'1.1.C. Iesniedzējs'!Y24*R23),0)</f>
        <v>0</v>
      </c>
      <c r="S85" s="430"/>
      <c r="T85" s="396">
        <f t="shared" ref="T85:T87" si="76">SUM(B85:R85)</f>
        <v>0</v>
      </c>
      <c r="U85" s="431" t="s">
        <v>332</v>
      </c>
    </row>
    <row r="86" spans="1:23" ht="12.75" customHeight="1" x14ac:dyDescent="0.2">
      <c r="A86" s="398" t="str">
        <f>A$14</f>
        <v>Privātās ārpusprojekta izmaksas</v>
      </c>
      <c r="B86" s="430">
        <f>IF($W74=3,IF(B23=2,'1.1.C. Iesniedzējs'!I25,'1.1.C. Iesniedzējs'!I25*B23),0)</f>
        <v>0</v>
      </c>
      <c r="C86" s="430"/>
      <c r="D86" s="430">
        <f>IF($W74=3,IF(D23=2,'1.1.C. Iesniedzējs'!K25+'1.1.C. Iesniedzējs'!I25,'1.1.C. Iesniedzējs'!K25*D23),0)</f>
        <v>0</v>
      </c>
      <c r="E86" s="430"/>
      <c r="F86" s="430">
        <f>IF($W74=3,IF(F23=2,'1.1.C. Iesniedzējs'!M25+'1.1.C. Iesniedzējs'!K25+'1.1.C. Iesniedzējs'!I25,'1.1.C. Iesniedzējs'!M25*F23),0)</f>
        <v>0</v>
      </c>
      <c r="G86" s="430"/>
      <c r="H86" s="430">
        <f>IF($W74=3,IF(H23=2,'1.1.C. Iesniedzējs'!O25+'1.1.C. Iesniedzējs'!M25+'1.1.C. Iesniedzējs'!K25+'1.1.C. Iesniedzējs'!I25,'1.1.C. Iesniedzējs'!O25*H23),0)</f>
        <v>0</v>
      </c>
      <c r="I86" s="430"/>
      <c r="J86" s="430">
        <f>IF($W74=3,IF(J23=2,'1.1.C. Iesniedzējs'!Q25,'1.1.C. Iesniedzējs'!Q25*J23),0)</f>
        <v>0</v>
      </c>
      <c r="K86" s="430"/>
      <c r="L86" s="430">
        <f>IF($W74=3,IF(L23=2,'1.1.C. Iesniedzējs'!S25,'1.1.C. Iesniedzējs'!S25*L23),0)</f>
        <v>0</v>
      </c>
      <c r="M86" s="430"/>
      <c r="N86" s="430">
        <f>IF($W74=3,IF(N23=2,'1.1.C. Iesniedzējs'!U25,'1.1.C. Iesniedzējs'!U25*N23),0)</f>
        <v>0</v>
      </c>
      <c r="O86" s="430"/>
      <c r="P86" s="430">
        <f>IF($W74=3,IF(P23=2,'1.1.C. Iesniedzējs'!W25,'1.1.C. Iesniedzējs'!W25*P23),0)</f>
        <v>0</v>
      </c>
      <c r="Q86" s="430"/>
      <c r="R86" s="430">
        <f>IF($W74=3,IF(R23=2,'1.1.C. Iesniedzējs'!Y25,'1.1.C. Iesniedzējs'!Y25*R23),0)</f>
        <v>0</v>
      </c>
      <c r="S86" s="430"/>
      <c r="T86" s="396">
        <f t="shared" si="76"/>
        <v>0</v>
      </c>
      <c r="U86" s="431" t="s">
        <v>332</v>
      </c>
    </row>
    <row r="87" spans="1:23" ht="12.75" customHeight="1" x14ac:dyDescent="0.2">
      <c r="A87" s="399" t="str">
        <f>A$15</f>
        <v>Ārpusprojekta izmaksas kopā</v>
      </c>
      <c r="B87" s="297">
        <f>SUM(B85:B86)</f>
        <v>0</v>
      </c>
      <c r="C87" s="297"/>
      <c r="D87" s="297">
        <f t="shared" ref="D87:R87" si="77">SUM(D84:D86)</f>
        <v>0</v>
      </c>
      <c r="E87" s="297"/>
      <c r="F87" s="297">
        <f t="shared" si="77"/>
        <v>0</v>
      </c>
      <c r="G87" s="297"/>
      <c r="H87" s="297">
        <f t="shared" si="77"/>
        <v>0</v>
      </c>
      <c r="I87" s="297"/>
      <c r="J87" s="297">
        <f t="shared" si="77"/>
        <v>0</v>
      </c>
      <c r="K87" s="297"/>
      <c r="L87" s="297">
        <f t="shared" si="77"/>
        <v>0</v>
      </c>
      <c r="M87" s="297"/>
      <c r="N87" s="297">
        <f t="shared" si="77"/>
        <v>0</v>
      </c>
      <c r="O87" s="297"/>
      <c r="P87" s="297">
        <f t="shared" si="77"/>
        <v>0</v>
      </c>
      <c r="Q87" s="297"/>
      <c r="R87" s="297">
        <f t="shared" si="77"/>
        <v>0</v>
      </c>
      <c r="S87" s="297"/>
      <c r="T87" s="400">
        <f t="shared" si="76"/>
        <v>0</v>
      </c>
      <c r="U87" s="431" t="s">
        <v>332</v>
      </c>
    </row>
    <row r="88" spans="1:23" ht="12.75" customHeight="1" x14ac:dyDescent="0.25">
      <c r="A88" s="404" t="str">
        <f>A$16</f>
        <v>Kopējās izmaksas</v>
      </c>
      <c r="B88" s="405">
        <f>B84+B87</f>
        <v>0</v>
      </c>
      <c r="C88" s="405"/>
      <c r="D88" s="405">
        <f t="shared" ref="D88:R88" si="78">D83+D87</f>
        <v>0</v>
      </c>
      <c r="E88" s="405"/>
      <c r="F88" s="405">
        <f t="shared" si="78"/>
        <v>0</v>
      </c>
      <c r="G88" s="405"/>
      <c r="H88" s="405">
        <f t="shared" si="78"/>
        <v>0</v>
      </c>
      <c r="I88" s="405"/>
      <c r="J88" s="405">
        <f t="shared" si="78"/>
        <v>0</v>
      </c>
      <c r="K88" s="405"/>
      <c r="L88" s="405">
        <f t="shared" si="78"/>
        <v>0</v>
      </c>
      <c r="M88" s="405"/>
      <c r="N88" s="405">
        <f t="shared" si="78"/>
        <v>0</v>
      </c>
      <c r="O88" s="405"/>
      <c r="P88" s="405">
        <f t="shared" si="78"/>
        <v>0</v>
      </c>
      <c r="Q88" s="405"/>
      <c r="R88" s="405">
        <f t="shared" si="78"/>
        <v>0</v>
      </c>
      <c r="S88" s="405"/>
      <c r="T88" s="400">
        <f>SUM(B88:R88)</f>
        <v>0</v>
      </c>
      <c r="U88" s="431" t="s">
        <v>332</v>
      </c>
    </row>
    <row r="89" spans="1:23" ht="12.75" customHeight="1" x14ac:dyDescent="0.25">
      <c r="A89" s="418"/>
      <c r="B89" s="418"/>
      <c r="C89" s="418"/>
      <c r="D89" s="418"/>
      <c r="E89" s="418"/>
      <c r="F89" s="418"/>
      <c r="G89" s="418"/>
      <c r="H89" s="418"/>
      <c r="I89" s="418"/>
      <c r="J89" s="418"/>
      <c r="K89" s="418"/>
      <c r="L89" s="418"/>
      <c r="M89" s="418"/>
      <c r="N89" s="418"/>
      <c r="O89" s="418"/>
      <c r="P89" s="418"/>
      <c r="Q89" s="418"/>
      <c r="R89" s="418"/>
      <c r="S89" s="418"/>
      <c r="T89" s="418"/>
      <c r="U89" s="418"/>
    </row>
    <row r="90" spans="1:23" ht="24" customHeight="1" x14ac:dyDescent="0.2">
      <c r="A90" s="433" t="s">
        <v>344</v>
      </c>
      <c r="B90" s="421">
        <f>'1.2.1.A. Partneris-1'!C3</f>
        <v>0</v>
      </c>
      <c r="C90" s="422"/>
      <c r="D90" s="422"/>
      <c r="E90" s="422"/>
      <c r="F90" s="421">
        <f>'1.2.1.A. Partneris-1'!H3</f>
        <v>0</v>
      </c>
      <c r="G90" s="422"/>
      <c r="H90" s="423"/>
      <c r="I90" s="422"/>
      <c r="J90" s="423" t="s">
        <v>339</v>
      </c>
      <c r="K90" s="422"/>
      <c r="L90" s="425">
        <f>'1.2.1.A. Partneris-1'!C24</f>
        <v>0.85</v>
      </c>
      <c r="M90" s="422"/>
      <c r="N90" s="426" t="s">
        <v>345</v>
      </c>
      <c r="O90" s="422"/>
      <c r="P90" s="423"/>
      <c r="Q90" s="422"/>
      <c r="R90" s="423"/>
      <c r="S90" s="422"/>
      <c r="T90" s="423"/>
      <c r="U90" s="423"/>
      <c r="W90" s="4">
        <f>IF(F90=Dati!$J$3,1,IF(F90=Dati!$J$4,2,IF(F90=Dati!$J$5,3,0)))</f>
        <v>0</v>
      </c>
    </row>
    <row r="91" spans="1:23" x14ac:dyDescent="0.2">
      <c r="A91" s="392" t="s">
        <v>324</v>
      </c>
      <c r="B91" s="393">
        <f>B$3</f>
        <v>2026</v>
      </c>
      <c r="C91" s="393"/>
      <c r="D91" s="393">
        <f>D$3</f>
        <v>2027</v>
      </c>
      <c r="E91" s="393"/>
      <c r="F91" s="393">
        <f>F$3</f>
        <v>2028</v>
      </c>
      <c r="G91" s="393"/>
      <c r="H91" s="393">
        <f>H$3</f>
        <v>2029</v>
      </c>
      <c r="I91" s="393"/>
      <c r="J91" s="393" t="str">
        <f>J$3</f>
        <v>X</v>
      </c>
      <c r="K91" s="393"/>
      <c r="L91" s="393" t="str">
        <f>L$3</f>
        <v>X</v>
      </c>
      <c r="M91" s="393"/>
      <c r="N91" s="393" t="str">
        <f>N$3</f>
        <v>X</v>
      </c>
      <c r="O91" s="393"/>
      <c r="P91" s="393" t="str">
        <f>P$3</f>
        <v>X</v>
      </c>
      <c r="Q91" s="393"/>
      <c r="R91" s="393" t="str">
        <f>R$3</f>
        <v>X</v>
      </c>
      <c r="S91" s="393"/>
      <c r="T91" s="393"/>
      <c r="U91" s="393"/>
    </row>
    <row r="92" spans="1:23" x14ac:dyDescent="0.2">
      <c r="A92" s="427"/>
      <c r="B92" s="394" t="s">
        <v>325</v>
      </c>
      <c r="C92" s="394"/>
      <c r="D92" s="394" t="s">
        <v>325</v>
      </c>
      <c r="E92" s="394"/>
      <c r="F92" s="394" t="s">
        <v>325</v>
      </c>
      <c r="G92" s="394"/>
      <c r="H92" s="394" t="s">
        <v>325</v>
      </c>
      <c r="I92" s="394"/>
      <c r="J92" s="394" t="s">
        <v>325</v>
      </c>
      <c r="K92" s="394"/>
      <c r="L92" s="394" t="s">
        <v>325</v>
      </c>
      <c r="M92" s="394"/>
      <c r="N92" s="394" t="s">
        <v>325</v>
      </c>
      <c r="O92" s="394"/>
      <c r="P92" s="394" t="s">
        <v>325</v>
      </c>
      <c r="Q92" s="394"/>
      <c r="R92" s="394" t="s">
        <v>325</v>
      </c>
      <c r="S92" s="394"/>
      <c r="T92" s="394" t="s">
        <v>191</v>
      </c>
      <c r="U92" s="394" t="s">
        <v>131</v>
      </c>
    </row>
    <row r="93" spans="1:23" ht="12.75" customHeight="1" x14ac:dyDescent="0.2">
      <c r="A93" s="428" t="str">
        <f>A$5</f>
        <v>Taisnīgas pārkārtošanās fonds</v>
      </c>
      <c r="B93" s="429">
        <f>(B100*$L$90)*$W$19-B97</f>
        <v>0</v>
      </c>
      <c r="C93" s="429"/>
      <c r="D93" s="429">
        <f t="shared" ref="D93:R93" si="79">(D100*$L$90)*$W$19-D97</f>
        <v>0</v>
      </c>
      <c r="E93" s="429">
        <f t="shared" si="79"/>
        <v>0</v>
      </c>
      <c r="F93" s="429">
        <f t="shared" si="79"/>
        <v>0</v>
      </c>
      <c r="G93" s="429">
        <f t="shared" si="79"/>
        <v>0</v>
      </c>
      <c r="H93" s="429">
        <f t="shared" si="79"/>
        <v>0</v>
      </c>
      <c r="I93" s="429">
        <f t="shared" si="79"/>
        <v>0</v>
      </c>
      <c r="J93" s="429">
        <f t="shared" si="79"/>
        <v>0</v>
      </c>
      <c r="K93" s="429">
        <f t="shared" si="79"/>
        <v>0</v>
      </c>
      <c r="L93" s="429">
        <f t="shared" si="79"/>
        <v>0</v>
      </c>
      <c r="M93" s="429">
        <f t="shared" si="79"/>
        <v>0</v>
      </c>
      <c r="N93" s="429">
        <f t="shared" si="79"/>
        <v>0</v>
      </c>
      <c r="O93" s="429">
        <f t="shared" si="79"/>
        <v>0</v>
      </c>
      <c r="P93" s="429">
        <f t="shared" si="79"/>
        <v>0</v>
      </c>
      <c r="Q93" s="429">
        <f t="shared" si="79"/>
        <v>0</v>
      </c>
      <c r="R93" s="429">
        <f t="shared" si="79"/>
        <v>0</v>
      </c>
      <c r="S93" s="429"/>
      <c r="T93" s="396">
        <f t="shared" ref="T93:T100" si="80">SUM(B93:R93)</f>
        <v>0</v>
      </c>
      <c r="U93" s="397" t="e">
        <f>T93/$T$100</f>
        <v>#DIV/0!</v>
      </c>
    </row>
    <row r="94" spans="1:23" ht="12.75" hidden="1" customHeight="1" x14ac:dyDescent="0.2">
      <c r="A94" s="398" t="str">
        <f>A$6</f>
        <v>Attiecināmais valsts budžeta finansējums</v>
      </c>
      <c r="B94" s="429"/>
      <c r="C94" s="429"/>
      <c r="D94" s="429"/>
      <c r="E94" s="429"/>
      <c r="F94" s="429"/>
      <c r="G94" s="429"/>
      <c r="H94" s="429"/>
      <c r="I94" s="429"/>
      <c r="J94" s="429"/>
      <c r="K94" s="429"/>
      <c r="L94" s="429"/>
      <c r="M94" s="429"/>
      <c r="N94" s="429"/>
      <c r="O94" s="429"/>
      <c r="P94" s="429"/>
      <c r="Q94" s="429"/>
      <c r="R94" s="429"/>
      <c r="S94" s="429"/>
      <c r="T94" s="396">
        <f t="shared" si="80"/>
        <v>0</v>
      </c>
      <c r="U94" s="397" t="e">
        <f t="shared" ref="U94:U100" si="81">T94/$T$100</f>
        <v>#DIV/0!</v>
      </c>
    </row>
    <row r="95" spans="1:23" ht="12.75" customHeight="1" x14ac:dyDescent="0.2">
      <c r="A95" s="398" t="str">
        <f>A$7</f>
        <v>Cits publiskais finansējums</v>
      </c>
      <c r="B95" s="430">
        <f>IF($F$90="Speciālās ekonomiskās zonas pārvalde",B100-B93-B97,IF($F$90="Kapitālsabiedrība",B100-B93-B97,0))</f>
        <v>0</v>
      </c>
      <c r="C95" s="430"/>
      <c r="D95" s="430">
        <f t="shared" ref="D95:R95" si="82">IF($F$90="Speciālās ekonomiskās zonas pārvalde",D100-D93-D97,IF($F$90="Kapitālsabiedrība",D100-D93-D97,0))</f>
        <v>0</v>
      </c>
      <c r="E95" s="430">
        <f t="shared" si="82"/>
        <v>0</v>
      </c>
      <c r="F95" s="430">
        <f t="shared" si="82"/>
        <v>0</v>
      </c>
      <c r="G95" s="430">
        <f t="shared" si="82"/>
        <v>0</v>
      </c>
      <c r="H95" s="430">
        <f t="shared" si="82"/>
        <v>0</v>
      </c>
      <c r="I95" s="430">
        <f t="shared" si="82"/>
        <v>0</v>
      </c>
      <c r="J95" s="430">
        <f t="shared" si="82"/>
        <v>0</v>
      </c>
      <c r="K95" s="430">
        <f t="shared" si="82"/>
        <v>0</v>
      </c>
      <c r="L95" s="430">
        <f t="shared" si="82"/>
        <v>0</v>
      </c>
      <c r="M95" s="430">
        <f t="shared" si="82"/>
        <v>0</v>
      </c>
      <c r="N95" s="430">
        <f t="shared" si="82"/>
        <v>0</v>
      </c>
      <c r="O95" s="430">
        <f t="shared" si="82"/>
        <v>0</v>
      </c>
      <c r="P95" s="430">
        <f t="shared" si="82"/>
        <v>0</v>
      </c>
      <c r="Q95" s="430">
        <f t="shared" si="82"/>
        <v>0</v>
      </c>
      <c r="R95" s="430">
        <f t="shared" si="82"/>
        <v>0</v>
      </c>
      <c r="S95" s="430"/>
      <c r="T95" s="396">
        <f t="shared" si="80"/>
        <v>0</v>
      </c>
      <c r="U95" s="397" t="e">
        <f t="shared" si="81"/>
        <v>#DIV/0!</v>
      </c>
    </row>
    <row r="96" spans="1:23" ht="12.75" customHeight="1" x14ac:dyDescent="0.2">
      <c r="A96" s="398" t="str">
        <f>A$8</f>
        <v>Pašvaldības finansējums</v>
      </c>
      <c r="B96" s="430">
        <f>IF($W$90=1,B100-B93-B95-B97,0)</f>
        <v>0</v>
      </c>
      <c r="C96" s="430"/>
      <c r="D96" s="430">
        <f t="shared" ref="D96:R96" si="83">IF($W$90=1,D100-D93-D95-D97,0)</f>
        <v>0</v>
      </c>
      <c r="E96" s="430">
        <f t="shared" si="83"/>
        <v>0</v>
      </c>
      <c r="F96" s="430">
        <f t="shared" si="83"/>
        <v>0</v>
      </c>
      <c r="G96" s="430">
        <f t="shared" si="83"/>
        <v>0</v>
      </c>
      <c r="H96" s="430">
        <f t="shared" si="83"/>
        <v>0</v>
      </c>
      <c r="I96" s="430">
        <f t="shared" si="83"/>
        <v>0</v>
      </c>
      <c r="J96" s="430">
        <f t="shared" si="83"/>
        <v>0</v>
      </c>
      <c r="K96" s="430">
        <f t="shared" si="83"/>
        <v>0</v>
      </c>
      <c r="L96" s="430">
        <f t="shared" si="83"/>
        <v>0</v>
      </c>
      <c r="M96" s="430">
        <f t="shared" si="83"/>
        <v>0</v>
      </c>
      <c r="N96" s="430">
        <f t="shared" si="83"/>
        <v>0</v>
      </c>
      <c r="O96" s="430">
        <f t="shared" si="83"/>
        <v>0</v>
      </c>
      <c r="P96" s="430">
        <f t="shared" si="83"/>
        <v>0</v>
      </c>
      <c r="Q96" s="430">
        <f t="shared" si="83"/>
        <v>0</v>
      </c>
      <c r="R96" s="430">
        <f t="shared" si="83"/>
        <v>0</v>
      </c>
      <c r="S96" s="430"/>
      <c r="T96" s="396">
        <f t="shared" si="80"/>
        <v>0</v>
      </c>
      <c r="U96" s="397" t="e">
        <f t="shared" si="81"/>
        <v>#DIV/0!</v>
      </c>
    </row>
    <row r="97" spans="1:23" s="3" customFormat="1" ht="12.75" hidden="1" customHeight="1" x14ac:dyDescent="0.2">
      <c r="A97" s="398" t="str">
        <f>A$9</f>
        <v>Elastības finansējums</v>
      </c>
      <c r="B97" s="430">
        <f>B100*$L$90*$W$20</f>
        <v>0</v>
      </c>
      <c r="C97" s="430"/>
      <c r="D97" s="430">
        <f t="shared" ref="D97:R97" si="84">D100*$L$90*$W$20</f>
        <v>0</v>
      </c>
      <c r="E97" s="430">
        <f t="shared" si="84"/>
        <v>0</v>
      </c>
      <c r="F97" s="430">
        <f t="shared" si="84"/>
        <v>0</v>
      </c>
      <c r="G97" s="430">
        <f t="shared" si="84"/>
        <v>0</v>
      </c>
      <c r="H97" s="430">
        <f t="shared" si="84"/>
        <v>0</v>
      </c>
      <c r="I97" s="430">
        <f t="shared" si="84"/>
        <v>0</v>
      </c>
      <c r="J97" s="430">
        <f t="shared" si="84"/>
        <v>0</v>
      </c>
      <c r="K97" s="430">
        <f t="shared" si="84"/>
        <v>0</v>
      </c>
      <c r="L97" s="430">
        <f>L100*$L$90*$W$20</f>
        <v>0</v>
      </c>
      <c r="M97" s="430">
        <f t="shared" si="84"/>
        <v>0</v>
      </c>
      <c r="N97" s="430">
        <f t="shared" si="84"/>
        <v>0</v>
      </c>
      <c r="O97" s="430">
        <f t="shared" si="84"/>
        <v>0</v>
      </c>
      <c r="P97" s="430">
        <f t="shared" si="84"/>
        <v>0</v>
      </c>
      <c r="Q97" s="430">
        <f t="shared" si="84"/>
        <v>0</v>
      </c>
      <c r="R97" s="430">
        <f t="shared" si="84"/>
        <v>0</v>
      </c>
      <c r="S97" s="430"/>
      <c r="T97" s="396">
        <f t="shared" si="80"/>
        <v>0</v>
      </c>
      <c r="U97" s="397" t="e">
        <f t="shared" si="81"/>
        <v>#DIV/0!</v>
      </c>
    </row>
    <row r="98" spans="1:23" ht="12.75" customHeight="1" x14ac:dyDescent="0.2">
      <c r="A98" s="399" t="str">
        <f>A$10</f>
        <v>Publiskās attiecināmās izmaksas</v>
      </c>
      <c r="B98" s="297">
        <f>SUM(B93:B96)</f>
        <v>0</v>
      </c>
      <c r="C98" s="297"/>
      <c r="D98" s="297">
        <f t="shared" ref="D98:R98" si="85">SUM(D93:D97)</f>
        <v>0</v>
      </c>
      <c r="E98" s="297"/>
      <c r="F98" s="297">
        <f t="shared" si="85"/>
        <v>0</v>
      </c>
      <c r="G98" s="297"/>
      <c r="H98" s="297">
        <f t="shared" si="85"/>
        <v>0</v>
      </c>
      <c r="I98" s="297"/>
      <c r="J98" s="297">
        <f t="shared" si="85"/>
        <v>0</v>
      </c>
      <c r="K98" s="297"/>
      <c r="L98" s="297">
        <f t="shared" si="85"/>
        <v>0</v>
      </c>
      <c r="M98" s="297"/>
      <c r="N98" s="297">
        <f t="shared" si="85"/>
        <v>0</v>
      </c>
      <c r="O98" s="297"/>
      <c r="P98" s="297">
        <f t="shared" si="85"/>
        <v>0</v>
      </c>
      <c r="Q98" s="297"/>
      <c r="R98" s="297">
        <f t="shared" si="85"/>
        <v>0</v>
      </c>
      <c r="S98" s="297"/>
      <c r="T98" s="400">
        <f t="shared" si="80"/>
        <v>0</v>
      </c>
      <c r="U98" s="397" t="e">
        <f t="shared" si="81"/>
        <v>#DIV/0!</v>
      </c>
    </row>
    <row r="99" spans="1:23" ht="12.75" hidden="1" customHeight="1" x14ac:dyDescent="0.2">
      <c r="A99" s="398" t="str">
        <f>A$11</f>
        <v>Privātās attiecināmās izmaksas</v>
      </c>
      <c r="B99" s="432"/>
      <c r="C99" s="430"/>
      <c r="D99" s="432"/>
      <c r="E99" s="430"/>
      <c r="F99" s="432"/>
      <c r="G99" s="430"/>
      <c r="H99" s="432"/>
      <c r="I99" s="430"/>
      <c r="J99" s="432"/>
      <c r="K99" s="430"/>
      <c r="L99" s="432"/>
      <c r="M99" s="430"/>
      <c r="N99" s="432"/>
      <c r="O99" s="430"/>
      <c r="P99" s="432"/>
      <c r="Q99" s="430"/>
      <c r="R99" s="432"/>
      <c r="S99" s="430"/>
      <c r="T99" s="396">
        <f t="shared" si="80"/>
        <v>0</v>
      </c>
      <c r="U99" s="397" t="e">
        <f t="shared" si="81"/>
        <v>#DIV/0!</v>
      </c>
    </row>
    <row r="100" spans="1:23" ht="12.75" customHeight="1" x14ac:dyDescent="0.2">
      <c r="A100" s="399" t="str">
        <f>A$12</f>
        <v>Kopējās attiecināmās izmaksas</v>
      </c>
      <c r="B100" s="297">
        <f>IF(B23=2,'1.2.1.A. Partneris-1'!H24,'1.2.1.A. Partneris-1'!H24*B23)</f>
        <v>0</v>
      </c>
      <c r="C100" s="297"/>
      <c r="D100" s="297">
        <f>IF(D23=2,'1.2.1.A. Partneris-1'!J24+'1.2.1.A. Partneris-1'!H24,'1.2.1.A. Partneris-1'!J24*D23)</f>
        <v>0</v>
      </c>
      <c r="E100" s="297"/>
      <c r="F100" s="297">
        <f>IF(F23=2,'1.2.1.A. Partneris-1'!L24+'1.2.1.A. Partneris-1'!J24+'1.2.1.A. Partneris-1'!H24,'1.2.1.A. Partneris-1'!L24*F23)</f>
        <v>0</v>
      </c>
      <c r="G100" s="297"/>
      <c r="H100" s="297">
        <f>IF(H23=2,'1.2.1.A. Partneris-1'!N24+'1.2.1.A. Partneris-1'!L24+'1.2.1.A. Partneris-1'!J24+'1.2.1.A. Partneris-1'!H24,'1.2.1.A. Partneris-1'!N24*H23)</f>
        <v>0</v>
      </c>
      <c r="I100" s="297"/>
      <c r="J100" s="297">
        <f>IF(J23=2,'1.2.1.A. Partneris-1'!P24,'1.2.1.A. Partneris-1'!P24*J23)</f>
        <v>0</v>
      </c>
      <c r="K100" s="297"/>
      <c r="L100" s="297">
        <f>IF(L23=2,'1.2.1.A. Partneris-1'!R24,'1.2.1.A. Partneris-1'!R24*L23)</f>
        <v>0</v>
      </c>
      <c r="M100" s="297"/>
      <c r="N100" s="297">
        <f>IF(N23=2,'1.2.1.A. Partneris-1'!T24,'1.2.1.A. Partneris-1'!T24*N23)</f>
        <v>0</v>
      </c>
      <c r="O100" s="297"/>
      <c r="P100" s="297">
        <f>IF(P23=2,'1.2.1.A. Partneris-1'!V24,'1.2.1.A. Partneris-1'!V24*P23)</f>
        <v>0</v>
      </c>
      <c r="Q100" s="297"/>
      <c r="R100" s="297">
        <f>IF(R23=2,'1.2.1.A. Partneris-1'!X24,'1.2.1.A. Partneris-1'!X24*R23)</f>
        <v>0</v>
      </c>
      <c r="S100" s="297"/>
      <c r="T100" s="400">
        <f t="shared" si="80"/>
        <v>0</v>
      </c>
      <c r="U100" s="397" t="e">
        <f t="shared" si="81"/>
        <v>#DIV/0!</v>
      </c>
    </row>
    <row r="101" spans="1:23" ht="12.75" customHeight="1" x14ac:dyDescent="0.2">
      <c r="A101" s="398" t="str">
        <f>A$13</f>
        <v>Publiskās ārpusprojekta izmaksas</v>
      </c>
      <c r="B101" s="430">
        <f>B103</f>
        <v>0</v>
      </c>
      <c r="C101" s="430"/>
      <c r="D101" s="430">
        <f t="shared" ref="D101" si="86">D103</f>
        <v>0</v>
      </c>
      <c r="E101" s="430"/>
      <c r="F101" s="430">
        <f t="shared" ref="F101" si="87">F103</f>
        <v>0</v>
      </c>
      <c r="G101" s="430"/>
      <c r="H101" s="430">
        <f t="shared" ref="H101" si="88">H103</f>
        <v>0</v>
      </c>
      <c r="I101" s="430"/>
      <c r="J101" s="430">
        <f t="shared" ref="J101" si="89">J103</f>
        <v>0</v>
      </c>
      <c r="K101" s="430"/>
      <c r="L101" s="430">
        <f t="shared" ref="L101" si="90">L103</f>
        <v>0</v>
      </c>
      <c r="M101" s="430"/>
      <c r="N101" s="430">
        <f t="shared" ref="N101" si="91">N103</f>
        <v>0</v>
      </c>
      <c r="O101" s="430"/>
      <c r="P101" s="430">
        <f t="shared" ref="P101" si="92">P103</f>
        <v>0</v>
      </c>
      <c r="Q101" s="430"/>
      <c r="R101" s="430">
        <f t="shared" ref="R101" si="93">R103</f>
        <v>0</v>
      </c>
      <c r="S101" s="430"/>
      <c r="T101" s="396">
        <f t="shared" ref="T101" si="94">SUM(B101:R101)</f>
        <v>0</v>
      </c>
      <c r="U101" s="431" t="s">
        <v>332</v>
      </c>
    </row>
    <row r="102" spans="1:23" ht="12.75" hidden="1" customHeight="1" x14ac:dyDescent="0.2">
      <c r="A102" s="398" t="str">
        <f>A$14</f>
        <v>Privātās ārpusprojekta izmaksas</v>
      </c>
      <c r="B102" s="432"/>
      <c r="C102" s="430"/>
      <c r="D102" s="432"/>
      <c r="E102" s="430"/>
      <c r="F102" s="432"/>
      <c r="G102" s="430"/>
      <c r="H102" s="432"/>
      <c r="I102" s="430"/>
      <c r="J102" s="432"/>
      <c r="K102" s="430"/>
      <c r="L102" s="432"/>
      <c r="M102" s="430"/>
      <c r="N102" s="432"/>
      <c r="O102" s="430"/>
      <c r="P102" s="432"/>
      <c r="Q102" s="430"/>
      <c r="R102" s="432"/>
      <c r="S102" s="430"/>
      <c r="T102" s="396">
        <f t="shared" ref="T102:T104" si="95">SUM(B102:R102)</f>
        <v>0</v>
      </c>
      <c r="U102" s="431" t="s">
        <v>332</v>
      </c>
    </row>
    <row r="103" spans="1:23" ht="12.75" customHeight="1" x14ac:dyDescent="0.2">
      <c r="A103" s="399" t="str">
        <f>A$15</f>
        <v>Ārpusprojekta izmaksas kopā</v>
      </c>
      <c r="B103" s="297">
        <f>'1.2.1.A. Partneris-1'!I24</f>
        <v>0</v>
      </c>
      <c r="C103" s="297"/>
      <c r="D103" s="297">
        <f>'1.2.1.A. Partneris-1'!K24</f>
        <v>0</v>
      </c>
      <c r="E103" s="297"/>
      <c r="F103" s="297">
        <f>'1.2.1.A. Partneris-1'!M24</f>
        <v>0</v>
      </c>
      <c r="G103" s="297"/>
      <c r="H103" s="297">
        <f>'1.2.1.A. Partneris-1'!O24</f>
        <v>0</v>
      </c>
      <c r="I103" s="297"/>
      <c r="J103" s="297">
        <f>'1.2.1.A. Partneris-1'!Q24</f>
        <v>0</v>
      </c>
      <c r="K103" s="297"/>
      <c r="L103" s="297">
        <f>'1.2.1.A. Partneris-1'!S24</f>
        <v>0</v>
      </c>
      <c r="M103" s="297"/>
      <c r="N103" s="297">
        <f>'1.2.1.A. Partneris-1'!U24</f>
        <v>0</v>
      </c>
      <c r="O103" s="297"/>
      <c r="P103" s="297">
        <f>'1.2.1.A. Partneris-1'!W24</f>
        <v>0</v>
      </c>
      <c r="Q103" s="297"/>
      <c r="R103" s="297">
        <f>'1.2.1.A. Partneris-1'!Y24</f>
        <v>0</v>
      </c>
      <c r="S103" s="297"/>
      <c r="T103" s="400">
        <f t="shared" si="95"/>
        <v>0</v>
      </c>
      <c r="U103" s="431" t="s">
        <v>332</v>
      </c>
    </row>
    <row r="104" spans="1:23" ht="12.75" customHeight="1" x14ac:dyDescent="0.25">
      <c r="A104" s="404" t="str">
        <f>A$16</f>
        <v>Kopējās izmaksas</v>
      </c>
      <c r="B104" s="405">
        <f>B100+B103</f>
        <v>0</v>
      </c>
      <c r="C104" s="405"/>
      <c r="D104" s="405">
        <f t="shared" ref="D104:R104" si="96">D100+D103</f>
        <v>0</v>
      </c>
      <c r="E104" s="405"/>
      <c r="F104" s="405">
        <f t="shared" si="96"/>
        <v>0</v>
      </c>
      <c r="G104" s="405"/>
      <c r="H104" s="405">
        <f t="shared" si="96"/>
        <v>0</v>
      </c>
      <c r="I104" s="405"/>
      <c r="J104" s="405">
        <f t="shared" si="96"/>
        <v>0</v>
      </c>
      <c r="K104" s="405"/>
      <c r="L104" s="405">
        <f t="shared" si="96"/>
        <v>0</v>
      </c>
      <c r="M104" s="405"/>
      <c r="N104" s="405">
        <f t="shared" si="96"/>
        <v>0</v>
      </c>
      <c r="O104" s="405"/>
      <c r="P104" s="405">
        <f t="shared" si="96"/>
        <v>0</v>
      </c>
      <c r="Q104" s="405"/>
      <c r="R104" s="405">
        <f t="shared" si="96"/>
        <v>0</v>
      </c>
      <c r="S104" s="405"/>
      <c r="T104" s="407">
        <f t="shared" si="95"/>
        <v>0</v>
      </c>
      <c r="U104" s="431" t="s">
        <v>332</v>
      </c>
    </row>
    <row r="105" spans="1:23" ht="12.75" customHeight="1" x14ac:dyDescent="0.25">
      <c r="A105" s="418"/>
      <c r="B105" s="418"/>
      <c r="C105" s="418"/>
      <c r="D105" s="418"/>
      <c r="E105" s="418"/>
      <c r="F105" s="418"/>
      <c r="G105" s="418"/>
      <c r="H105" s="418"/>
      <c r="I105" s="418"/>
      <c r="J105" s="418"/>
      <c r="K105" s="418"/>
      <c r="L105" s="418"/>
      <c r="M105" s="418"/>
      <c r="N105" s="418"/>
      <c r="O105" s="418"/>
      <c r="P105" s="418"/>
      <c r="Q105" s="418"/>
      <c r="R105" s="418"/>
      <c r="S105" s="418"/>
      <c r="T105" s="418"/>
      <c r="U105" s="418"/>
    </row>
    <row r="106" spans="1:23" ht="24" customHeight="1" x14ac:dyDescent="0.2">
      <c r="A106" s="433" t="s">
        <v>344</v>
      </c>
      <c r="B106" s="421">
        <f>'1.2.1.B. Partneris-1'!C3</f>
        <v>0</v>
      </c>
      <c r="C106" s="422"/>
      <c r="D106" s="422"/>
      <c r="E106" s="422"/>
      <c r="F106" s="421">
        <f>'1.2.1.B. Partneris-1'!H3</f>
        <v>0</v>
      </c>
      <c r="G106" s="422"/>
      <c r="H106" s="423"/>
      <c r="I106" s="422"/>
      <c r="J106" s="423" t="s">
        <v>339</v>
      </c>
      <c r="K106" s="422"/>
      <c r="L106" s="425">
        <f>'11. DL 4.pielikums'!E38</f>
        <v>0.85</v>
      </c>
      <c r="M106" s="422"/>
      <c r="N106" s="590" t="s">
        <v>357</v>
      </c>
      <c r="O106" s="590"/>
      <c r="P106" s="590"/>
      <c r="Q106" s="590"/>
      <c r="R106" s="590"/>
      <c r="S106" s="590"/>
      <c r="T106" s="589" t="s">
        <v>358</v>
      </c>
      <c r="U106" s="589"/>
      <c r="W106" s="4">
        <f>IF(F106=Dati!$J$3,1,IF(F106=Dati!$J$4,2,IF(F106=Dati!$J$5,3,0)))</f>
        <v>0</v>
      </c>
    </row>
    <row r="107" spans="1:23" ht="12.75" customHeight="1" x14ac:dyDescent="0.2">
      <c r="A107" s="392" t="s">
        <v>324</v>
      </c>
      <c r="B107" s="393">
        <f>B$3</f>
        <v>2026</v>
      </c>
      <c r="C107" s="393"/>
      <c r="D107" s="393">
        <f>D$3</f>
        <v>2027</v>
      </c>
      <c r="E107" s="393"/>
      <c r="F107" s="393">
        <f>F$3</f>
        <v>2028</v>
      </c>
      <c r="G107" s="393"/>
      <c r="H107" s="393">
        <f>H$3</f>
        <v>2029</v>
      </c>
      <c r="I107" s="393"/>
      <c r="J107" s="393" t="str">
        <f>J$3</f>
        <v>X</v>
      </c>
      <c r="K107" s="393"/>
      <c r="L107" s="393" t="str">
        <f>L$3</f>
        <v>X</v>
      </c>
      <c r="M107" s="393"/>
      <c r="N107" s="393" t="str">
        <f>N$3</f>
        <v>X</v>
      </c>
      <c r="O107" s="393"/>
      <c r="P107" s="393" t="str">
        <f>P$3</f>
        <v>X</v>
      </c>
      <c r="Q107" s="393"/>
      <c r="R107" s="393" t="str">
        <f>R$3</f>
        <v>X</v>
      </c>
      <c r="S107" s="393"/>
      <c r="T107" s="393"/>
      <c r="U107" s="393"/>
    </row>
    <row r="108" spans="1:23" x14ac:dyDescent="0.2">
      <c r="A108" s="427"/>
      <c r="B108" s="394" t="s">
        <v>325</v>
      </c>
      <c r="C108" s="394"/>
      <c r="D108" s="394" t="s">
        <v>325</v>
      </c>
      <c r="E108" s="394"/>
      <c r="F108" s="394" t="s">
        <v>325</v>
      </c>
      <c r="G108" s="394"/>
      <c r="H108" s="394" t="s">
        <v>325</v>
      </c>
      <c r="I108" s="394"/>
      <c r="J108" s="394" t="s">
        <v>325</v>
      </c>
      <c r="K108" s="394"/>
      <c r="L108" s="394" t="s">
        <v>325</v>
      </c>
      <c r="M108" s="394"/>
      <c r="N108" s="394" t="s">
        <v>325</v>
      </c>
      <c r="O108" s="394"/>
      <c r="P108" s="394" t="s">
        <v>325</v>
      </c>
      <c r="Q108" s="394"/>
      <c r="R108" s="394" t="s">
        <v>325</v>
      </c>
      <c r="S108" s="394"/>
      <c r="T108" s="394" t="s">
        <v>191</v>
      </c>
      <c r="U108" s="394" t="s">
        <v>131</v>
      </c>
    </row>
    <row r="109" spans="1:23" ht="12.75" customHeight="1" x14ac:dyDescent="0.2">
      <c r="A109" s="428" t="str">
        <f>A$5</f>
        <v>Taisnīgas pārkārtošanās fonds</v>
      </c>
      <c r="B109" s="429">
        <f>(B116*$L$106)*$W$19-B113</f>
        <v>0</v>
      </c>
      <c r="C109" s="429"/>
      <c r="D109" s="429">
        <f t="shared" ref="D109:R109" si="97">(D116*$L$106)*$W$19-D113</f>
        <v>0</v>
      </c>
      <c r="E109" s="429">
        <f t="shared" si="97"/>
        <v>0</v>
      </c>
      <c r="F109" s="429">
        <f t="shared" si="97"/>
        <v>0</v>
      </c>
      <c r="G109" s="429">
        <f t="shared" si="97"/>
        <v>0</v>
      </c>
      <c r="H109" s="429">
        <f t="shared" si="97"/>
        <v>0</v>
      </c>
      <c r="I109" s="429">
        <f t="shared" si="97"/>
        <v>0</v>
      </c>
      <c r="J109" s="429">
        <f t="shared" si="97"/>
        <v>0</v>
      </c>
      <c r="K109" s="429">
        <f t="shared" si="97"/>
        <v>0</v>
      </c>
      <c r="L109" s="429">
        <f t="shared" si="97"/>
        <v>0</v>
      </c>
      <c r="M109" s="429">
        <f t="shared" si="97"/>
        <v>0</v>
      </c>
      <c r="N109" s="429">
        <f t="shared" si="97"/>
        <v>0</v>
      </c>
      <c r="O109" s="429">
        <f t="shared" si="97"/>
        <v>0</v>
      </c>
      <c r="P109" s="429">
        <f t="shared" si="97"/>
        <v>0</v>
      </c>
      <c r="Q109" s="429">
        <f t="shared" si="97"/>
        <v>0</v>
      </c>
      <c r="R109" s="429">
        <f t="shared" si="97"/>
        <v>0</v>
      </c>
      <c r="S109" s="429"/>
      <c r="T109" s="396">
        <f t="shared" ref="T109:T115" si="98">SUM(B109:R109)</f>
        <v>0</v>
      </c>
      <c r="U109" s="397" t="e">
        <f>T109/$T$116</f>
        <v>#DIV/0!</v>
      </c>
    </row>
    <row r="110" spans="1:23" ht="12.75" hidden="1" customHeight="1" x14ac:dyDescent="0.2">
      <c r="A110" s="398" t="str">
        <f>A$6</f>
        <v>Attiecināmais valsts budžeta finansējums</v>
      </c>
      <c r="B110" s="429"/>
      <c r="C110" s="429"/>
      <c r="D110" s="429"/>
      <c r="E110" s="429"/>
      <c r="F110" s="429"/>
      <c r="G110" s="429"/>
      <c r="H110" s="429"/>
      <c r="I110" s="429"/>
      <c r="J110" s="429"/>
      <c r="K110" s="429"/>
      <c r="L110" s="429"/>
      <c r="M110" s="429"/>
      <c r="N110" s="429"/>
      <c r="O110" s="429"/>
      <c r="P110" s="429"/>
      <c r="Q110" s="429"/>
      <c r="R110" s="429"/>
      <c r="S110" s="429"/>
      <c r="T110" s="396">
        <f t="shared" si="98"/>
        <v>0</v>
      </c>
      <c r="U110" s="397" t="e">
        <f t="shared" ref="U110:U116" si="99">T110/$T$116</f>
        <v>#DIV/0!</v>
      </c>
    </row>
    <row r="111" spans="1:23" ht="12.75" customHeight="1" x14ac:dyDescent="0.2">
      <c r="A111" s="398" t="str">
        <f>A$7</f>
        <v>Cits publiskais finansējums</v>
      </c>
      <c r="B111" s="430">
        <f>IF($W106=3,B116-B115-B109,0)</f>
        <v>0</v>
      </c>
      <c r="C111" s="429"/>
      <c r="D111" s="430">
        <f t="shared" ref="D111" si="100">IF($W106=3,D116-D115-D109,0)</f>
        <v>0</v>
      </c>
      <c r="E111" s="429"/>
      <c r="F111" s="430">
        <f t="shared" ref="F111" si="101">IF($W106=3,F116-F115-F109,0)</f>
        <v>0</v>
      </c>
      <c r="G111" s="429"/>
      <c r="H111" s="430">
        <f t="shared" ref="H111" si="102">IF($W106=3,H116-H115-H109,0)</f>
        <v>0</v>
      </c>
      <c r="I111" s="429"/>
      <c r="J111" s="430">
        <f t="shared" ref="J111" si="103">IF($W106=3,J116-J115-J109,0)</f>
        <v>0</v>
      </c>
      <c r="K111" s="429"/>
      <c r="L111" s="430">
        <f t="shared" ref="L111" si="104">IF($W106=3,L116-L115-L109,0)</f>
        <v>0</v>
      </c>
      <c r="M111" s="429"/>
      <c r="N111" s="430">
        <f t="shared" ref="N111" si="105">IF($W106=3,N116-N115-N109,0)</f>
        <v>0</v>
      </c>
      <c r="O111" s="429"/>
      <c r="P111" s="430">
        <f t="shared" ref="P111" si="106">IF($W106=3,P116-P115-P109,0)</f>
        <v>0</v>
      </c>
      <c r="Q111" s="429"/>
      <c r="R111" s="430">
        <f t="shared" ref="R111" si="107">IF($W106=3,R116-R115-R109,0)</f>
        <v>0</v>
      </c>
      <c r="S111" s="429"/>
      <c r="T111" s="396">
        <f t="shared" si="98"/>
        <v>0</v>
      </c>
      <c r="U111" s="397" t="e">
        <f t="shared" si="99"/>
        <v>#DIV/0!</v>
      </c>
    </row>
    <row r="112" spans="1:23" ht="12.75" customHeight="1" x14ac:dyDescent="0.2">
      <c r="A112" s="398" t="str">
        <f>A$8</f>
        <v>Pašvaldības finansējums</v>
      </c>
      <c r="B112" s="430">
        <f>IF($W106=1,B116-B109-B111-B115-B113,0)</f>
        <v>0</v>
      </c>
      <c r="C112" s="430">
        <f t="shared" ref="C112:R112" si="108">IF($W106=1,C116-C109-C111-C115-C113,0)</f>
        <v>0</v>
      </c>
      <c r="D112" s="430">
        <f t="shared" si="108"/>
        <v>0</v>
      </c>
      <c r="E112" s="430">
        <f t="shared" si="108"/>
        <v>0</v>
      </c>
      <c r="F112" s="430">
        <f t="shared" si="108"/>
        <v>0</v>
      </c>
      <c r="G112" s="430">
        <f t="shared" si="108"/>
        <v>0</v>
      </c>
      <c r="H112" s="430">
        <f t="shared" si="108"/>
        <v>0</v>
      </c>
      <c r="I112" s="430">
        <f t="shared" si="108"/>
        <v>0</v>
      </c>
      <c r="J112" s="430">
        <f t="shared" si="108"/>
        <v>0</v>
      </c>
      <c r="K112" s="430">
        <f t="shared" si="108"/>
        <v>0</v>
      </c>
      <c r="L112" s="430">
        <f t="shared" si="108"/>
        <v>0</v>
      </c>
      <c r="M112" s="430">
        <f t="shared" si="108"/>
        <v>0</v>
      </c>
      <c r="N112" s="430">
        <f t="shared" si="108"/>
        <v>0</v>
      </c>
      <c r="O112" s="430">
        <f t="shared" si="108"/>
        <v>0</v>
      </c>
      <c r="P112" s="430">
        <f t="shared" si="108"/>
        <v>0</v>
      </c>
      <c r="Q112" s="430">
        <f t="shared" si="108"/>
        <v>0</v>
      </c>
      <c r="R112" s="430">
        <f t="shared" si="108"/>
        <v>0</v>
      </c>
      <c r="S112" s="430"/>
      <c r="T112" s="396">
        <f t="shared" si="98"/>
        <v>0</v>
      </c>
      <c r="U112" s="397" t="e">
        <f>T112/$T$116</f>
        <v>#DIV/0!</v>
      </c>
    </row>
    <row r="113" spans="1:23" s="3" customFormat="1" ht="12.75" hidden="1" customHeight="1" x14ac:dyDescent="0.2">
      <c r="A113" s="398" t="str">
        <f>A$9</f>
        <v>Elastības finansējums</v>
      </c>
      <c r="B113" s="430">
        <f>B116*$L$106*$W$20</f>
        <v>0</v>
      </c>
      <c r="C113" s="430">
        <f t="shared" ref="C113:R113" si="109">C116*$L$106*$W$20</f>
        <v>0</v>
      </c>
      <c r="D113" s="430">
        <f t="shared" si="109"/>
        <v>0</v>
      </c>
      <c r="E113" s="430">
        <f t="shared" si="109"/>
        <v>0</v>
      </c>
      <c r="F113" s="430">
        <f t="shared" si="109"/>
        <v>0</v>
      </c>
      <c r="G113" s="430">
        <f t="shared" si="109"/>
        <v>0</v>
      </c>
      <c r="H113" s="430">
        <f t="shared" si="109"/>
        <v>0</v>
      </c>
      <c r="I113" s="430">
        <f t="shared" si="109"/>
        <v>0</v>
      </c>
      <c r="J113" s="430">
        <f t="shared" si="109"/>
        <v>0</v>
      </c>
      <c r="K113" s="430">
        <f t="shared" si="109"/>
        <v>0</v>
      </c>
      <c r="L113" s="430">
        <f t="shared" si="109"/>
        <v>0</v>
      </c>
      <c r="M113" s="430">
        <f t="shared" si="109"/>
        <v>0</v>
      </c>
      <c r="N113" s="430">
        <f t="shared" si="109"/>
        <v>0</v>
      </c>
      <c r="O113" s="430">
        <f t="shared" si="109"/>
        <v>0</v>
      </c>
      <c r="P113" s="430">
        <f t="shared" si="109"/>
        <v>0</v>
      </c>
      <c r="Q113" s="430">
        <f t="shared" si="109"/>
        <v>0</v>
      </c>
      <c r="R113" s="430">
        <f t="shared" si="109"/>
        <v>0</v>
      </c>
      <c r="S113" s="430"/>
      <c r="T113" s="396">
        <f t="shared" si="98"/>
        <v>0</v>
      </c>
      <c r="U113" s="397" t="e">
        <f t="shared" si="99"/>
        <v>#DIV/0!</v>
      </c>
    </row>
    <row r="114" spans="1:23" ht="12.75" customHeight="1" x14ac:dyDescent="0.2">
      <c r="A114" s="399" t="str">
        <f>A$10</f>
        <v>Publiskās attiecināmās izmaksas</v>
      </c>
      <c r="B114" s="297">
        <f>SUM(B109:B113)</f>
        <v>0</v>
      </c>
      <c r="C114" s="297">
        <f t="shared" ref="C114:R114" si="110">SUM(C109:C112)</f>
        <v>0</v>
      </c>
      <c r="D114" s="297">
        <f>SUM(D109:D113)</f>
        <v>0</v>
      </c>
      <c r="E114" s="297">
        <f t="shared" si="110"/>
        <v>0</v>
      </c>
      <c r="F114" s="297">
        <f>SUM(F109:F113)</f>
        <v>0</v>
      </c>
      <c r="G114" s="297">
        <f t="shared" si="110"/>
        <v>0</v>
      </c>
      <c r="H114" s="297">
        <f>SUM(H109:H113)</f>
        <v>0</v>
      </c>
      <c r="I114" s="297">
        <f t="shared" si="110"/>
        <v>0</v>
      </c>
      <c r="J114" s="297">
        <f>SUM(J109:J113)</f>
        <v>0</v>
      </c>
      <c r="K114" s="297">
        <f t="shared" si="110"/>
        <v>0</v>
      </c>
      <c r="L114" s="297">
        <f>SUM(L109:L113)</f>
        <v>0</v>
      </c>
      <c r="M114" s="297">
        <f t="shared" si="110"/>
        <v>0</v>
      </c>
      <c r="N114" s="297">
        <f t="shared" si="110"/>
        <v>0</v>
      </c>
      <c r="O114" s="297">
        <f t="shared" si="110"/>
        <v>0</v>
      </c>
      <c r="P114" s="297">
        <f t="shared" si="110"/>
        <v>0</v>
      </c>
      <c r="Q114" s="297">
        <f t="shared" si="110"/>
        <v>0</v>
      </c>
      <c r="R114" s="297">
        <f t="shared" si="110"/>
        <v>0</v>
      </c>
      <c r="S114" s="297"/>
      <c r="T114" s="400">
        <f t="shared" si="98"/>
        <v>0</v>
      </c>
      <c r="U114" s="397" t="e">
        <f t="shared" si="99"/>
        <v>#DIV/0!</v>
      </c>
    </row>
    <row r="115" spans="1:23" ht="12.75" customHeight="1" x14ac:dyDescent="0.2">
      <c r="A115" s="398" t="str">
        <f>A$11</f>
        <v>Privātās attiecināmās izmaksas</v>
      </c>
      <c r="B115" s="430">
        <f>IF($W$106=2,B116-B114,B116*('11. DL 4.pielikums'!$G$41-$L$106))</f>
        <v>0</v>
      </c>
      <c r="C115" s="430">
        <f t="shared" ref="C115:S115" si="111">C116*(1-$L$106)</f>
        <v>0</v>
      </c>
      <c r="D115" s="430">
        <f>IF($W$106=2,D116-D114,D116*('11. DL 4.pielikums'!$G$41-$L$106))</f>
        <v>0</v>
      </c>
      <c r="E115" s="430">
        <f t="shared" si="111"/>
        <v>0</v>
      </c>
      <c r="F115" s="430">
        <f>IF($W$106=2,F116-F114,F116*('11. DL 4.pielikums'!$G$41-$L$106))</f>
        <v>0</v>
      </c>
      <c r="G115" s="430">
        <f t="shared" si="111"/>
        <v>0</v>
      </c>
      <c r="H115" s="430">
        <f>IF($W$106=2,H116-H114,H116*('11. DL 4.pielikums'!$G$41-$L$106))</f>
        <v>0</v>
      </c>
      <c r="I115" s="430">
        <f t="shared" si="111"/>
        <v>0</v>
      </c>
      <c r="J115" s="430">
        <f>IF($W$106=2,J116-J114,J116*('11. DL 4.pielikums'!$G$41-$L$106))</f>
        <v>0</v>
      </c>
      <c r="K115" s="430">
        <f t="shared" si="111"/>
        <v>0</v>
      </c>
      <c r="L115" s="430">
        <f>IF($W$106=2,L116-L114,L116*('11. DL 4.pielikums'!$G$41-$L$106))</f>
        <v>0</v>
      </c>
      <c r="M115" s="430">
        <f t="shared" si="111"/>
        <v>0</v>
      </c>
      <c r="N115" s="430">
        <f>IF($W$106=2,N116-N114,N116*('11. DL 4.pielikums'!$G$41-$L$106))</f>
        <v>0</v>
      </c>
      <c r="O115" s="430">
        <f t="shared" si="111"/>
        <v>0</v>
      </c>
      <c r="P115" s="430">
        <f>IF($W$106=2,P116-P114,P116*('11. DL 4.pielikums'!$G$41-$L$106))</f>
        <v>0</v>
      </c>
      <c r="Q115" s="430">
        <f t="shared" si="111"/>
        <v>0</v>
      </c>
      <c r="R115" s="430">
        <f>IF($W$106=2,R116-R114,R116*('11. DL 4.pielikums'!$G$41-$L$106))</f>
        <v>0</v>
      </c>
      <c r="S115" s="430">
        <f t="shared" si="111"/>
        <v>0</v>
      </c>
      <c r="T115" s="396">
        <f t="shared" si="98"/>
        <v>0</v>
      </c>
      <c r="U115" s="397" t="e">
        <f t="shared" si="99"/>
        <v>#DIV/0!</v>
      </c>
    </row>
    <row r="116" spans="1:23" ht="12.75" customHeight="1" x14ac:dyDescent="0.2">
      <c r="A116" s="399" t="str">
        <f>A$12</f>
        <v>Kopējās attiecināmās izmaksas</v>
      </c>
      <c r="B116" s="297">
        <f>IF(B23=2,'1.2.1.B. Partneris-1'!H27,'1.2.1.B. Partneris-1'!H27*B23)</f>
        <v>0</v>
      </c>
      <c r="C116" s="297"/>
      <c r="D116" s="297">
        <f>IF(D23=2,'1.2.1.B. Partneris-1'!J27+'1.2.1.B. Partneris-1'!H27,'1.2.1.B. Partneris-1'!J27*D23)</f>
        <v>0</v>
      </c>
      <c r="E116" s="297"/>
      <c r="F116" s="297">
        <f>IF(F23=2,'1.2.1.B. Partneris-1'!L27+'1.2.1.B. Partneris-1'!J27+'1.2.1.B. Partneris-1'!H27,'1.2.1.B. Partneris-1'!L27*F23)</f>
        <v>0</v>
      </c>
      <c r="G116" s="297"/>
      <c r="H116" s="297">
        <f>IF(H23=2,'1.2.1.B. Partneris-1'!N27+'1.2.1.B. Partneris-1'!L27+'1.2.1.B. Partneris-1'!J27+'1.2.1.B. Partneris-1'!H27,'1.2.1.B. Partneris-1'!N27*H23)</f>
        <v>0</v>
      </c>
      <c r="I116" s="297"/>
      <c r="J116" s="297">
        <f>IF(J23=2,'1.2.1.B. Partneris-1'!P27,'1.2.1.B. Partneris-1'!P27*J23)</f>
        <v>0</v>
      </c>
      <c r="K116" s="297"/>
      <c r="L116" s="297">
        <f>IF(L23=2,'1.2.1.B. Partneris-1'!R27,'1.2.1.B. Partneris-1'!R27*L23)</f>
        <v>0</v>
      </c>
      <c r="M116" s="297"/>
      <c r="N116" s="297">
        <f>IF(N23=2,'1.2.1.B. Partneris-1'!T27,'1.2.1.B. Partneris-1'!T27*N23)</f>
        <v>0</v>
      </c>
      <c r="O116" s="297"/>
      <c r="P116" s="297">
        <f>IF(P23=2,'1.2.1.B. Partneris-1'!V27,'1.2.1.B. Partneris-1'!V27*P23)</f>
        <v>0</v>
      </c>
      <c r="Q116" s="297"/>
      <c r="R116" s="297">
        <f>IF(R23=2,'1.2.1.B. Partneris-1'!X27,'1.2.1.B. Partneris-1'!X27*R23)</f>
        <v>0</v>
      </c>
      <c r="S116" s="297"/>
      <c r="T116" s="400">
        <f>SUM(B116:R116)</f>
        <v>0</v>
      </c>
      <c r="U116" s="397" t="e">
        <f t="shared" si="99"/>
        <v>#DIV/0!</v>
      </c>
    </row>
    <row r="117" spans="1:23" ht="12.75" hidden="1" customHeight="1" x14ac:dyDescent="0.2">
      <c r="A117" s="398" t="str">
        <f>A$13</f>
        <v>Publiskās ārpusprojekta izmaksas</v>
      </c>
      <c r="B117" s="432"/>
      <c r="C117" s="432"/>
      <c r="D117" s="432"/>
      <c r="E117" s="432"/>
      <c r="F117" s="432"/>
      <c r="G117" s="432"/>
      <c r="H117" s="432"/>
      <c r="I117" s="432"/>
      <c r="J117" s="432"/>
      <c r="K117" s="432"/>
      <c r="L117" s="432"/>
      <c r="M117" s="432"/>
      <c r="N117" s="432"/>
      <c r="O117" s="432"/>
      <c r="P117" s="432"/>
      <c r="Q117" s="432"/>
      <c r="R117" s="432"/>
      <c r="S117" s="432"/>
      <c r="T117" s="396">
        <f t="shared" ref="T117:T119" si="112">SUM(B117:R117)</f>
        <v>0</v>
      </c>
      <c r="U117" s="431" t="s">
        <v>332</v>
      </c>
    </row>
    <row r="118" spans="1:23" ht="12.75" customHeight="1" x14ac:dyDescent="0.2">
      <c r="A118" s="398" t="str">
        <f>A$14</f>
        <v>Privātās ārpusprojekta izmaksas</v>
      </c>
      <c r="B118" s="430">
        <f>IF(B23=2,'1.2.1.B. Partneris-1'!I27,'1.2.1.B. Partneris-1'!I27*B23)</f>
        <v>0</v>
      </c>
      <c r="C118" s="430"/>
      <c r="D118" s="430">
        <f>IF(D23=2,'1.2.1.B. Partneris-1'!K27+'1.2.1.B. Partneris-1'!I27,'1.2.1.B. Partneris-1'!K27*D23)</f>
        <v>0</v>
      </c>
      <c r="E118" s="430"/>
      <c r="F118" s="430">
        <f>IF(F23=2,'1.2.1.B. Partneris-1'!M27+'1.2.1.B. Partneris-1'!K27+'1.2.1.B. Partneris-1'!I27,'1.2.1.B. Partneris-1'!M27*F23)</f>
        <v>0</v>
      </c>
      <c r="G118" s="430"/>
      <c r="H118" s="430">
        <f>IF(H23=2,'1.2.1.B. Partneris-1'!O27+'1.2.1.B. Partneris-1'!M27+'1.2.1.B. Partneris-1'!K27+'1.2.1.B. Partneris-1'!I27,'1.2.1.B. Partneris-1'!O27*H23)</f>
        <v>0</v>
      </c>
      <c r="I118" s="430"/>
      <c r="J118" s="430">
        <f>IF(J23=2,'1.2.1.B. Partneris-1'!Q27,'1.2.1.B. Partneris-1'!Q27*J23)</f>
        <v>0</v>
      </c>
      <c r="K118" s="430"/>
      <c r="L118" s="430">
        <f>IF(L23=2,'1.2.1.B. Partneris-1'!S27,'1.2.1.B. Partneris-1'!S27*L23)</f>
        <v>0</v>
      </c>
      <c r="M118" s="430"/>
      <c r="N118" s="430">
        <f>IF(N23=2,'1.2.1.B. Partneris-1'!U27,'1.2.1.B. Partneris-1'!U27*N23)</f>
        <v>0</v>
      </c>
      <c r="O118" s="430"/>
      <c r="P118" s="430">
        <f>IF(P23=2,'1.2.1.B. Partneris-1'!W27,'1.2.1.B. Partneris-1'!W27*P23)</f>
        <v>0</v>
      </c>
      <c r="Q118" s="430"/>
      <c r="R118" s="430">
        <f>IF(R23=2,'1.2.1.B. Partneris-1'!Y27,'1.2.1.B. Partneris-1'!Y27*R23)</f>
        <v>0</v>
      </c>
      <c r="S118" s="430"/>
      <c r="T118" s="396">
        <f t="shared" si="112"/>
        <v>0</v>
      </c>
      <c r="U118" s="431" t="s">
        <v>332</v>
      </c>
    </row>
    <row r="119" spans="1:23" ht="12.75" customHeight="1" x14ac:dyDescent="0.2">
      <c r="A119" s="399" t="str">
        <f>A$15</f>
        <v>Ārpusprojekta izmaksas kopā</v>
      </c>
      <c r="B119" s="297">
        <f>SUM(B117:B118)</f>
        <v>0</v>
      </c>
      <c r="C119" s="297"/>
      <c r="D119" s="297">
        <f t="shared" ref="D119:R119" si="113">SUM(D117:D118)</f>
        <v>0</v>
      </c>
      <c r="E119" s="297"/>
      <c r="F119" s="297">
        <f t="shared" si="113"/>
        <v>0</v>
      </c>
      <c r="G119" s="297"/>
      <c r="H119" s="297">
        <f t="shared" si="113"/>
        <v>0</v>
      </c>
      <c r="I119" s="297"/>
      <c r="J119" s="297">
        <f t="shared" si="113"/>
        <v>0</v>
      </c>
      <c r="K119" s="297"/>
      <c r="L119" s="297">
        <f t="shared" si="113"/>
        <v>0</v>
      </c>
      <c r="M119" s="297"/>
      <c r="N119" s="297">
        <f t="shared" si="113"/>
        <v>0</v>
      </c>
      <c r="O119" s="297"/>
      <c r="P119" s="297">
        <f t="shared" si="113"/>
        <v>0</v>
      </c>
      <c r="Q119" s="297"/>
      <c r="R119" s="297">
        <f t="shared" si="113"/>
        <v>0</v>
      </c>
      <c r="S119" s="297"/>
      <c r="T119" s="400">
        <f t="shared" si="112"/>
        <v>0</v>
      </c>
      <c r="U119" s="431" t="s">
        <v>332</v>
      </c>
    </row>
    <row r="120" spans="1:23" ht="12.75" customHeight="1" x14ac:dyDescent="0.25">
      <c r="A120" s="404" t="str">
        <f>A$16</f>
        <v>Kopējās izmaksas</v>
      </c>
      <c r="B120" s="405">
        <f>B116+B119</f>
        <v>0</v>
      </c>
      <c r="C120" s="405"/>
      <c r="D120" s="405">
        <f t="shared" ref="D120:R120" si="114">D116+D119</f>
        <v>0</v>
      </c>
      <c r="E120" s="405"/>
      <c r="F120" s="405">
        <f t="shared" si="114"/>
        <v>0</v>
      </c>
      <c r="G120" s="405"/>
      <c r="H120" s="405">
        <f t="shared" si="114"/>
        <v>0</v>
      </c>
      <c r="I120" s="405"/>
      <c r="J120" s="405">
        <f t="shared" si="114"/>
        <v>0</v>
      </c>
      <c r="K120" s="405"/>
      <c r="L120" s="405">
        <f t="shared" si="114"/>
        <v>0</v>
      </c>
      <c r="M120" s="405"/>
      <c r="N120" s="405">
        <f t="shared" si="114"/>
        <v>0</v>
      </c>
      <c r="O120" s="405"/>
      <c r="P120" s="405">
        <f t="shared" si="114"/>
        <v>0</v>
      </c>
      <c r="Q120" s="405"/>
      <c r="R120" s="405">
        <f t="shared" si="114"/>
        <v>0</v>
      </c>
      <c r="S120" s="405"/>
      <c r="T120" s="400">
        <f>SUM(B120:R120)</f>
        <v>0</v>
      </c>
      <c r="U120" s="431" t="s">
        <v>332</v>
      </c>
    </row>
    <row r="121" spans="1:23" ht="12.75" customHeight="1" x14ac:dyDescent="0.25">
      <c r="A121" s="418"/>
      <c r="B121" s="418"/>
      <c r="C121" s="418"/>
      <c r="D121" s="418"/>
      <c r="E121" s="418"/>
      <c r="F121" s="418"/>
      <c r="G121" s="418"/>
      <c r="H121" s="418"/>
      <c r="I121" s="418"/>
      <c r="J121" s="418"/>
      <c r="K121" s="418"/>
      <c r="L121" s="418"/>
      <c r="M121" s="418"/>
      <c r="N121" s="418"/>
      <c r="O121" s="418"/>
      <c r="P121" s="418"/>
      <c r="Q121" s="418"/>
      <c r="R121" s="418"/>
      <c r="S121" s="418"/>
      <c r="T121" s="418"/>
      <c r="U121" s="418"/>
    </row>
    <row r="122" spans="1:23" ht="24" customHeight="1" x14ac:dyDescent="0.2">
      <c r="A122" s="433" t="s">
        <v>344</v>
      </c>
      <c r="B122" s="421">
        <f>'1.2.1.B. Partneris-1'!C3</f>
        <v>0</v>
      </c>
      <c r="C122" s="422"/>
      <c r="D122" s="422"/>
      <c r="E122" s="422"/>
      <c r="F122" s="421">
        <f>'1.2.1.B. Partneris-1'!H3</f>
        <v>0</v>
      </c>
      <c r="G122" s="422"/>
      <c r="H122" s="423"/>
      <c r="I122" s="422"/>
      <c r="J122" s="423" t="s">
        <v>339</v>
      </c>
      <c r="K122" s="422"/>
      <c r="L122" s="425">
        <f>'1.2.1.B. Partneris-1'!C14</f>
        <v>1</v>
      </c>
      <c r="M122" s="422"/>
      <c r="N122" s="426" t="s">
        <v>347</v>
      </c>
      <c r="O122" s="422"/>
      <c r="P122" s="423"/>
      <c r="Q122" s="422"/>
      <c r="R122" s="423"/>
      <c r="S122" s="422"/>
      <c r="T122" s="423"/>
      <c r="U122" s="423"/>
      <c r="W122" s="4">
        <f>IF(F122=Dati!$J$3,1,IF(F122=Dati!$J$4,2,IF(F122=Dati!$J$5,3,0)))</f>
        <v>0</v>
      </c>
    </row>
    <row r="123" spans="1:23" x14ac:dyDescent="0.2">
      <c r="A123" s="392" t="s">
        <v>324</v>
      </c>
      <c r="B123" s="393">
        <f>B$3</f>
        <v>2026</v>
      </c>
      <c r="C123" s="393"/>
      <c r="D123" s="393">
        <f>D$3</f>
        <v>2027</v>
      </c>
      <c r="E123" s="393"/>
      <c r="F123" s="393">
        <f>F$3</f>
        <v>2028</v>
      </c>
      <c r="G123" s="393"/>
      <c r="H123" s="393">
        <f>H$3</f>
        <v>2029</v>
      </c>
      <c r="I123" s="393"/>
      <c r="J123" s="393" t="str">
        <f>J$3</f>
        <v>X</v>
      </c>
      <c r="K123" s="393"/>
      <c r="L123" s="393" t="str">
        <f>L$3</f>
        <v>X</v>
      </c>
      <c r="M123" s="393"/>
      <c r="N123" s="393" t="str">
        <f>N$3</f>
        <v>X</v>
      </c>
      <c r="O123" s="393"/>
      <c r="P123" s="393" t="str">
        <f>P$3</f>
        <v>X</v>
      </c>
      <c r="Q123" s="393"/>
      <c r="R123" s="393" t="str">
        <f>R$3</f>
        <v>X</v>
      </c>
      <c r="S123" s="393"/>
      <c r="T123" s="393"/>
      <c r="U123" s="393"/>
    </row>
    <row r="124" spans="1:23" x14ac:dyDescent="0.2">
      <c r="A124" s="427"/>
      <c r="B124" s="394" t="s">
        <v>325</v>
      </c>
      <c r="C124" s="394"/>
      <c r="D124" s="394" t="s">
        <v>325</v>
      </c>
      <c r="E124" s="394"/>
      <c r="F124" s="394" t="s">
        <v>325</v>
      </c>
      <c r="G124" s="394"/>
      <c r="H124" s="394" t="s">
        <v>325</v>
      </c>
      <c r="I124" s="394"/>
      <c r="J124" s="394" t="s">
        <v>325</v>
      </c>
      <c r="K124" s="394"/>
      <c r="L124" s="394" t="s">
        <v>325</v>
      </c>
      <c r="M124" s="394"/>
      <c r="N124" s="394" t="s">
        <v>325</v>
      </c>
      <c r="O124" s="394"/>
      <c r="P124" s="394" t="s">
        <v>325</v>
      </c>
      <c r="Q124" s="394"/>
      <c r="R124" s="394" t="s">
        <v>325</v>
      </c>
      <c r="S124" s="394"/>
      <c r="T124" s="394" t="s">
        <v>191</v>
      </c>
      <c r="U124" s="394" t="s">
        <v>131</v>
      </c>
    </row>
    <row r="125" spans="1:23" ht="12.75" customHeight="1" x14ac:dyDescent="0.2">
      <c r="A125" s="428" t="str">
        <f>A$5</f>
        <v>Taisnīgas pārkārtošanās fonds</v>
      </c>
      <c r="B125" s="429">
        <f>(B132*$L$122)*$W$19-B129</f>
        <v>0</v>
      </c>
      <c r="C125" s="429"/>
      <c r="D125" s="429">
        <f t="shared" ref="D125:P125" si="115">(D132*$L$122)*$W$19-D129</f>
        <v>0</v>
      </c>
      <c r="E125" s="429"/>
      <c r="F125" s="429">
        <f t="shared" si="115"/>
        <v>0</v>
      </c>
      <c r="G125" s="429"/>
      <c r="H125" s="429">
        <f t="shared" si="115"/>
        <v>0</v>
      </c>
      <c r="I125" s="429"/>
      <c r="J125" s="429">
        <f t="shared" si="115"/>
        <v>0</v>
      </c>
      <c r="K125" s="429"/>
      <c r="L125" s="429">
        <f t="shared" si="115"/>
        <v>0</v>
      </c>
      <c r="M125" s="429"/>
      <c r="N125" s="429">
        <f t="shared" si="115"/>
        <v>0</v>
      </c>
      <c r="O125" s="429"/>
      <c r="P125" s="429">
        <f t="shared" si="115"/>
        <v>0</v>
      </c>
      <c r="Q125" s="429"/>
      <c r="R125" s="429">
        <f t="shared" ref="R125" si="116">(R132*$L$122-R129)*$W$19</f>
        <v>0</v>
      </c>
      <c r="S125" s="429"/>
      <c r="T125" s="396">
        <f t="shared" ref="T125:T131" si="117">SUM(B125:R125)</f>
        <v>0</v>
      </c>
      <c r="U125" s="397" t="e">
        <f>T125/$T$132</f>
        <v>#DIV/0!</v>
      </c>
    </row>
    <row r="126" spans="1:23" ht="12.75" hidden="1" customHeight="1" x14ac:dyDescent="0.2">
      <c r="A126" s="398" t="str">
        <f>A$6</f>
        <v>Attiecināmais valsts budžeta finansējums</v>
      </c>
      <c r="B126" s="502"/>
      <c r="C126" s="429"/>
      <c r="D126" s="502"/>
      <c r="E126" s="502"/>
      <c r="F126" s="502"/>
      <c r="G126" s="502"/>
      <c r="H126" s="502"/>
      <c r="I126" s="502"/>
      <c r="J126" s="502"/>
      <c r="K126" s="502"/>
      <c r="L126" s="502"/>
      <c r="M126" s="502"/>
      <c r="N126" s="502"/>
      <c r="O126" s="502"/>
      <c r="P126" s="502"/>
      <c r="Q126" s="502"/>
      <c r="R126" s="502"/>
      <c r="S126" s="429"/>
      <c r="T126" s="396">
        <f t="shared" si="117"/>
        <v>0</v>
      </c>
      <c r="U126" s="397" t="e">
        <f t="shared" ref="U126:U132" si="118">T126/$T$132</f>
        <v>#DIV/0!</v>
      </c>
    </row>
    <row r="127" spans="1:23" ht="12.75" hidden="1" customHeight="1" x14ac:dyDescent="0.2">
      <c r="A127" s="398" t="str">
        <f>A$7</f>
        <v>Cits publiskais finansējums</v>
      </c>
      <c r="B127" s="509"/>
      <c r="C127" s="429"/>
      <c r="D127" s="509"/>
      <c r="E127" s="429"/>
      <c r="F127" s="509"/>
      <c r="G127" s="429"/>
      <c r="H127" s="509"/>
      <c r="I127" s="429"/>
      <c r="J127" s="509"/>
      <c r="K127" s="429"/>
      <c r="L127" s="509"/>
      <c r="M127" s="429"/>
      <c r="N127" s="509"/>
      <c r="O127" s="429"/>
      <c r="P127" s="509"/>
      <c r="Q127" s="429"/>
      <c r="R127" s="509"/>
      <c r="S127" s="430"/>
      <c r="T127" s="396">
        <f t="shared" si="117"/>
        <v>0</v>
      </c>
      <c r="U127" s="397" t="e">
        <f t="shared" si="118"/>
        <v>#DIV/0!</v>
      </c>
    </row>
    <row r="128" spans="1:23" ht="12.75" customHeight="1" x14ac:dyDescent="0.2">
      <c r="A128" s="398" t="str">
        <f>A$8</f>
        <v>Pašvaldības finansējums</v>
      </c>
      <c r="B128" s="430">
        <f>IF($F$122="Pašvaldība vai tās izveidota iestāde",B132-B125-B129,0)</f>
        <v>0</v>
      </c>
      <c r="C128" s="430">
        <f t="shared" ref="C128:R128" si="119">IF($F$122="Pašvaldība vai tās izveidota iestāde",C132-C125-C129,0)</f>
        <v>0</v>
      </c>
      <c r="D128" s="430">
        <f t="shared" si="119"/>
        <v>0</v>
      </c>
      <c r="E128" s="430">
        <f t="shared" si="119"/>
        <v>0</v>
      </c>
      <c r="F128" s="430">
        <f t="shared" si="119"/>
        <v>0</v>
      </c>
      <c r="G128" s="430">
        <f t="shared" si="119"/>
        <v>0</v>
      </c>
      <c r="H128" s="430">
        <f t="shared" si="119"/>
        <v>0</v>
      </c>
      <c r="I128" s="430">
        <f t="shared" si="119"/>
        <v>0</v>
      </c>
      <c r="J128" s="430">
        <f t="shared" si="119"/>
        <v>0</v>
      </c>
      <c r="K128" s="430">
        <f t="shared" si="119"/>
        <v>0</v>
      </c>
      <c r="L128" s="430">
        <f t="shared" si="119"/>
        <v>0</v>
      </c>
      <c r="M128" s="430">
        <f t="shared" si="119"/>
        <v>0</v>
      </c>
      <c r="N128" s="430">
        <f t="shared" si="119"/>
        <v>0</v>
      </c>
      <c r="O128" s="430">
        <f t="shared" si="119"/>
        <v>0</v>
      </c>
      <c r="P128" s="430">
        <f t="shared" si="119"/>
        <v>0</v>
      </c>
      <c r="Q128" s="430">
        <f t="shared" si="119"/>
        <v>0</v>
      </c>
      <c r="R128" s="430">
        <f t="shared" si="119"/>
        <v>0</v>
      </c>
      <c r="S128" s="430"/>
      <c r="T128" s="396">
        <f t="shared" si="117"/>
        <v>0</v>
      </c>
      <c r="U128" s="397" t="e">
        <f t="shared" si="118"/>
        <v>#DIV/0!</v>
      </c>
    </row>
    <row r="129" spans="1:23" s="3" customFormat="1" ht="12.75" hidden="1" customHeight="1" x14ac:dyDescent="0.2">
      <c r="A129" s="398" t="str">
        <f>A$9</f>
        <v>Elastības finansējums</v>
      </c>
      <c r="B129" s="430">
        <f>B132*$W$20*$L$122</f>
        <v>0</v>
      </c>
      <c r="C129" s="430">
        <f t="shared" ref="C129:R129" si="120">C132*$W$20*$L$122</f>
        <v>0</v>
      </c>
      <c r="D129" s="430">
        <f t="shared" si="120"/>
        <v>0</v>
      </c>
      <c r="E129" s="430">
        <f t="shared" si="120"/>
        <v>0</v>
      </c>
      <c r="F129" s="430">
        <f t="shared" si="120"/>
        <v>0</v>
      </c>
      <c r="G129" s="430">
        <f t="shared" si="120"/>
        <v>0</v>
      </c>
      <c r="H129" s="430">
        <f t="shared" si="120"/>
        <v>0</v>
      </c>
      <c r="I129" s="430">
        <f t="shared" si="120"/>
        <v>0</v>
      </c>
      <c r="J129" s="430">
        <f t="shared" si="120"/>
        <v>0</v>
      </c>
      <c r="K129" s="430">
        <f t="shared" si="120"/>
        <v>0</v>
      </c>
      <c r="L129" s="430">
        <f t="shared" si="120"/>
        <v>0</v>
      </c>
      <c r="M129" s="430">
        <f t="shared" si="120"/>
        <v>0</v>
      </c>
      <c r="N129" s="430">
        <f t="shared" si="120"/>
        <v>0</v>
      </c>
      <c r="O129" s="430">
        <f t="shared" si="120"/>
        <v>0</v>
      </c>
      <c r="P129" s="430">
        <f t="shared" si="120"/>
        <v>0</v>
      </c>
      <c r="Q129" s="430">
        <f t="shared" si="120"/>
        <v>0</v>
      </c>
      <c r="R129" s="430">
        <f t="shared" si="120"/>
        <v>0</v>
      </c>
      <c r="S129" s="430"/>
      <c r="T129" s="396">
        <f t="shared" si="117"/>
        <v>0</v>
      </c>
      <c r="U129" s="397" t="e">
        <f t="shared" si="118"/>
        <v>#DIV/0!</v>
      </c>
    </row>
    <row r="130" spans="1:23" ht="12.75" customHeight="1" x14ac:dyDescent="0.2">
      <c r="A130" s="399" t="str">
        <f>A$10</f>
        <v>Publiskās attiecināmās izmaksas</v>
      </c>
      <c r="B130" s="297">
        <f>SUM(B125:B128)</f>
        <v>0</v>
      </c>
      <c r="C130" s="297">
        <f t="shared" ref="C130:R130" si="121">SUM(C125:C128)</f>
        <v>0</v>
      </c>
      <c r="D130" s="297">
        <f t="shared" si="121"/>
        <v>0</v>
      </c>
      <c r="E130" s="297">
        <f t="shared" si="121"/>
        <v>0</v>
      </c>
      <c r="F130" s="297">
        <f t="shared" si="121"/>
        <v>0</v>
      </c>
      <c r="G130" s="297">
        <f t="shared" si="121"/>
        <v>0</v>
      </c>
      <c r="H130" s="297">
        <f t="shared" si="121"/>
        <v>0</v>
      </c>
      <c r="I130" s="297">
        <f t="shared" si="121"/>
        <v>0</v>
      </c>
      <c r="J130" s="297">
        <f t="shared" si="121"/>
        <v>0</v>
      </c>
      <c r="K130" s="297">
        <f t="shared" si="121"/>
        <v>0</v>
      </c>
      <c r="L130" s="297">
        <f t="shared" si="121"/>
        <v>0</v>
      </c>
      <c r="M130" s="297">
        <f t="shared" si="121"/>
        <v>0</v>
      </c>
      <c r="N130" s="297">
        <f t="shared" si="121"/>
        <v>0</v>
      </c>
      <c r="O130" s="297">
        <f t="shared" si="121"/>
        <v>0</v>
      </c>
      <c r="P130" s="297">
        <f t="shared" si="121"/>
        <v>0</v>
      </c>
      <c r="Q130" s="297">
        <f t="shared" si="121"/>
        <v>0</v>
      </c>
      <c r="R130" s="297">
        <f t="shared" si="121"/>
        <v>0</v>
      </c>
      <c r="S130" s="297"/>
      <c r="T130" s="400">
        <f t="shared" si="117"/>
        <v>0</v>
      </c>
      <c r="U130" s="397" t="e">
        <f t="shared" si="118"/>
        <v>#DIV/0!</v>
      </c>
    </row>
    <row r="131" spans="1:23" ht="12.75" customHeight="1" x14ac:dyDescent="0.2">
      <c r="A131" s="398" t="str">
        <f>A$11</f>
        <v>Privātās attiecināmās izmaksas</v>
      </c>
      <c r="B131" s="430">
        <f>IF($F$122="Pašvaldība vai tās izveidota iestāde",0,B132-B125-B129)</f>
        <v>0</v>
      </c>
      <c r="C131" s="430">
        <f t="shared" ref="C131:R131" si="122">IF($F$122="Pašvaldība vai tās izveidota iestāde",0,C132-C125-C129)</f>
        <v>0</v>
      </c>
      <c r="D131" s="430">
        <f t="shared" si="122"/>
        <v>0</v>
      </c>
      <c r="E131" s="430">
        <f t="shared" si="122"/>
        <v>0</v>
      </c>
      <c r="F131" s="430">
        <f t="shared" si="122"/>
        <v>0</v>
      </c>
      <c r="G131" s="430">
        <f t="shared" si="122"/>
        <v>0</v>
      </c>
      <c r="H131" s="430">
        <f t="shared" si="122"/>
        <v>0</v>
      </c>
      <c r="I131" s="430">
        <f t="shared" si="122"/>
        <v>0</v>
      </c>
      <c r="J131" s="430">
        <f t="shared" si="122"/>
        <v>0</v>
      </c>
      <c r="K131" s="430">
        <f t="shared" si="122"/>
        <v>0</v>
      </c>
      <c r="L131" s="430">
        <f t="shared" si="122"/>
        <v>0</v>
      </c>
      <c r="M131" s="430">
        <f t="shared" si="122"/>
        <v>0</v>
      </c>
      <c r="N131" s="430">
        <f t="shared" si="122"/>
        <v>0</v>
      </c>
      <c r="O131" s="430">
        <f t="shared" si="122"/>
        <v>0</v>
      </c>
      <c r="P131" s="430">
        <f t="shared" si="122"/>
        <v>0</v>
      </c>
      <c r="Q131" s="430">
        <f t="shared" si="122"/>
        <v>0</v>
      </c>
      <c r="R131" s="430">
        <f t="shared" si="122"/>
        <v>0</v>
      </c>
      <c r="S131" s="430"/>
      <c r="T131" s="396">
        <f t="shared" si="117"/>
        <v>0</v>
      </c>
      <c r="U131" s="397" t="e">
        <f t="shared" si="118"/>
        <v>#DIV/0!</v>
      </c>
    </row>
    <row r="132" spans="1:23" ht="12.75" customHeight="1" x14ac:dyDescent="0.2">
      <c r="A132" s="399" t="str">
        <f>A$12</f>
        <v>Kopējās attiecināmās izmaksas</v>
      </c>
      <c r="B132" s="297">
        <f>IF(B23=2,'1.2.1.B. Partneris-1'!H28,'1.2.1.B. Partneris-1'!H28*B23)</f>
        <v>0</v>
      </c>
      <c r="C132" s="297"/>
      <c r="D132" s="297">
        <f>IF(D23=2,'1.2.1.B. Partneris-1'!J28+'1.2.1.B. Partneris-1'!H28,'1.2.1.B. Partneris-1'!J28*D23)</f>
        <v>0</v>
      </c>
      <c r="E132" s="297"/>
      <c r="F132" s="297">
        <f>IF(F23=2,'1.2.1.B. Partneris-1'!L28+'1.2.1.B. Partneris-1'!J28+'1.2.1.B. Partneris-1'!H28,'1.2.1.B. Partneris-1'!L28*F23)</f>
        <v>0</v>
      </c>
      <c r="G132" s="297"/>
      <c r="H132" s="297">
        <f>IF(H23=2,'1.2.1.B. Partneris-1'!N28+'1.2.1.B. Partneris-1'!L28+'1.2.1.B. Partneris-1'!J28+'1.2.1.B. Partneris-1'!H28,'1.2.1.B. Partneris-1'!N28*H23)</f>
        <v>0</v>
      </c>
      <c r="I132" s="297"/>
      <c r="J132" s="297">
        <f>IF(J23=2,'1.2.1.B. Partneris-1'!P28,'1.2.1.B. Partneris-1'!P28*J23)</f>
        <v>0</v>
      </c>
      <c r="K132" s="297"/>
      <c r="L132" s="297">
        <f>IF(L23=2,'1.2.1.B. Partneris-1'!R28,'1.2.1.B. Partneris-1'!R28*L23)</f>
        <v>0</v>
      </c>
      <c r="M132" s="297"/>
      <c r="N132" s="297">
        <f>IF(N23=2,'1.2.1.B. Partneris-1'!T28,'1.2.1.B. Partneris-1'!T28*N23)</f>
        <v>0</v>
      </c>
      <c r="O132" s="297"/>
      <c r="P132" s="297">
        <f>IF(P23=2,'1.2.1.B. Partneris-1'!V28,'1.2.1.B. Partneris-1'!V28*P23)</f>
        <v>0</v>
      </c>
      <c r="Q132" s="297"/>
      <c r="R132" s="297">
        <f>IF(R23=2,'1.2.1.B. Partneris-1'!X28,'1.2.1.B. Partneris-1'!X28*R23)</f>
        <v>0</v>
      </c>
      <c r="S132" s="297"/>
      <c r="T132" s="400">
        <f>SUM(B132:R132)</f>
        <v>0</v>
      </c>
      <c r="U132" s="397" t="e">
        <f t="shared" si="118"/>
        <v>#DIV/0!</v>
      </c>
    </row>
    <row r="133" spans="1:23" ht="12.75" hidden="1" customHeight="1" x14ac:dyDescent="0.2">
      <c r="A133" s="398" t="str">
        <f>A$13</f>
        <v>Publiskās ārpusprojekta izmaksas</v>
      </c>
      <c r="B133" s="432"/>
      <c r="C133" s="432"/>
      <c r="D133" s="432"/>
      <c r="E133" s="432"/>
      <c r="F133" s="432"/>
      <c r="G133" s="432"/>
      <c r="H133" s="432"/>
      <c r="I133" s="432"/>
      <c r="J133" s="432"/>
      <c r="K133" s="432"/>
      <c r="L133" s="432"/>
      <c r="M133" s="432"/>
      <c r="N133" s="432"/>
      <c r="O133" s="432"/>
      <c r="P133" s="432"/>
      <c r="Q133" s="432"/>
      <c r="R133" s="432"/>
      <c r="S133" s="432"/>
      <c r="T133" s="396">
        <f t="shared" ref="T133:T135" si="123">SUM(B133:R133)</f>
        <v>0</v>
      </c>
      <c r="U133" s="431" t="s">
        <v>332</v>
      </c>
    </row>
    <row r="134" spans="1:23" ht="12.75" customHeight="1" x14ac:dyDescent="0.2">
      <c r="A134" s="398" t="str">
        <f>A$14</f>
        <v>Privātās ārpusprojekta izmaksas</v>
      </c>
      <c r="B134" s="430">
        <f>IF(B23=2,'1.2.1.B. Partneris-1'!I28,'1.2.1.B. Partneris-1'!I28*B23)</f>
        <v>0</v>
      </c>
      <c r="C134" s="430"/>
      <c r="D134" s="430">
        <f>IF(D23=2,'1.2.1.B. Partneris-1'!K28+'1.2.1.B. Partneris-1'!I28,'1.2.1.B. Partneris-1'!K28*D23)</f>
        <v>0</v>
      </c>
      <c r="E134" s="430"/>
      <c r="F134" s="430">
        <f>IF(F23=2,'1.2.1.B. Partneris-1'!M28+'1.2.1.B. Partneris-1'!K28+'1.2.1.B. Partneris-1'!I28,'1.2.1.B. Partneris-1'!M28*F23)</f>
        <v>0</v>
      </c>
      <c r="G134" s="430"/>
      <c r="H134" s="430">
        <f>IF(H23=2,'1.2.1.B. Partneris-1'!O28+'1.2.1.B. Partneris-1'!M28+'1.2.1.B. Partneris-1'!K28+'1.2.1.B. Partneris-1'!I28,'1.2.1.B. Partneris-1'!O28*H23)</f>
        <v>0</v>
      </c>
      <c r="I134" s="430"/>
      <c r="J134" s="430">
        <f>IF(J23=2,'1.2.1.B. Partneris-1'!Q28,'1.2.1.B. Partneris-1'!Q28*J23)</f>
        <v>0</v>
      </c>
      <c r="K134" s="430"/>
      <c r="L134" s="430">
        <f>IF(L23=2,'1.2.1.B. Partneris-1'!S28,'1.2.1.B. Partneris-1'!S28*L23)</f>
        <v>0</v>
      </c>
      <c r="M134" s="430"/>
      <c r="N134" s="430">
        <f>IF(N23=2,'1.2.1.B. Partneris-1'!U28,'1.2.1.B. Partneris-1'!U28*N23)</f>
        <v>0</v>
      </c>
      <c r="O134" s="430"/>
      <c r="P134" s="430">
        <f>IF(P23=2,'1.2.1.B. Partneris-1'!W28,'1.2.1.B. Partneris-1'!W28*P23)</f>
        <v>0</v>
      </c>
      <c r="Q134" s="430"/>
      <c r="R134" s="430">
        <f>IF(R23=2,'1.2.1.B. Partneris-1'!Y28,'1.2.1.B. Partneris-1'!Y28*R23)</f>
        <v>0</v>
      </c>
      <c r="S134" s="430"/>
      <c r="T134" s="396">
        <f t="shared" si="123"/>
        <v>0</v>
      </c>
      <c r="U134" s="431" t="s">
        <v>332</v>
      </c>
    </row>
    <row r="135" spans="1:23" ht="12.75" customHeight="1" x14ac:dyDescent="0.2">
      <c r="A135" s="399" t="str">
        <f>A$15</f>
        <v>Ārpusprojekta izmaksas kopā</v>
      </c>
      <c r="B135" s="297">
        <f>SUM(B133:B134)</f>
        <v>0</v>
      </c>
      <c r="C135" s="297"/>
      <c r="D135" s="297">
        <f t="shared" ref="D135:R135" si="124">SUM(D133:D134)</f>
        <v>0</v>
      </c>
      <c r="E135" s="297"/>
      <c r="F135" s="297">
        <f t="shared" si="124"/>
        <v>0</v>
      </c>
      <c r="G135" s="297"/>
      <c r="H135" s="297">
        <f t="shared" si="124"/>
        <v>0</v>
      </c>
      <c r="I135" s="297"/>
      <c r="J135" s="297">
        <f t="shared" si="124"/>
        <v>0</v>
      </c>
      <c r="K135" s="297"/>
      <c r="L135" s="297">
        <f t="shared" si="124"/>
        <v>0</v>
      </c>
      <c r="M135" s="297"/>
      <c r="N135" s="297">
        <f t="shared" si="124"/>
        <v>0</v>
      </c>
      <c r="O135" s="297"/>
      <c r="P135" s="297">
        <f t="shared" si="124"/>
        <v>0</v>
      </c>
      <c r="Q135" s="297"/>
      <c r="R135" s="297">
        <f t="shared" si="124"/>
        <v>0</v>
      </c>
      <c r="S135" s="297"/>
      <c r="T135" s="400">
        <f t="shared" si="123"/>
        <v>0</v>
      </c>
      <c r="U135" s="431" t="s">
        <v>332</v>
      </c>
    </row>
    <row r="136" spans="1:23" ht="12.75" customHeight="1" x14ac:dyDescent="0.25">
      <c r="A136" s="404" t="str">
        <f>A$16</f>
        <v>Kopējās izmaksas</v>
      </c>
      <c r="B136" s="405">
        <f>B132+B135</f>
        <v>0</v>
      </c>
      <c r="C136" s="405"/>
      <c r="D136" s="405">
        <f t="shared" ref="D136:R136" si="125">D132+D135</f>
        <v>0</v>
      </c>
      <c r="E136" s="405"/>
      <c r="F136" s="405">
        <f t="shared" si="125"/>
        <v>0</v>
      </c>
      <c r="G136" s="405"/>
      <c r="H136" s="405">
        <f t="shared" si="125"/>
        <v>0</v>
      </c>
      <c r="I136" s="405"/>
      <c r="J136" s="405">
        <f t="shared" si="125"/>
        <v>0</v>
      </c>
      <c r="K136" s="405"/>
      <c r="L136" s="405">
        <f t="shared" si="125"/>
        <v>0</v>
      </c>
      <c r="M136" s="405"/>
      <c r="N136" s="405">
        <f t="shared" si="125"/>
        <v>0</v>
      </c>
      <c r="O136" s="405"/>
      <c r="P136" s="405">
        <f t="shared" si="125"/>
        <v>0</v>
      </c>
      <c r="Q136" s="405"/>
      <c r="R136" s="405">
        <f t="shared" si="125"/>
        <v>0</v>
      </c>
      <c r="S136" s="405"/>
      <c r="T136" s="400">
        <f>SUM(B136:R136)</f>
        <v>0</v>
      </c>
      <c r="U136" s="431" t="s">
        <v>332</v>
      </c>
    </row>
    <row r="137" spans="1:23" ht="12.75" customHeight="1" x14ac:dyDescent="0.25">
      <c r="A137" s="418"/>
      <c r="B137" s="418"/>
      <c r="C137" s="418"/>
      <c r="D137" s="418"/>
      <c r="E137" s="418"/>
      <c r="F137" s="418"/>
      <c r="G137" s="418"/>
      <c r="H137" s="418"/>
      <c r="I137" s="418"/>
      <c r="J137" s="418"/>
      <c r="K137" s="418"/>
      <c r="L137" s="418"/>
      <c r="M137" s="418"/>
      <c r="N137" s="418"/>
      <c r="O137" s="418"/>
      <c r="P137" s="418"/>
      <c r="Q137" s="418"/>
      <c r="R137" s="418"/>
      <c r="S137" s="418"/>
      <c r="T137" s="418"/>
      <c r="U137" s="418"/>
    </row>
    <row r="138" spans="1:23" ht="24" customHeight="1" x14ac:dyDescent="0.2">
      <c r="A138" s="433" t="s">
        <v>344</v>
      </c>
      <c r="B138" s="421">
        <f>'1.2.1.C. Partneris-1'!C3</f>
        <v>0</v>
      </c>
      <c r="C138" s="422"/>
      <c r="D138" s="422"/>
      <c r="E138" s="422"/>
      <c r="F138" s="421">
        <f>'1.2.1.C. Partneris-1'!H3</f>
        <v>0</v>
      </c>
      <c r="G138" s="422"/>
      <c r="H138" s="423"/>
      <c r="I138" s="422"/>
      <c r="J138" s="423" t="s">
        <v>339</v>
      </c>
      <c r="K138" s="422"/>
      <c r="L138" s="425">
        <f>'1.2.1.C. Partneris-1'!C24</f>
        <v>0.85</v>
      </c>
      <c r="M138" s="422"/>
      <c r="N138" s="426" t="s">
        <v>348</v>
      </c>
      <c r="O138" s="422"/>
      <c r="P138" s="423"/>
      <c r="Q138" s="422"/>
      <c r="R138" s="423"/>
      <c r="S138" s="422"/>
      <c r="T138" s="423"/>
      <c r="U138" s="423"/>
      <c r="W138" s="4">
        <f>IF(F138=Dati!$J$3,1,IF(F138=Dati!$J$4,2,IF(F138=Dati!$J$5,3,0)))</f>
        <v>0</v>
      </c>
    </row>
    <row r="139" spans="1:23" x14ac:dyDescent="0.2">
      <c r="A139" s="392" t="s">
        <v>324</v>
      </c>
      <c r="B139" s="393">
        <f>B$3</f>
        <v>2026</v>
      </c>
      <c r="C139" s="393"/>
      <c r="D139" s="393">
        <f>D$3</f>
        <v>2027</v>
      </c>
      <c r="E139" s="393"/>
      <c r="F139" s="393">
        <f>F$3</f>
        <v>2028</v>
      </c>
      <c r="G139" s="393"/>
      <c r="H139" s="393">
        <f>H$3</f>
        <v>2029</v>
      </c>
      <c r="I139" s="393"/>
      <c r="J139" s="393" t="str">
        <f>J$3</f>
        <v>X</v>
      </c>
      <c r="K139" s="393"/>
      <c r="L139" s="393" t="str">
        <f>L$3</f>
        <v>X</v>
      </c>
      <c r="M139" s="393"/>
      <c r="N139" s="393" t="str">
        <f>N$3</f>
        <v>X</v>
      </c>
      <c r="O139" s="393"/>
      <c r="P139" s="393" t="str">
        <f>P$3</f>
        <v>X</v>
      </c>
      <c r="Q139" s="393"/>
      <c r="R139" s="393" t="str">
        <f>R$3</f>
        <v>X</v>
      </c>
      <c r="S139" s="393"/>
      <c r="T139" s="393"/>
      <c r="U139" s="393"/>
    </row>
    <row r="140" spans="1:23" x14ac:dyDescent="0.2">
      <c r="A140" s="427"/>
      <c r="B140" s="394" t="s">
        <v>325</v>
      </c>
      <c r="C140" s="394"/>
      <c r="D140" s="394" t="s">
        <v>325</v>
      </c>
      <c r="E140" s="394"/>
      <c r="F140" s="394" t="s">
        <v>325</v>
      </c>
      <c r="G140" s="394"/>
      <c r="H140" s="394" t="s">
        <v>325</v>
      </c>
      <c r="I140" s="394"/>
      <c r="J140" s="394" t="s">
        <v>325</v>
      </c>
      <c r="K140" s="394"/>
      <c r="L140" s="394" t="s">
        <v>325</v>
      </c>
      <c r="M140" s="394"/>
      <c r="N140" s="394" t="s">
        <v>325</v>
      </c>
      <c r="O140" s="394"/>
      <c r="P140" s="394" t="s">
        <v>325</v>
      </c>
      <c r="Q140" s="394"/>
      <c r="R140" s="394" t="s">
        <v>325</v>
      </c>
      <c r="S140" s="394"/>
      <c r="T140" s="394" t="s">
        <v>191</v>
      </c>
      <c r="U140" s="394" t="s">
        <v>131</v>
      </c>
    </row>
    <row r="141" spans="1:23" ht="12.75" customHeight="1" x14ac:dyDescent="0.2">
      <c r="A141" s="428" t="str">
        <f>A$5</f>
        <v>Taisnīgas pārkārtošanās fonds</v>
      </c>
      <c r="B141" s="429">
        <f>(B148*$L$138)*$W$19-B145</f>
        <v>0</v>
      </c>
      <c r="C141" s="429"/>
      <c r="D141" s="429">
        <f>(D148*$L$138)*$W$19-D145</f>
        <v>0</v>
      </c>
      <c r="E141" s="429"/>
      <c r="F141" s="429">
        <f>(F148*$L$138)*$W$19-F145</f>
        <v>0</v>
      </c>
      <c r="G141" s="429"/>
      <c r="H141" s="429">
        <f>(H148*$L$138)*$W$19-H145</f>
        <v>0</v>
      </c>
      <c r="I141" s="429"/>
      <c r="J141" s="429">
        <f>(J148*$L$138)*$W$19-J145</f>
        <v>0</v>
      </c>
      <c r="K141" s="429"/>
      <c r="L141" s="429">
        <f>(L148*$L$138)*$W$19-L145</f>
        <v>0</v>
      </c>
      <c r="M141" s="429"/>
      <c r="N141" s="429">
        <f t="shared" ref="N141:R141" si="126">(N148*$L$138-N153)*$W$19</f>
        <v>0</v>
      </c>
      <c r="O141" s="429"/>
      <c r="P141" s="429">
        <f t="shared" si="126"/>
        <v>0</v>
      </c>
      <c r="Q141" s="429"/>
      <c r="R141" s="429">
        <f t="shared" si="126"/>
        <v>0</v>
      </c>
      <c r="S141" s="429"/>
      <c r="T141" s="396">
        <f>SUM(B141:R141)</f>
        <v>0</v>
      </c>
      <c r="U141" s="397" t="e">
        <f>T141/$T$148</f>
        <v>#DIV/0!</v>
      </c>
    </row>
    <row r="142" spans="1:23" ht="12.75" hidden="1" customHeight="1" x14ac:dyDescent="0.2">
      <c r="A142" s="398" t="str">
        <f>A$6</f>
        <v>Attiecināmais valsts budžeta finansējums</v>
      </c>
      <c r="B142" s="429"/>
      <c r="C142" s="429"/>
      <c r="D142" s="429"/>
      <c r="E142" s="429"/>
      <c r="F142" s="429"/>
      <c r="G142" s="429"/>
      <c r="H142" s="429"/>
      <c r="I142" s="429"/>
      <c r="J142" s="429"/>
      <c r="K142" s="429"/>
      <c r="L142" s="429"/>
      <c r="M142" s="429"/>
      <c r="N142" s="429"/>
      <c r="O142" s="429"/>
      <c r="P142" s="429"/>
      <c r="Q142" s="429"/>
      <c r="R142" s="429"/>
      <c r="S142" s="429"/>
      <c r="T142" s="396">
        <f t="shared" ref="T142:T149" si="127">SUM(B142:R142)</f>
        <v>0</v>
      </c>
      <c r="U142" s="397" t="e">
        <f t="shared" ref="U142:U147" si="128">T142/$T$148</f>
        <v>#DIV/0!</v>
      </c>
    </row>
    <row r="143" spans="1:23" ht="12.75" hidden="1" customHeight="1" x14ac:dyDescent="0.2">
      <c r="A143" s="398" t="str">
        <f>A$7</f>
        <v>Cits publiskais finansējums</v>
      </c>
      <c r="B143" s="509"/>
      <c r="C143" s="429"/>
      <c r="D143" s="509"/>
      <c r="E143" s="429"/>
      <c r="F143" s="509"/>
      <c r="G143" s="429"/>
      <c r="H143" s="509"/>
      <c r="I143" s="429"/>
      <c r="J143" s="509"/>
      <c r="K143" s="429"/>
      <c r="L143" s="509"/>
      <c r="M143" s="429"/>
      <c r="N143" s="509"/>
      <c r="O143" s="429"/>
      <c r="P143" s="509"/>
      <c r="Q143" s="429"/>
      <c r="R143" s="509"/>
      <c r="S143" s="430"/>
      <c r="T143" s="396">
        <f t="shared" si="127"/>
        <v>0</v>
      </c>
      <c r="U143" s="397" t="e">
        <f t="shared" si="128"/>
        <v>#DIV/0!</v>
      </c>
    </row>
    <row r="144" spans="1:23" ht="12.75" customHeight="1" x14ac:dyDescent="0.2">
      <c r="A144" s="398" t="str">
        <f>A$8</f>
        <v>Pašvaldības finansējums</v>
      </c>
      <c r="B144" s="430">
        <f>IF($W138=1,B148-B141-B143-B147-B145,0)</f>
        <v>0</v>
      </c>
      <c r="C144" s="430">
        <f t="shared" ref="C144:R144" si="129">IF($W138=1,C148-C141-C143-C147-C145,0)</f>
        <v>0</v>
      </c>
      <c r="D144" s="430">
        <f t="shared" si="129"/>
        <v>0</v>
      </c>
      <c r="E144" s="430">
        <f t="shared" si="129"/>
        <v>0</v>
      </c>
      <c r="F144" s="430">
        <f t="shared" si="129"/>
        <v>0</v>
      </c>
      <c r="G144" s="430">
        <f t="shared" si="129"/>
        <v>0</v>
      </c>
      <c r="H144" s="430">
        <f t="shared" si="129"/>
        <v>0</v>
      </c>
      <c r="I144" s="430">
        <f t="shared" si="129"/>
        <v>0</v>
      </c>
      <c r="J144" s="430">
        <f t="shared" si="129"/>
        <v>0</v>
      </c>
      <c r="K144" s="430">
        <f t="shared" si="129"/>
        <v>0</v>
      </c>
      <c r="L144" s="430">
        <f t="shared" si="129"/>
        <v>0</v>
      </c>
      <c r="M144" s="430">
        <f t="shared" si="129"/>
        <v>0</v>
      </c>
      <c r="N144" s="430">
        <f t="shared" si="129"/>
        <v>0</v>
      </c>
      <c r="O144" s="430">
        <f t="shared" si="129"/>
        <v>0</v>
      </c>
      <c r="P144" s="430">
        <f t="shared" si="129"/>
        <v>0</v>
      </c>
      <c r="Q144" s="430">
        <f t="shared" si="129"/>
        <v>0</v>
      </c>
      <c r="R144" s="430">
        <f t="shared" si="129"/>
        <v>0</v>
      </c>
      <c r="S144" s="430"/>
      <c r="T144" s="396">
        <f t="shared" si="127"/>
        <v>0</v>
      </c>
      <c r="U144" s="397" t="e">
        <f t="shared" si="128"/>
        <v>#DIV/0!</v>
      </c>
    </row>
    <row r="145" spans="1:23" s="3" customFormat="1" ht="12.75" hidden="1" customHeight="1" x14ac:dyDescent="0.2">
      <c r="A145" s="398" t="str">
        <f>A$9</f>
        <v>Elastības finansējums</v>
      </c>
      <c r="B145" s="430">
        <f>B148*$W$20*$L$138</f>
        <v>0</v>
      </c>
      <c r="C145" s="430">
        <f t="shared" ref="C145:R145" si="130">C148*$W$20*$L$138</f>
        <v>0</v>
      </c>
      <c r="D145" s="430">
        <f t="shared" si="130"/>
        <v>0</v>
      </c>
      <c r="E145" s="430">
        <f t="shared" si="130"/>
        <v>0</v>
      </c>
      <c r="F145" s="430">
        <f t="shared" si="130"/>
        <v>0</v>
      </c>
      <c r="G145" s="430">
        <f t="shared" si="130"/>
        <v>0</v>
      </c>
      <c r="H145" s="430">
        <f t="shared" si="130"/>
        <v>0</v>
      </c>
      <c r="I145" s="430">
        <f t="shared" si="130"/>
        <v>0</v>
      </c>
      <c r="J145" s="430">
        <f t="shared" si="130"/>
        <v>0</v>
      </c>
      <c r="K145" s="430">
        <f t="shared" si="130"/>
        <v>0</v>
      </c>
      <c r="L145" s="430">
        <f t="shared" si="130"/>
        <v>0</v>
      </c>
      <c r="M145" s="430">
        <f t="shared" si="130"/>
        <v>0</v>
      </c>
      <c r="N145" s="430">
        <f t="shared" si="130"/>
        <v>0</v>
      </c>
      <c r="O145" s="430">
        <f t="shared" si="130"/>
        <v>0</v>
      </c>
      <c r="P145" s="430">
        <f t="shared" si="130"/>
        <v>0</v>
      </c>
      <c r="Q145" s="430">
        <f t="shared" si="130"/>
        <v>0</v>
      </c>
      <c r="R145" s="430">
        <f t="shared" si="130"/>
        <v>0</v>
      </c>
      <c r="S145" s="430"/>
      <c r="T145" s="396">
        <f t="shared" si="127"/>
        <v>0</v>
      </c>
      <c r="U145" s="397" t="e">
        <f t="shared" si="128"/>
        <v>#DIV/0!</v>
      </c>
    </row>
    <row r="146" spans="1:23" ht="12.75" customHeight="1" x14ac:dyDescent="0.2">
      <c r="A146" s="399" t="str">
        <f>A$10</f>
        <v>Publiskās attiecināmās izmaksas</v>
      </c>
      <c r="B146" s="297">
        <f>SUM(B141:B145)</f>
        <v>0</v>
      </c>
      <c r="C146" s="297">
        <f t="shared" ref="C146:R146" si="131">SUM(C141:C144)</f>
        <v>0</v>
      </c>
      <c r="D146" s="297">
        <f>SUM(D141:D145)</f>
        <v>0</v>
      </c>
      <c r="E146" s="297">
        <f t="shared" si="131"/>
        <v>0</v>
      </c>
      <c r="F146" s="297">
        <f>SUM(F141:F145)</f>
        <v>0</v>
      </c>
      <c r="G146" s="297">
        <f t="shared" si="131"/>
        <v>0</v>
      </c>
      <c r="H146" s="297">
        <f>SUM(H141:H145)</f>
        <v>0</v>
      </c>
      <c r="I146" s="297">
        <f t="shared" si="131"/>
        <v>0</v>
      </c>
      <c r="J146" s="297">
        <f>SUM(J141:J145)</f>
        <v>0</v>
      </c>
      <c r="K146" s="297">
        <f t="shared" si="131"/>
        <v>0</v>
      </c>
      <c r="L146" s="297">
        <f>SUM(L141:L145)</f>
        <v>0</v>
      </c>
      <c r="M146" s="297">
        <f t="shared" si="131"/>
        <v>0</v>
      </c>
      <c r="N146" s="297">
        <f t="shared" si="131"/>
        <v>0</v>
      </c>
      <c r="O146" s="297">
        <f t="shared" si="131"/>
        <v>0</v>
      </c>
      <c r="P146" s="297">
        <f t="shared" si="131"/>
        <v>0</v>
      </c>
      <c r="Q146" s="297">
        <f t="shared" si="131"/>
        <v>0</v>
      </c>
      <c r="R146" s="297">
        <f t="shared" si="131"/>
        <v>0</v>
      </c>
      <c r="S146" s="297"/>
      <c r="T146" s="400">
        <f t="shared" si="127"/>
        <v>0</v>
      </c>
      <c r="U146" s="397" t="e">
        <f>T146/$T$148</f>
        <v>#DIV/0!</v>
      </c>
    </row>
    <row r="147" spans="1:23" ht="12.75" customHeight="1" x14ac:dyDescent="0.2">
      <c r="A147" s="398" t="str">
        <f>A$11</f>
        <v>Privātās attiecināmās izmaksas</v>
      </c>
      <c r="B147" s="430">
        <f>IF($F$138="Pašvaldība vai tās izveidota iestāde",0,B148-B141-B145)</f>
        <v>0</v>
      </c>
      <c r="C147" s="430">
        <f t="shared" ref="C147:R147" si="132">IF($F$138="Pašvaldība vai tās izveidota iestāde",0,C148-C141-C145)</f>
        <v>0</v>
      </c>
      <c r="D147" s="430">
        <f t="shared" si="132"/>
        <v>0</v>
      </c>
      <c r="E147" s="430">
        <f t="shared" si="132"/>
        <v>0</v>
      </c>
      <c r="F147" s="430">
        <f t="shared" si="132"/>
        <v>0</v>
      </c>
      <c r="G147" s="430">
        <f t="shared" si="132"/>
        <v>0</v>
      </c>
      <c r="H147" s="430">
        <f t="shared" si="132"/>
        <v>0</v>
      </c>
      <c r="I147" s="430">
        <f t="shared" si="132"/>
        <v>0</v>
      </c>
      <c r="J147" s="430">
        <f t="shared" si="132"/>
        <v>0</v>
      </c>
      <c r="K147" s="430">
        <f t="shared" si="132"/>
        <v>0</v>
      </c>
      <c r="L147" s="430">
        <f t="shared" si="132"/>
        <v>0</v>
      </c>
      <c r="M147" s="430">
        <f t="shared" si="132"/>
        <v>0</v>
      </c>
      <c r="N147" s="430">
        <f t="shared" si="132"/>
        <v>0</v>
      </c>
      <c r="O147" s="430">
        <f t="shared" si="132"/>
        <v>0</v>
      </c>
      <c r="P147" s="430">
        <f t="shared" si="132"/>
        <v>0</v>
      </c>
      <c r="Q147" s="430">
        <f t="shared" si="132"/>
        <v>0</v>
      </c>
      <c r="R147" s="430">
        <f t="shared" si="132"/>
        <v>0</v>
      </c>
      <c r="S147" s="430"/>
      <c r="T147" s="396">
        <f t="shared" si="127"/>
        <v>0</v>
      </c>
      <c r="U147" s="397" t="e">
        <f t="shared" si="128"/>
        <v>#DIV/0!</v>
      </c>
    </row>
    <row r="148" spans="1:23" ht="12.75" customHeight="1" x14ac:dyDescent="0.2">
      <c r="A148" s="399" t="str">
        <f>A$12</f>
        <v>Kopējās attiecināmās izmaksas</v>
      </c>
      <c r="B148" s="297">
        <f>IF(B23=2,'1.2.1.C. Partneris-1'!H24,'1.2.1.C. Partneris-1'!H24*B23)</f>
        <v>0</v>
      </c>
      <c r="C148" s="297"/>
      <c r="D148" s="297">
        <f>IF(D23=2,'1.2.1.C. Partneris-1'!J24+'1.2.1.C. Partneris-1'!H24,'1.2.1.C. Partneris-1'!J24*D23)</f>
        <v>0</v>
      </c>
      <c r="E148" s="297"/>
      <c r="F148" s="297">
        <f>IF(F23=2,'1.2.1.C. Partneris-1'!L24+'1.2.1.C. Partneris-1'!J24+'1.2.1.C. Partneris-1'!H24,'1.2.1.C. Partneris-1'!L24*F23)</f>
        <v>0</v>
      </c>
      <c r="G148" s="297"/>
      <c r="H148" s="297">
        <f>IF(H23=2,'1.2.1.C. Partneris-1'!N24+'1.2.1.C. Partneris-1'!L24+'1.2.1.C. Partneris-1'!J24+'1.2.1.C. Partneris-1'!H24,'1.2.1.C. Partneris-1'!N24*H23)</f>
        <v>0</v>
      </c>
      <c r="I148" s="297"/>
      <c r="J148" s="297">
        <f>IF(J23=2,'1.2.1.C. Partneris-1'!P24,'1.2.1.C. Partneris-1'!P24*J23)</f>
        <v>0</v>
      </c>
      <c r="K148" s="297"/>
      <c r="L148" s="297">
        <f>IF(L23=2,'1.2.1.C. Partneris-1'!R24,'1.2.1.C. Partneris-1'!R24*L23)</f>
        <v>0</v>
      </c>
      <c r="M148" s="297"/>
      <c r="N148" s="297">
        <f>IF(N23=2,'1.2.1.C. Partneris-1'!T24,'1.2.1.C. Partneris-1'!T24*N23)</f>
        <v>0</v>
      </c>
      <c r="O148" s="297"/>
      <c r="P148" s="297">
        <f>IF(P23=2,'1.2.1.C. Partneris-1'!V24,'1.2.1.C. Partneris-1'!V24*P23)</f>
        <v>0</v>
      </c>
      <c r="Q148" s="297"/>
      <c r="R148" s="297">
        <f>IF(R23=2,'1.2.1.C. Partneris-1'!X24,'1.2.1.C. Partneris-1'!X24*R23)</f>
        <v>0</v>
      </c>
      <c r="S148" s="297"/>
      <c r="T148" s="400">
        <f>SUM(B148:R148)</f>
        <v>0</v>
      </c>
      <c r="U148" s="397" t="e">
        <f>T148/$T$148</f>
        <v>#DIV/0!</v>
      </c>
    </row>
    <row r="149" spans="1:23" ht="12.75" customHeight="1" x14ac:dyDescent="0.2">
      <c r="A149" s="398" t="str">
        <f>A$13</f>
        <v>Publiskās ārpusprojekta izmaksas</v>
      </c>
      <c r="B149" s="430">
        <f>IF($W138=1,B154,0)</f>
        <v>0</v>
      </c>
      <c r="C149" s="430"/>
      <c r="D149" s="430">
        <f>IF($W138=1,D154,0)</f>
        <v>0</v>
      </c>
      <c r="E149" s="430"/>
      <c r="F149" s="430">
        <f>IF($W138=1,F154,0)</f>
        <v>0</v>
      </c>
      <c r="G149" s="430"/>
      <c r="H149" s="430">
        <f>IF($W138=1,H154,0)</f>
        <v>0</v>
      </c>
      <c r="I149" s="430"/>
      <c r="J149" s="430">
        <f>IF($W138=1,J154,0)</f>
        <v>0</v>
      </c>
      <c r="K149" s="430"/>
      <c r="L149" s="430">
        <f>IF($W138=1,L154,0)</f>
        <v>0</v>
      </c>
      <c r="M149" s="430"/>
      <c r="N149" s="430">
        <f>IF($W138=1,N154,0)</f>
        <v>0</v>
      </c>
      <c r="O149" s="430"/>
      <c r="P149" s="430">
        <f>IF($W138=1,P154,0)</f>
        <v>0</v>
      </c>
      <c r="Q149" s="430"/>
      <c r="R149" s="430">
        <f>IF($W138=1,R154,0)</f>
        <v>0</v>
      </c>
      <c r="S149" s="430"/>
      <c r="T149" s="396">
        <f t="shared" si="127"/>
        <v>0</v>
      </c>
      <c r="U149" s="431" t="s">
        <v>332</v>
      </c>
    </row>
    <row r="150" spans="1:23" ht="12.75" customHeight="1" x14ac:dyDescent="0.2">
      <c r="A150" s="398" t="str">
        <f>A$14</f>
        <v>Privātās ārpusprojekta izmaksas</v>
      </c>
      <c r="B150" s="430">
        <f>IF($W$138=1,0,B154)</f>
        <v>0</v>
      </c>
      <c r="C150" s="430"/>
      <c r="D150" s="430">
        <f>IF($W$138=1,0,D154)</f>
        <v>0</v>
      </c>
      <c r="E150" s="430"/>
      <c r="F150" s="430">
        <f>IF($W$138=1,0,F154)</f>
        <v>0</v>
      </c>
      <c r="G150" s="430"/>
      <c r="H150" s="430">
        <f>IF($W$138=1,0,H154)</f>
        <v>0</v>
      </c>
      <c r="I150" s="430"/>
      <c r="J150" s="430">
        <f>IF($W$138=1,0,J154)</f>
        <v>0</v>
      </c>
      <c r="K150" s="430"/>
      <c r="L150" s="430">
        <f>IF($W$138=1,0,L154)</f>
        <v>0</v>
      </c>
      <c r="M150" s="430"/>
      <c r="N150" s="430">
        <f t="shared" ref="N150:T150" si="133">IF($X138=2,0,IF($X138=1,N154,IF($W138=1,0,IF($W138=3,N154,0))))</f>
        <v>0</v>
      </c>
      <c r="O150" s="430"/>
      <c r="P150" s="430">
        <f t="shared" si="133"/>
        <v>0</v>
      </c>
      <c r="Q150" s="430"/>
      <c r="R150" s="430">
        <f t="shared" si="133"/>
        <v>0</v>
      </c>
      <c r="S150" s="430"/>
      <c r="T150" s="430">
        <f t="shared" si="133"/>
        <v>0</v>
      </c>
      <c r="U150" s="431" t="s">
        <v>332</v>
      </c>
    </row>
    <row r="151" spans="1:23" ht="12.75" customHeight="1" x14ac:dyDescent="0.2">
      <c r="A151" s="399" t="str">
        <f>A$15</f>
        <v>Ārpusprojekta izmaksas kopā</v>
      </c>
      <c r="B151" s="297">
        <f>SUM(B149:B150)</f>
        <v>0</v>
      </c>
      <c r="C151" s="297"/>
      <c r="D151" s="297">
        <f t="shared" ref="D151:R151" si="134">SUM(D149:D150)</f>
        <v>0</v>
      </c>
      <c r="E151" s="297"/>
      <c r="F151" s="297">
        <f t="shared" si="134"/>
        <v>0</v>
      </c>
      <c r="G151" s="297"/>
      <c r="H151" s="297">
        <f t="shared" si="134"/>
        <v>0</v>
      </c>
      <c r="I151" s="297"/>
      <c r="J151" s="297">
        <f t="shared" si="134"/>
        <v>0</v>
      </c>
      <c r="K151" s="297"/>
      <c r="L151" s="297">
        <f t="shared" si="134"/>
        <v>0</v>
      </c>
      <c r="M151" s="297"/>
      <c r="N151" s="297">
        <f t="shared" si="134"/>
        <v>0</v>
      </c>
      <c r="O151" s="297"/>
      <c r="P151" s="297">
        <f t="shared" si="134"/>
        <v>0</v>
      </c>
      <c r="Q151" s="297"/>
      <c r="R151" s="297">
        <f t="shared" si="134"/>
        <v>0</v>
      </c>
      <c r="S151" s="297"/>
      <c r="T151" s="400">
        <f t="shared" ref="T151" si="135">SUM(B151:R151)</f>
        <v>0</v>
      </c>
      <c r="U151" s="431" t="s">
        <v>332</v>
      </c>
    </row>
    <row r="152" spans="1:23" ht="12.75" customHeight="1" x14ac:dyDescent="0.25">
      <c r="A152" s="404" t="str">
        <f>A$16</f>
        <v>Kopējās izmaksas</v>
      </c>
      <c r="B152" s="405">
        <f>B148+B151</f>
        <v>0</v>
      </c>
      <c r="C152" s="405"/>
      <c r="D152" s="405">
        <f t="shared" ref="D152:R152" si="136">D148+D151</f>
        <v>0</v>
      </c>
      <c r="E152" s="405"/>
      <c r="F152" s="405">
        <f t="shared" si="136"/>
        <v>0</v>
      </c>
      <c r="G152" s="405"/>
      <c r="H152" s="405">
        <f t="shared" si="136"/>
        <v>0</v>
      </c>
      <c r="I152" s="405"/>
      <c r="J152" s="405">
        <f t="shared" si="136"/>
        <v>0</v>
      </c>
      <c r="K152" s="405"/>
      <c r="L152" s="405">
        <f t="shared" si="136"/>
        <v>0</v>
      </c>
      <c r="M152" s="405"/>
      <c r="N152" s="405">
        <f t="shared" si="136"/>
        <v>0</v>
      </c>
      <c r="O152" s="405"/>
      <c r="P152" s="405">
        <f t="shared" si="136"/>
        <v>0</v>
      </c>
      <c r="Q152" s="405"/>
      <c r="R152" s="405">
        <f t="shared" si="136"/>
        <v>0</v>
      </c>
      <c r="S152" s="405"/>
      <c r="T152" s="400">
        <f>SUM(B152:R152)</f>
        <v>0</v>
      </c>
      <c r="U152" s="431" t="s">
        <v>332</v>
      </c>
    </row>
    <row r="153" spans="1:23" ht="12.75" hidden="1" customHeight="1" x14ac:dyDescent="0.2">
      <c r="A153" s="434" t="s">
        <v>349</v>
      </c>
      <c r="B153" s="435">
        <f>B148*$L$138*$W$20</f>
        <v>0</v>
      </c>
      <c r="C153" s="435"/>
      <c r="D153" s="435">
        <f>D148*$L$138*$W$20</f>
        <v>0</v>
      </c>
      <c r="E153" s="435"/>
      <c r="F153" s="435">
        <f t="shared" ref="F153:R153" si="137">F148*$L$138*$W$20</f>
        <v>0</v>
      </c>
      <c r="G153" s="435"/>
      <c r="H153" s="435">
        <f t="shared" si="137"/>
        <v>0</v>
      </c>
      <c r="I153" s="435"/>
      <c r="J153" s="435">
        <f t="shared" si="137"/>
        <v>0</v>
      </c>
      <c r="K153" s="435"/>
      <c r="L153" s="435">
        <f t="shared" si="137"/>
        <v>0</v>
      </c>
      <c r="M153" s="435"/>
      <c r="N153" s="435">
        <f t="shared" si="137"/>
        <v>0</v>
      </c>
      <c r="O153" s="435"/>
      <c r="P153" s="435">
        <f t="shared" si="137"/>
        <v>0</v>
      </c>
      <c r="Q153" s="435"/>
      <c r="R153" s="435">
        <f t="shared" si="137"/>
        <v>0</v>
      </c>
      <c r="S153" s="435"/>
      <c r="T153" s="435"/>
      <c r="U153" s="442"/>
    </row>
    <row r="154" spans="1:23" ht="12.75" hidden="1" customHeight="1" x14ac:dyDescent="0.2">
      <c r="A154" s="434" t="s">
        <v>350</v>
      </c>
      <c r="B154" s="435">
        <f>IF(B23=2,'1.2.1.C. Partneris-1'!I24,'1.2.1.C. Partneris-1'!I24*B23)</f>
        <v>0</v>
      </c>
      <c r="C154" s="435"/>
      <c r="D154" s="435">
        <f>IF(D23=2,'1.2.1.C. Partneris-1'!K24+'1.2.1.C. Partneris-1'!I24,'1.2.1.C. Partneris-1'!K24*D23)</f>
        <v>0</v>
      </c>
      <c r="E154" s="435"/>
      <c r="F154" s="435">
        <f>IF(F23=2,'1.2.1.C. Partneris-1'!M24+'1.2.1.C. Partneris-1'!K24+'1.2.1.C. Partneris-1'!I24,'1.2.1.C. Partneris-1'!M24*F23)</f>
        <v>0</v>
      </c>
      <c r="G154" s="435"/>
      <c r="H154" s="435">
        <f>IF(H23=2,'1.2.1.C. Partneris-1'!O24+'1.2.1.C. Partneris-1'!M24+'1.2.1.C. Partneris-1'!K24+'1.2.1.C. Partneris-1'!I24,'1.2.1.C. Partneris-1'!O24*H23)</f>
        <v>0</v>
      </c>
      <c r="I154" s="435"/>
      <c r="J154" s="435">
        <f>IF(J23=2,'1.2.1.C. Partneris-1'!Q24,'1.2.1.C. Partneris-1'!Q24*J23)</f>
        <v>0</v>
      </c>
      <c r="K154" s="435"/>
      <c r="L154" s="435">
        <f>IF(L23=2,'1.2.1.C. Partneris-1'!S24,'1.2.1.C. Partneris-1'!S24*L23)</f>
        <v>0</v>
      </c>
      <c r="M154" s="435"/>
      <c r="N154" s="435">
        <f>IF(N23=2,'1.2.1.C. Partneris-1'!U24,'1.2.1.C. Partneris-1'!U24*N23)</f>
        <v>0</v>
      </c>
      <c r="O154" s="435"/>
      <c r="P154" s="435">
        <f>IF(P23=2,'1.2.1.C. Partneris-1'!W24,'1.2.1.C. Partneris-1'!W24*P23)</f>
        <v>0</v>
      </c>
      <c r="Q154" s="435"/>
      <c r="R154" s="435">
        <f>IF(R23=2,'1.2.1.C. Partneris-1'!Y24,'1.2.1.C. Partneris-1'!Y24*R23)</f>
        <v>0</v>
      </c>
      <c r="S154" s="435"/>
      <c r="T154" s="435"/>
      <c r="U154" s="442"/>
    </row>
    <row r="156" spans="1:23" ht="24" customHeight="1" x14ac:dyDescent="0.2">
      <c r="A156" s="436" t="s">
        <v>351</v>
      </c>
      <c r="B156" s="421">
        <f>'1.2.2.A. Partneris-2'!C3</f>
        <v>0</v>
      </c>
      <c r="C156" s="422"/>
      <c r="D156" s="422"/>
      <c r="E156" s="422"/>
      <c r="F156" s="421">
        <f>'1.2.2.A. Partneris-2'!H3</f>
        <v>0</v>
      </c>
      <c r="G156" s="422"/>
      <c r="H156" s="423"/>
      <c r="I156" s="422"/>
      <c r="J156" s="423" t="s">
        <v>339</v>
      </c>
      <c r="K156" s="422"/>
      <c r="L156" s="425">
        <f>'1.2.2.A. Partneris-2'!C24</f>
        <v>0.85</v>
      </c>
      <c r="M156" s="422"/>
      <c r="N156" s="426" t="s">
        <v>345</v>
      </c>
      <c r="O156" s="422"/>
      <c r="P156" s="423"/>
      <c r="Q156" s="422"/>
      <c r="R156" s="423"/>
      <c r="S156" s="422"/>
      <c r="T156" s="423"/>
      <c r="U156" s="423"/>
      <c r="W156" s="4">
        <f>IF(F156=Dati!$J$3,1,IF(F156=Dati!$J$4,2,IF(F156=Dati!$J$5,3,0)))</f>
        <v>0</v>
      </c>
    </row>
    <row r="157" spans="1:23" x14ac:dyDescent="0.2">
      <c r="A157" s="392" t="s">
        <v>324</v>
      </c>
      <c r="B157" s="393">
        <f>B$3</f>
        <v>2026</v>
      </c>
      <c r="C157" s="393"/>
      <c r="D157" s="393">
        <f>D$3</f>
        <v>2027</v>
      </c>
      <c r="E157" s="393"/>
      <c r="F157" s="393">
        <f>F$3</f>
        <v>2028</v>
      </c>
      <c r="G157" s="393"/>
      <c r="H157" s="393">
        <f>H$3</f>
        <v>2029</v>
      </c>
      <c r="I157" s="393"/>
      <c r="J157" s="393" t="str">
        <f>J$3</f>
        <v>X</v>
      </c>
      <c r="K157" s="393"/>
      <c r="L157" s="393" t="str">
        <f>L$3</f>
        <v>X</v>
      </c>
      <c r="M157" s="393"/>
      <c r="N157" s="393" t="str">
        <f>N$3</f>
        <v>X</v>
      </c>
      <c r="O157" s="393"/>
      <c r="P157" s="393" t="str">
        <f>P$3</f>
        <v>X</v>
      </c>
      <c r="Q157" s="393"/>
      <c r="R157" s="393" t="str">
        <f>R$3</f>
        <v>X</v>
      </c>
      <c r="S157" s="393"/>
      <c r="T157" s="393"/>
      <c r="U157" s="393"/>
    </row>
    <row r="158" spans="1:23" x14ac:dyDescent="0.2">
      <c r="A158" s="427"/>
      <c r="B158" s="394" t="s">
        <v>325</v>
      </c>
      <c r="C158" s="394"/>
      <c r="D158" s="394" t="s">
        <v>325</v>
      </c>
      <c r="E158" s="394"/>
      <c r="F158" s="394" t="s">
        <v>325</v>
      </c>
      <c r="G158" s="394"/>
      <c r="H158" s="394" t="s">
        <v>325</v>
      </c>
      <c r="I158" s="394"/>
      <c r="J158" s="394" t="s">
        <v>325</v>
      </c>
      <c r="K158" s="394"/>
      <c r="L158" s="394" t="s">
        <v>325</v>
      </c>
      <c r="M158" s="394"/>
      <c r="N158" s="394" t="s">
        <v>325</v>
      </c>
      <c r="O158" s="394"/>
      <c r="P158" s="394" t="s">
        <v>325</v>
      </c>
      <c r="Q158" s="394"/>
      <c r="R158" s="394" t="s">
        <v>325</v>
      </c>
      <c r="S158" s="394"/>
      <c r="T158" s="394" t="s">
        <v>191</v>
      </c>
      <c r="U158" s="394" t="s">
        <v>131</v>
      </c>
    </row>
    <row r="159" spans="1:23" ht="12.75" customHeight="1" x14ac:dyDescent="0.2">
      <c r="A159" s="428" t="str">
        <f>A$5</f>
        <v>Taisnīgas pārkārtošanās fonds</v>
      </c>
      <c r="B159" s="429">
        <f>(B166*$L$156)*$W$19-B163</f>
        <v>0</v>
      </c>
      <c r="C159" s="429"/>
      <c r="D159" s="429">
        <f t="shared" ref="D159:P159" si="138">(D166*$L$156)*$W$19-D163</f>
        <v>0</v>
      </c>
      <c r="E159" s="429"/>
      <c r="F159" s="429">
        <f t="shared" si="138"/>
        <v>0</v>
      </c>
      <c r="G159" s="429"/>
      <c r="H159" s="429">
        <f t="shared" si="138"/>
        <v>0</v>
      </c>
      <c r="I159" s="429"/>
      <c r="J159" s="429">
        <f t="shared" si="138"/>
        <v>0</v>
      </c>
      <c r="K159" s="429"/>
      <c r="L159" s="429">
        <f t="shared" si="138"/>
        <v>0</v>
      </c>
      <c r="M159" s="429"/>
      <c r="N159" s="429">
        <f t="shared" si="138"/>
        <v>0</v>
      </c>
      <c r="O159" s="429"/>
      <c r="P159" s="429">
        <f t="shared" si="138"/>
        <v>0</v>
      </c>
      <c r="Q159" s="429"/>
      <c r="R159" s="429">
        <f t="shared" ref="R159" si="139">(R166*$L$156-R163)*$W$19</f>
        <v>0</v>
      </c>
      <c r="S159" s="429"/>
      <c r="T159" s="396">
        <f t="shared" ref="T159:T166" si="140">SUM(B159:R159)</f>
        <v>0</v>
      </c>
      <c r="U159" s="397" t="e">
        <f>T159/$T$166</f>
        <v>#DIV/0!</v>
      </c>
    </row>
    <row r="160" spans="1:23" ht="12.75" hidden="1" customHeight="1" x14ac:dyDescent="0.2">
      <c r="A160" s="398" t="str">
        <f>A$6</f>
        <v>Attiecināmais valsts budžeta finansējums</v>
      </c>
      <c r="B160" s="429"/>
      <c r="C160" s="429"/>
      <c r="D160" s="429"/>
      <c r="E160" s="429"/>
      <c r="F160" s="429"/>
      <c r="G160" s="429"/>
      <c r="H160" s="429"/>
      <c r="I160" s="429"/>
      <c r="J160" s="429"/>
      <c r="K160" s="429"/>
      <c r="L160" s="429"/>
      <c r="M160" s="429"/>
      <c r="N160" s="429"/>
      <c r="O160" s="429"/>
      <c r="P160" s="429"/>
      <c r="Q160" s="429"/>
      <c r="R160" s="429"/>
      <c r="S160" s="429"/>
      <c r="T160" s="396">
        <f t="shared" si="140"/>
        <v>0</v>
      </c>
      <c r="U160" s="397" t="e">
        <f t="shared" ref="U160:U166" si="141">T160/$T$166</f>
        <v>#DIV/0!</v>
      </c>
    </row>
    <row r="161" spans="1:23" ht="12.75" customHeight="1" x14ac:dyDescent="0.2">
      <c r="A161" s="398" t="str">
        <f>A$7</f>
        <v>Cits publiskais finansējums</v>
      </c>
      <c r="B161" s="430">
        <f>IF($F$156="Speciālās ekonomiskās zonas pārvalde",B166-B159-B163,IF($F$156="Kapitālsabiedrība",B166-B159-B163,0))</f>
        <v>0</v>
      </c>
      <c r="C161" s="429"/>
      <c r="D161" s="430">
        <f t="shared" ref="D161:R161" si="142">IF($F$156="Speciālās ekonomiskās zonas pārvalde",D166-D159-D163,IF($F$156="Kapitālsabiedrība",D166-D159-D163,0))</f>
        <v>0</v>
      </c>
      <c r="E161" s="430">
        <f t="shared" si="142"/>
        <v>0</v>
      </c>
      <c r="F161" s="430">
        <f t="shared" si="142"/>
        <v>0</v>
      </c>
      <c r="G161" s="430">
        <f t="shared" si="142"/>
        <v>0</v>
      </c>
      <c r="H161" s="430">
        <f t="shared" si="142"/>
        <v>0</v>
      </c>
      <c r="I161" s="430">
        <f t="shared" si="142"/>
        <v>0</v>
      </c>
      <c r="J161" s="430">
        <f t="shared" si="142"/>
        <v>0</v>
      </c>
      <c r="K161" s="430">
        <f t="shared" si="142"/>
        <v>0</v>
      </c>
      <c r="L161" s="430">
        <f t="shared" si="142"/>
        <v>0</v>
      </c>
      <c r="M161" s="430">
        <f t="shared" si="142"/>
        <v>0</v>
      </c>
      <c r="N161" s="430">
        <f t="shared" si="142"/>
        <v>0</v>
      </c>
      <c r="O161" s="430">
        <f t="shared" si="142"/>
        <v>0</v>
      </c>
      <c r="P161" s="430">
        <f t="shared" si="142"/>
        <v>0</v>
      </c>
      <c r="Q161" s="430">
        <f t="shared" si="142"/>
        <v>0</v>
      </c>
      <c r="R161" s="430">
        <f t="shared" si="142"/>
        <v>0</v>
      </c>
      <c r="S161" s="430"/>
      <c r="T161" s="396">
        <f t="shared" si="140"/>
        <v>0</v>
      </c>
      <c r="U161" s="397" t="e">
        <f t="shared" si="141"/>
        <v>#DIV/0!</v>
      </c>
    </row>
    <row r="162" spans="1:23" ht="12.75" customHeight="1" x14ac:dyDescent="0.2">
      <c r="A162" s="398" t="str">
        <f>A$8</f>
        <v>Pašvaldības finansējums</v>
      </c>
      <c r="B162" s="430">
        <f>IF($W$156=1,B166-B159-B161-B163,0)</f>
        <v>0</v>
      </c>
      <c r="C162" s="429"/>
      <c r="D162" s="430">
        <f t="shared" ref="D162" si="143">IF($W$156=1,D166-D159-D161-D163,0)</f>
        <v>0</v>
      </c>
      <c r="E162" s="429"/>
      <c r="F162" s="430">
        <f t="shared" ref="F162" si="144">IF($W$156=1,F166-F159-F161-F163,0)</f>
        <v>0</v>
      </c>
      <c r="G162" s="429"/>
      <c r="H162" s="430">
        <f t="shared" ref="H162" si="145">IF($W$156=1,H166-H159-H161-H163,0)</f>
        <v>0</v>
      </c>
      <c r="I162" s="429"/>
      <c r="J162" s="430">
        <f t="shared" ref="J162" si="146">IF($W$156=1,J166-J159-J161-J163,0)</f>
        <v>0</v>
      </c>
      <c r="K162" s="429"/>
      <c r="L162" s="430">
        <f t="shared" ref="L162" si="147">IF($W$156=1,L166-L159-L161-L163,0)</f>
        <v>0</v>
      </c>
      <c r="M162" s="429"/>
      <c r="N162" s="430">
        <f t="shared" ref="N162" si="148">IF($W$156=1,N166-N159-N161-N163,0)</f>
        <v>0</v>
      </c>
      <c r="O162" s="429"/>
      <c r="P162" s="430">
        <f t="shared" ref="P162" si="149">IF($W$156=1,P166-P159-P161-P163,0)</f>
        <v>0</v>
      </c>
      <c r="Q162" s="429"/>
      <c r="R162" s="430">
        <f t="shared" ref="R162" si="150">IF($W$156=1,R166-R159-R161-R163,0)</f>
        <v>0</v>
      </c>
      <c r="S162" s="429"/>
      <c r="T162" s="396">
        <f t="shared" si="140"/>
        <v>0</v>
      </c>
      <c r="U162" s="397" t="e">
        <f t="shared" si="141"/>
        <v>#DIV/0!</v>
      </c>
    </row>
    <row r="163" spans="1:23" s="3" customFormat="1" ht="12.75" hidden="1" customHeight="1" x14ac:dyDescent="0.2">
      <c r="A163" s="398" t="str">
        <f>A$9</f>
        <v>Elastības finansējums</v>
      </c>
      <c r="B163" s="430">
        <f>B166*$L$156*$W$20</f>
        <v>0</v>
      </c>
      <c r="C163" s="429"/>
      <c r="D163" s="430">
        <f t="shared" ref="D163:R163" si="151">D166*$L$156*$W$20</f>
        <v>0</v>
      </c>
      <c r="E163" s="430">
        <f t="shared" si="151"/>
        <v>0</v>
      </c>
      <c r="F163" s="430">
        <f t="shared" si="151"/>
        <v>0</v>
      </c>
      <c r="G163" s="430">
        <f t="shared" si="151"/>
        <v>0</v>
      </c>
      <c r="H163" s="430">
        <f t="shared" si="151"/>
        <v>0</v>
      </c>
      <c r="I163" s="430">
        <f t="shared" si="151"/>
        <v>0</v>
      </c>
      <c r="J163" s="430">
        <f t="shared" si="151"/>
        <v>0</v>
      </c>
      <c r="K163" s="430">
        <f t="shared" si="151"/>
        <v>0</v>
      </c>
      <c r="L163" s="430">
        <f t="shared" si="151"/>
        <v>0</v>
      </c>
      <c r="M163" s="430">
        <f t="shared" si="151"/>
        <v>0</v>
      </c>
      <c r="N163" s="430">
        <f t="shared" si="151"/>
        <v>0</v>
      </c>
      <c r="O163" s="430">
        <f t="shared" si="151"/>
        <v>0</v>
      </c>
      <c r="P163" s="430">
        <f t="shared" si="151"/>
        <v>0</v>
      </c>
      <c r="Q163" s="430">
        <f t="shared" si="151"/>
        <v>0</v>
      </c>
      <c r="R163" s="430">
        <f t="shared" si="151"/>
        <v>0</v>
      </c>
      <c r="S163" s="430"/>
      <c r="T163" s="396">
        <f t="shared" si="140"/>
        <v>0</v>
      </c>
      <c r="U163" s="397" t="e">
        <f t="shared" si="141"/>
        <v>#DIV/0!</v>
      </c>
    </row>
    <row r="164" spans="1:23" ht="12.75" customHeight="1" x14ac:dyDescent="0.2">
      <c r="A164" s="399" t="str">
        <f>A$10</f>
        <v>Publiskās attiecināmās izmaksas</v>
      </c>
      <c r="B164" s="297">
        <f>SUM(B159:B163)</f>
        <v>0</v>
      </c>
      <c r="C164" s="429"/>
      <c r="D164" s="297">
        <f>SUM(D159:D163)</f>
        <v>0</v>
      </c>
      <c r="E164" s="297">
        <f t="shared" ref="E164:R164" si="152">SUM(E159:E162)</f>
        <v>0</v>
      </c>
      <c r="F164" s="297">
        <f>SUM(F159:F163)</f>
        <v>0</v>
      </c>
      <c r="G164" s="297">
        <f t="shared" si="152"/>
        <v>0</v>
      </c>
      <c r="H164" s="297">
        <f>SUM(H159:H163)</f>
        <v>0</v>
      </c>
      <c r="I164" s="297">
        <f t="shared" si="152"/>
        <v>0</v>
      </c>
      <c r="J164" s="297">
        <f>SUM(J159:J163)</f>
        <v>0</v>
      </c>
      <c r="K164" s="297">
        <f t="shared" si="152"/>
        <v>0</v>
      </c>
      <c r="L164" s="297">
        <f>SUM(L159:L163)</f>
        <v>0</v>
      </c>
      <c r="M164" s="297">
        <f t="shared" si="152"/>
        <v>0</v>
      </c>
      <c r="N164" s="297">
        <f t="shared" si="152"/>
        <v>0</v>
      </c>
      <c r="O164" s="297">
        <f t="shared" si="152"/>
        <v>0</v>
      </c>
      <c r="P164" s="297">
        <f t="shared" si="152"/>
        <v>0</v>
      </c>
      <c r="Q164" s="297">
        <f t="shared" si="152"/>
        <v>0</v>
      </c>
      <c r="R164" s="297">
        <f t="shared" si="152"/>
        <v>0</v>
      </c>
      <c r="S164" s="297"/>
      <c r="T164" s="400">
        <f t="shared" si="140"/>
        <v>0</v>
      </c>
      <c r="U164" s="397" t="e">
        <f t="shared" si="141"/>
        <v>#DIV/0!</v>
      </c>
    </row>
    <row r="165" spans="1:23" ht="12.75" hidden="1" customHeight="1" x14ac:dyDescent="0.2">
      <c r="A165" s="398" t="str">
        <f>A$11</f>
        <v>Privātās attiecināmās izmaksas</v>
      </c>
      <c r="B165" s="432"/>
      <c r="C165" s="429"/>
      <c r="D165" s="432"/>
      <c r="E165" s="429"/>
      <c r="F165" s="432"/>
      <c r="G165" s="429"/>
      <c r="H165" s="432"/>
      <c r="I165" s="429"/>
      <c r="J165" s="432"/>
      <c r="K165" s="429"/>
      <c r="L165" s="432"/>
      <c r="M165" s="429"/>
      <c r="N165" s="432"/>
      <c r="O165" s="429"/>
      <c r="P165" s="432"/>
      <c r="Q165" s="429"/>
      <c r="R165" s="432"/>
      <c r="S165" s="430"/>
      <c r="T165" s="396">
        <f t="shared" si="140"/>
        <v>0</v>
      </c>
      <c r="U165" s="397" t="e">
        <f t="shared" si="141"/>
        <v>#DIV/0!</v>
      </c>
    </row>
    <row r="166" spans="1:23" ht="12.75" customHeight="1" x14ac:dyDescent="0.2">
      <c r="A166" s="399" t="str">
        <f>A$12</f>
        <v>Kopējās attiecināmās izmaksas</v>
      </c>
      <c r="B166" s="297">
        <f>IF(B23=2,'1.2.2.A. Partneris-2'!H24,'1.2.2.A. Partneris-2'!H24*B23)</f>
        <v>0</v>
      </c>
      <c r="C166" s="297"/>
      <c r="D166" s="297">
        <f>IF(D23=2,'1.2.2.A. Partneris-2'!J24+'1.2.2.A. Partneris-2'!H24,'1.2.2.A. Partneris-2'!J24*D23)</f>
        <v>0</v>
      </c>
      <c r="E166" s="297"/>
      <c r="F166" s="297">
        <f>IF(F23=2,'1.2.2.A. Partneris-2'!L24+'1.2.2.A. Partneris-2'!J24+'1.2.2.A. Partneris-2'!H24,'1.2.2.A. Partneris-2'!L24*F23)</f>
        <v>0</v>
      </c>
      <c r="G166" s="297"/>
      <c r="H166" s="297">
        <f>IF(H23=2,'1.2.2.A. Partneris-2'!N24+'1.2.2.A. Partneris-2'!L24+'1.2.2.A. Partneris-2'!J24+'1.2.2.A. Partneris-2'!H24,'1.2.2.A. Partneris-2'!N24*H23)</f>
        <v>0</v>
      </c>
      <c r="I166" s="297"/>
      <c r="J166" s="297">
        <f>IF(J23=2,'1.2.2.A. Partneris-2'!P24,'1.2.2.A. Partneris-2'!P24*J23)</f>
        <v>0</v>
      </c>
      <c r="K166" s="297"/>
      <c r="L166" s="297">
        <f>IF(L23=2,'1.2.2.A. Partneris-2'!R24,'1.2.2.A. Partneris-2'!R24*L23)</f>
        <v>0</v>
      </c>
      <c r="M166" s="297"/>
      <c r="N166" s="297">
        <f>IF(N23=2,'1.2.2.A. Partneris-2'!T24,'1.2.2.A. Partneris-2'!T24*N23)</f>
        <v>0</v>
      </c>
      <c r="O166" s="297"/>
      <c r="P166" s="297">
        <f>IF(P23=2,'1.2.2.A. Partneris-2'!V24,'1.2.2.A. Partneris-2'!V24*P23)</f>
        <v>0</v>
      </c>
      <c r="Q166" s="297"/>
      <c r="R166" s="297">
        <f>IF(R23=2,'1.2.2.A. Partneris-2'!X24,'1.2.2.A. Partneris-2'!X24*R23)</f>
        <v>0</v>
      </c>
      <c r="S166" s="297"/>
      <c r="T166" s="400">
        <f t="shared" si="140"/>
        <v>0</v>
      </c>
      <c r="U166" s="397" t="e">
        <f t="shared" si="141"/>
        <v>#DIV/0!</v>
      </c>
    </row>
    <row r="167" spans="1:23" ht="12.75" customHeight="1" x14ac:dyDescent="0.2">
      <c r="A167" s="398" t="str">
        <f>A$13</f>
        <v>Publiskās ārpusprojekta izmaksas</v>
      </c>
      <c r="B167" s="430">
        <f>B169</f>
        <v>0</v>
      </c>
      <c r="C167" s="430"/>
      <c r="D167" s="430">
        <f t="shared" ref="D167" si="153">D169</f>
        <v>0</v>
      </c>
      <c r="E167" s="430"/>
      <c r="F167" s="430">
        <f t="shared" ref="F167" si="154">F169</f>
        <v>0</v>
      </c>
      <c r="G167" s="430"/>
      <c r="H167" s="430">
        <f t="shared" ref="H167" si="155">H169</f>
        <v>0</v>
      </c>
      <c r="I167" s="430"/>
      <c r="J167" s="430">
        <f t="shared" ref="J167" si="156">J169</f>
        <v>0</v>
      </c>
      <c r="K167" s="430"/>
      <c r="L167" s="430">
        <f t="shared" ref="L167" si="157">L169</f>
        <v>0</v>
      </c>
      <c r="M167" s="430"/>
      <c r="N167" s="430">
        <f t="shared" ref="N167" si="158">N169</f>
        <v>0</v>
      </c>
      <c r="O167" s="430"/>
      <c r="P167" s="430">
        <f t="shared" ref="P167" si="159">P169</f>
        <v>0</v>
      </c>
      <c r="Q167" s="430"/>
      <c r="R167" s="430">
        <f t="shared" ref="R167" si="160">R169</f>
        <v>0</v>
      </c>
      <c r="S167" s="430"/>
      <c r="T167" s="396">
        <f t="shared" ref="T167:T170" si="161">SUM(B167:R167)</f>
        <v>0</v>
      </c>
      <c r="U167" s="431" t="s">
        <v>332</v>
      </c>
    </row>
    <row r="168" spans="1:23" ht="12.75" hidden="1" customHeight="1" x14ac:dyDescent="0.2">
      <c r="A168" s="398" t="str">
        <f>A$14</f>
        <v>Privātās ārpusprojekta izmaksas</v>
      </c>
      <c r="B168" s="432"/>
      <c r="C168" s="430"/>
      <c r="D168" s="432"/>
      <c r="E168" s="430"/>
      <c r="F168" s="432"/>
      <c r="G168" s="430"/>
      <c r="H168" s="432"/>
      <c r="I168" s="430"/>
      <c r="J168" s="432"/>
      <c r="K168" s="430"/>
      <c r="L168" s="432"/>
      <c r="M168" s="430"/>
      <c r="N168" s="432"/>
      <c r="O168" s="430"/>
      <c r="P168" s="432"/>
      <c r="Q168" s="430"/>
      <c r="R168" s="432"/>
      <c r="S168" s="430"/>
      <c r="T168" s="396">
        <f t="shared" si="161"/>
        <v>0</v>
      </c>
      <c r="U168" s="431" t="s">
        <v>332</v>
      </c>
    </row>
    <row r="169" spans="1:23" ht="12.75" customHeight="1" x14ac:dyDescent="0.2">
      <c r="A169" s="399" t="str">
        <f>A$15</f>
        <v>Ārpusprojekta izmaksas kopā</v>
      </c>
      <c r="B169" s="297">
        <f>'1.2.2.A. Partneris-2'!I24</f>
        <v>0</v>
      </c>
      <c r="C169" s="297"/>
      <c r="D169" s="297">
        <f>'1.2.2.A. Partneris-2'!K24</f>
        <v>0</v>
      </c>
      <c r="E169" s="297"/>
      <c r="F169" s="297">
        <f>'1.2.2.A. Partneris-2'!M24</f>
        <v>0</v>
      </c>
      <c r="G169" s="297"/>
      <c r="H169" s="297">
        <f>'1.2.2.A. Partneris-2'!O24</f>
        <v>0</v>
      </c>
      <c r="I169" s="297"/>
      <c r="J169" s="297">
        <f>'1.2.2.A. Partneris-2'!Q24</f>
        <v>0</v>
      </c>
      <c r="K169" s="297"/>
      <c r="L169" s="297">
        <f>'1.2.2.A. Partneris-2'!S24</f>
        <v>0</v>
      </c>
      <c r="M169" s="297"/>
      <c r="N169" s="297">
        <f>'1.2.2.A. Partneris-2'!U24</f>
        <v>0</v>
      </c>
      <c r="O169" s="297"/>
      <c r="P169" s="297">
        <f>'1.2.2.A. Partneris-2'!W24</f>
        <v>0</v>
      </c>
      <c r="Q169" s="297"/>
      <c r="R169" s="297">
        <f>'1.2.2.A. Partneris-2'!Y24</f>
        <v>0</v>
      </c>
      <c r="S169" s="297"/>
      <c r="T169" s="400">
        <f t="shared" si="161"/>
        <v>0</v>
      </c>
      <c r="U169" s="431" t="s">
        <v>332</v>
      </c>
    </row>
    <row r="170" spans="1:23" ht="12.75" customHeight="1" x14ac:dyDescent="0.25">
      <c r="A170" s="404" t="str">
        <f>A$16</f>
        <v>Kopējās izmaksas</v>
      </c>
      <c r="B170" s="405">
        <f>B166+B169</f>
        <v>0</v>
      </c>
      <c r="C170" s="405"/>
      <c r="D170" s="405">
        <f t="shared" ref="D170:R170" si="162">D166+D169</f>
        <v>0</v>
      </c>
      <c r="E170" s="405"/>
      <c r="F170" s="405">
        <f t="shared" si="162"/>
        <v>0</v>
      </c>
      <c r="G170" s="405"/>
      <c r="H170" s="405">
        <f t="shared" si="162"/>
        <v>0</v>
      </c>
      <c r="I170" s="405"/>
      <c r="J170" s="405">
        <f t="shared" si="162"/>
        <v>0</v>
      </c>
      <c r="K170" s="405"/>
      <c r="L170" s="405">
        <f t="shared" si="162"/>
        <v>0</v>
      </c>
      <c r="M170" s="405"/>
      <c r="N170" s="405">
        <f t="shared" si="162"/>
        <v>0</v>
      </c>
      <c r="O170" s="405"/>
      <c r="P170" s="405">
        <f t="shared" si="162"/>
        <v>0</v>
      </c>
      <c r="Q170" s="405"/>
      <c r="R170" s="405">
        <f t="shared" si="162"/>
        <v>0</v>
      </c>
      <c r="S170" s="405"/>
      <c r="T170" s="407">
        <f t="shared" si="161"/>
        <v>0</v>
      </c>
      <c r="U170" s="431" t="s">
        <v>332</v>
      </c>
    </row>
    <row r="171" spans="1:23" ht="12.75" customHeight="1" x14ac:dyDescent="0.25">
      <c r="A171" s="418"/>
      <c r="B171" s="418"/>
      <c r="C171" s="418"/>
      <c r="D171" s="418"/>
      <c r="E171" s="418"/>
      <c r="F171" s="418"/>
      <c r="G171" s="418"/>
      <c r="H171" s="418"/>
      <c r="I171" s="418"/>
      <c r="J171" s="418"/>
      <c r="K171" s="418"/>
      <c r="L171" s="418"/>
      <c r="M171" s="418"/>
      <c r="N171" s="418"/>
      <c r="O171" s="418"/>
      <c r="P171" s="418"/>
      <c r="Q171" s="418"/>
      <c r="R171" s="418"/>
      <c r="S171" s="418"/>
      <c r="T171" s="418"/>
      <c r="U171" s="418"/>
    </row>
    <row r="172" spans="1:23" ht="24" customHeight="1" x14ac:dyDescent="0.2">
      <c r="A172" s="436" t="s">
        <v>351</v>
      </c>
      <c r="B172" s="421">
        <f>'1.2.2.B. Partneris-2'!C3</f>
        <v>0</v>
      </c>
      <c r="C172" s="422"/>
      <c r="D172" s="422"/>
      <c r="E172" s="422"/>
      <c r="F172" s="421">
        <f>'1.2.2.B. Partneris-2'!H3</f>
        <v>0</v>
      </c>
      <c r="G172" s="422"/>
      <c r="H172" s="423"/>
      <c r="I172" s="422"/>
      <c r="J172" s="423" t="s">
        <v>339</v>
      </c>
      <c r="K172" s="422"/>
      <c r="L172" s="425">
        <f>'11. DL 4.pielikums'!E39</f>
        <v>0.85</v>
      </c>
      <c r="M172" s="422"/>
      <c r="N172" s="590" t="s">
        <v>357</v>
      </c>
      <c r="O172" s="590"/>
      <c r="P172" s="590"/>
      <c r="Q172" s="590"/>
      <c r="R172" s="590"/>
      <c r="S172" s="590"/>
      <c r="T172" s="589" t="s">
        <v>358</v>
      </c>
      <c r="U172" s="589"/>
      <c r="W172" s="4">
        <f>IF(F172=Dati!$J$3,1,IF(F172=Dati!$J$4,2,IF(F172=Dati!$J$5,3,0)))</f>
        <v>0</v>
      </c>
    </row>
    <row r="173" spans="1:23" ht="12.75" customHeight="1" x14ac:dyDescent="0.2">
      <c r="A173" s="392" t="s">
        <v>324</v>
      </c>
      <c r="B173" s="393">
        <f>B$3</f>
        <v>2026</v>
      </c>
      <c r="C173" s="393"/>
      <c r="D173" s="393">
        <f>D$3</f>
        <v>2027</v>
      </c>
      <c r="E173" s="393"/>
      <c r="F173" s="393">
        <f>F$3</f>
        <v>2028</v>
      </c>
      <c r="G173" s="393"/>
      <c r="H173" s="393">
        <f>H$3</f>
        <v>2029</v>
      </c>
      <c r="I173" s="393"/>
      <c r="J173" s="393" t="str">
        <f>J$3</f>
        <v>X</v>
      </c>
      <c r="K173" s="393"/>
      <c r="L173" s="393" t="str">
        <f>L$3</f>
        <v>X</v>
      </c>
      <c r="M173" s="393"/>
      <c r="N173" s="393" t="str">
        <f>N$3</f>
        <v>X</v>
      </c>
      <c r="O173" s="393"/>
      <c r="P173" s="393" t="str">
        <f>P$3</f>
        <v>X</v>
      </c>
      <c r="Q173" s="393"/>
      <c r="R173" s="393" t="str">
        <f>R$3</f>
        <v>X</v>
      </c>
      <c r="S173" s="393"/>
      <c r="T173" s="393"/>
      <c r="U173" s="393"/>
    </row>
    <row r="174" spans="1:23" x14ac:dyDescent="0.2">
      <c r="A174" s="427"/>
      <c r="B174" s="394" t="s">
        <v>325</v>
      </c>
      <c r="C174" s="394"/>
      <c r="D174" s="394" t="s">
        <v>325</v>
      </c>
      <c r="E174" s="394"/>
      <c r="F174" s="394" t="s">
        <v>325</v>
      </c>
      <c r="G174" s="394"/>
      <c r="H174" s="394" t="s">
        <v>325</v>
      </c>
      <c r="I174" s="394"/>
      <c r="J174" s="394" t="s">
        <v>325</v>
      </c>
      <c r="K174" s="394"/>
      <c r="L174" s="394" t="s">
        <v>325</v>
      </c>
      <c r="M174" s="394"/>
      <c r="N174" s="394" t="s">
        <v>325</v>
      </c>
      <c r="O174" s="394"/>
      <c r="P174" s="394" t="s">
        <v>325</v>
      </c>
      <c r="Q174" s="394"/>
      <c r="R174" s="394" t="s">
        <v>325</v>
      </c>
      <c r="S174" s="394"/>
      <c r="T174" s="394" t="s">
        <v>191</v>
      </c>
      <c r="U174" s="394" t="s">
        <v>131</v>
      </c>
    </row>
    <row r="175" spans="1:23" ht="12.75" customHeight="1" x14ac:dyDescent="0.2">
      <c r="A175" s="428" t="str">
        <f>A$5</f>
        <v>Taisnīgas pārkārtošanās fonds</v>
      </c>
      <c r="B175" s="429">
        <f>(B182*$L$172)*$W$19-B179</f>
        <v>0</v>
      </c>
      <c r="C175" s="429"/>
      <c r="D175" s="429">
        <f t="shared" ref="D175:P175" si="163">(D182*$L$172)*$W$19-D179</f>
        <v>0</v>
      </c>
      <c r="E175" s="429"/>
      <c r="F175" s="429">
        <f t="shared" si="163"/>
        <v>0</v>
      </c>
      <c r="G175" s="429"/>
      <c r="H175" s="429">
        <f t="shared" si="163"/>
        <v>0</v>
      </c>
      <c r="I175" s="429"/>
      <c r="J175" s="429">
        <f t="shared" si="163"/>
        <v>0</v>
      </c>
      <c r="K175" s="429"/>
      <c r="L175" s="429">
        <f t="shared" si="163"/>
        <v>0</v>
      </c>
      <c r="M175" s="429"/>
      <c r="N175" s="429">
        <f t="shared" si="163"/>
        <v>0</v>
      </c>
      <c r="O175" s="429"/>
      <c r="P175" s="429">
        <f t="shared" si="163"/>
        <v>0</v>
      </c>
      <c r="Q175" s="429"/>
      <c r="R175" s="429">
        <f t="shared" ref="R175" si="164">(R182*$L$172-R179)*$W$19</f>
        <v>0</v>
      </c>
      <c r="S175" s="429"/>
      <c r="T175" s="396">
        <f t="shared" ref="T175:T181" si="165">SUM(B175:R175)</f>
        <v>0</v>
      </c>
      <c r="U175" s="397" t="e">
        <f>T175/$T$182</f>
        <v>#DIV/0!</v>
      </c>
    </row>
    <row r="176" spans="1:23" ht="12.75" hidden="1" customHeight="1" x14ac:dyDescent="0.2">
      <c r="A176" s="398" t="str">
        <f>A$6</f>
        <v>Attiecināmais valsts budžeta finansējums</v>
      </c>
      <c r="B176" s="429"/>
      <c r="C176" s="429"/>
      <c r="D176" s="429"/>
      <c r="E176" s="429"/>
      <c r="F176" s="429"/>
      <c r="G176" s="429"/>
      <c r="H176" s="429"/>
      <c r="I176" s="429"/>
      <c r="J176" s="429"/>
      <c r="K176" s="429"/>
      <c r="L176" s="429"/>
      <c r="M176" s="429"/>
      <c r="N176" s="429"/>
      <c r="O176" s="429"/>
      <c r="P176" s="429"/>
      <c r="Q176" s="429"/>
      <c r="R176" s="429"/>
      <c r="S176" s="429"/>
      <c r="T176" s="396">
        <f t="shared" si="165"/>
        <v>0</v>
      </c>
      <c r="U176" s="397" t="e">
        <f t="shared" ref="U176:U182" si="166">T176/$T$182</f>
        <v>#DIV/0!</v>
      </c>
    </row>
    <row r="177" spans="1:23" ht="12.75" customHeight="1" x14ac:dyDescent="0.2">
      <c r="A177" s="398" t="str">
        <f>A$7</f>
        <v>Cits publiskais finansējums</v>
      </c>
      <c r="B177" s="430">
        <f>IF($W172=3,B182-B181-B175,0)</f>
        <v>0</v>
      </c>
      <c r="C177" s="429"/>
      <c r="D177" s="430">
        <f t="shared" ref="D177" si="167">IF($W172=3,D182-D181-D175,0)</f>
        <v>0</v>
      </c>
      <c r="E177" s="429"/>
      <c r="F177" s="430">
        <f t="shared" ref="F177" si="168">IF($W172=3,F182-F181-F175,0)</f>
        <v>0</v>
      </c>
      <c r="G177" s="429"/>
      <c r="H177" s="430">
        <f t="shared" ref="H177" si="169">IF($W172=3,H182-H181-H175,0)</f>
        <v>0</v>
      </c>
      <c r="I177" s="429"/>
      <c r="J177" s="430">
        <f t="shared" ref="J177" si="170">IF($W172=3,J182-J181-J175,0)</f>
        <v>0</v>
      </c>
      <c r="K177" s="429"/>
      <c r="L177" s="430">
        <f t="shared" ref="L177" si="171">IF($W172=3,L182-L181-L175,0)</f>
        <v>0</v>
      </c>
      <c r="M177" s="429"/>
      <c r="N177" s="430">
        <f t="shared" ref="N177" si="172">IF($W172=3,N182-N181-N175,0)</f>
        <v>0</v>
      </c>
      <c r="O177" s="429"/>
      <c r="P177" s="430">
        <f t="shared" ref="P177" si="173">IF($W172=3,P182-P181-P175,0)</f>
        <v>0</v>
      </c>
      <c r="Q177" s="429"/>
      <c r="R177" s="430">
        <f t="shared" ref="R177" si="174">IF($W172=3,R182-R181-R175,0)</f>
        <v>0</v>
      </c>
      <c r="S177" s="429"/>
      <c r="T177" s="396">
        <f t="shared" si="165"/>
        <v>0</v>
      </c>
      <c r="U177" s="397" t="e">
        <f t="shared" si="166"/>
        <v>#DIV/0!</v>
      </c>
    </row>
    <row r="178" spans="1:23" ht="12.75" customHeight="1" x14ac:dyDescent="0.2">
      <c r="A178" s="398" t="str">
        <f>A$8</f>
        <v>Pašvaldības finansējums</v>
      </c>
      <c r="B178" s="430">
        <f>IF($W172=1,B182-B175-B177-B181-B179,0)</f>
        <v>0</v>
      </c>
      <c r="C178" s="429"/>
      <c r="D178" s="430">
        <f t="shared" ref="D178:R178" si="175">IF($W172=1,D182-D175-D177-D181-D179,0)</f>
        <v>0</v>
      </c>
      <c r="E178" s="430">
        <f t="shared" si="175"/>
        <v>0</v>
      </c>
      <c r="F178" s="430">
        <f t="shared" si="175"/>
        <v>0</v>
      </c>
      <c r="G178" s="430">
        <f t="shared" si="175"/>
        <v>0</v>
      </c>
      <c r="H178" s="430">
        <f t="shared" si="175"/>
        <v>0</v>
      </c>
      <c r="I178" s="430">
        <f t="shared" si="175"/>
        <v>0</v>
      </c>
      <c r="J178" s="430">
        <f t="shared" si="175"/>
        <v>0</v>
      </c>
      <c r="K178" s="430">
        <f t="shared" si="175"/>
        <v>0</v>
      </c>
      <c r="L178" s="430">
        <f t="shared" si="175"/>
        <v>0</v>
      </c>
      <c r="M178" s="430">
        <f t="shared" si="175"/>
        <v>0</v>
      </c>
      <c r="N178" s="430">
        <f t="shared" si="175"/>
        <v>0</v>
      </c>
      <c r="O178" s="430">
        <f t="shared" si="175"/>
        <v>0</v>
      </c>
      <c r="P178" s="430">
        <f t="shared" si="175"/>
        <v>0</v>
      </c>
      <c r="Q178" s="430">
        <f t="shared" si="175"/>
        <v>0</v>
      </c>
      <c r="R178" s="430">
        <f t="shared" si="175"/>
        <v>0</v>
      </c>
      <c r="S178" s="430"/>
      <c r="T178" s="396">
        <f t="shared" si="165"/>
        <v>0</v>
      </c>
      <c r="U178" s="397" t="e">
        <f t="shared" si="166"/>
        <v>#DIV/0!</v>
      </c>
    </row>
    <row r="179" spans="1:23" s="3" customFormat="1" ht="12.75" hidden="1" customHeight="1" x14ac:dyDescent="0.2">
      <c r="A179" s="398" t="str">
        <f>A$9</f>
        <v>Elastības finansējums</v>
      </c>
      <c r="B179" s="430">
        <f>B182*$L$172*$W$20</f>
        <v>0</v>
      </c>
      <c r="C179" s="430">
        <f t="shared" ref="C179:R179" si="176">C182*$L$172*$W$20</f>
        <v>0</v>
      </c>
      <c r="D179" s="430">
        <f t="shared" si="176"/>
        <v>0</v>
      </c>
      <c r="E179" s="430">
        <f t="shared" si="176"/>
        <v>0</v>
      </c>
      <c r="F179" s="430">
        <f t="shared" si="176"/>
        <v>0</v>
      </c>
      <c r="G179" s="430">
        <f t="shared" si="176"/>
        <v>0</v>
      </c>
      <c r="H179" s="430">
        <f t="shared" si="176"/>
        <v>0</v>
      </c>
      <c r="I179" s="430">
        <f t="shared" si="176"/>
        <v>0</v>
      </c>
      <c r="J179" s="430">
        <f t="shared" si="176"/>
        <v>0</v>
      </c>
      <c r="K179" s="430">
        <f t="shared" si="176"/>
        <v>0</v>
      </c>
      <c r="L179" s="430">
        <f t="shared" si="176"/>
        <v>0</v>
      </c>
      <c r="M179" s="430">
        <f t="shared" si="176"/>
        <v>0</v>
      </c>
      <c r="N179" s="430">
        <f t="shared" si="176"/>
        <v>0</v>
      </c>
      <c r="O179" s="430">
        <f t="shared" si="176"/>
        <v>0</v>
      </c>
      <c r="P179" s="430">
        <f t="shared" si="176"/>
        <v>0</v>
      </c>
      <c r="Q179" s="430">
        <f t="shared" si="176"/>
        <v>0</v>
      </c>
      <c r="R179" s="430">
        <f t="shared" si="176"/>
        <v>0</v>
      </c>
      <c r="S179" s="430"/>
      <c r="T179" s="396">
        <f t="shared" si="165"/>
        <v>0</v>
      </c>
      <c r="U179" s="397" t="e">
        <f t="shared" si="166"/>
        <v>#DIV/0!</v>
      </c>
    </row>
    <row r="180" spans="1:23" ht="12.75" customHeight="1" x14ac:dyDescent="0.2">
      <c r="A180" s="399" t="str">
        <f>A$10</f>
        <v>Publiskās attiecināmās izmaksas</v>
      </c>
      <c r="B180" s="297">
        <f>SUM(B175:B179)</f>
        <v>0</v>
      </c>
      <c r="C180" s="297">
        <f t="shared" ref="C180:R180" si="177">SUM(C175:C178)</f>
        <v>0</v>
      </c>
      <c r="D180" s="297">
        <f>SUM(D175:D179)</f>
        <v>0</v>
      </c>
      <c r="E180" s="297">
        <f t="shared" si="177"/>
        <v>0</v>
      </c>
      <c r="F180" s="297">
        <f>SUM(F175:F179)</f>
        <v>0</v>
      </c>
      <c r="G180" s="297">
        <f t="shared" si="177"/>
        <v>0</v>
      </c>
      <c r="H180" s="297">
        <f>SUM(H175:H179)</f>
        <v>0</v>
      </c>
      <c r="I180" s="297">
        <f t="shared" si="177"/>
        <v>0</v>
      </c>
      <c r="J180" s="297">
        <f>SUM(J175:J179)</f>
        <v>0</v>
      </c>
      <c r="K180" s="297">
        <f t="shared" si="177"/>
        <v>0</v>
      </c>
      <c r="L180" s="297">
        <f>SUM(L175:L179)</f>
        <v>0</v>
      </c>
      <c r="M180" s="297">
        <f t="shared" si="177"/>
        <v>0</v>
      </c>
      <c r="N180" s="297">
        <f t="shared" si="177"/>
        <v>0</v>
      </c>
      <c r="O180" s="297">
        <f t="shared" si="177"/>
        <v>0</v>
      </c>
      <c r="P180" s="297">
        <f t="shared" si="177"/>
        <v>0</v>
      </c>
      <c r="Q180" s="297">
        <f t="shared" si="177"/>
        <v>0</v>
      </c>
      <c r="R180" s="297">
        <f t="shared" si="177"/>
        <v>0</v>
      </c>
      <c r="S180" s="297"/>
      <c r="T180" s="400">
        <f t="shared" si="165"/>
        <v>0</v>
      </c>
      <c r="U180" s="397" t="e">
        <f t="shared" si="166"/>
        <v>#DIV/0!</v>
      </c>
    </row>
    <row r="181" spans="1:23" ht="12.75" customHeight="1" x14ac:dyDescent="0.2">
      <c r="A181" s="398" t="str">
        <f>A$11</f>
        <v>Privātās attiecināmās izmaksas</v>
      </c>
      <c r="B181" s="430">
        <f>IF($W$172=2,B182-B180,B182*('11. DL 4.pielikums'!$G$41-$L$172))</f>
        <v>0</v>
      </c>
      <c r="C181" s="430"/>
      <c r="D181" s="430">
        <f>IF($W$172=2,D182-D180,D182*('11. DL 4.pielikums'!$G$41-$L$172))</f>
        <v>0</v>
      </c>
      <c r="E181" s="430"/>
      <c r="F181" s="430">
        <f>IF($W$172=2,F182-F180,F182*('11. DL 4.pielikums'!$G$41-$L$172))</f>
        <v>0</v>
      </c>
      <c r="G181" s="430"/>
      <c r="H181" s="430">
        <f>IF($W$172=2,H182-H180,H182*('11. DL 4.pielikums'!$G$41-$L$172))</f>
        <v>0</v>
      </c>
      <c r="I181" s="430"/>
      <c r="J181" s="430">
        <f>IF($W$172=2,J182-J180,J182*('11. DL 4.pielikums'!$G$41-$L$172))</f>
        <v>0</v>
      </c>
      <c r="K181" s="430"/>
      <c r="L181" s="430">
        <f>IF($W$172=2,L182-L180,L182*('11. DL 4.pielikums'!$G$41-$L$172))</f>
        <v>0</v>
      </c>
      <c r="M181" s="430"/>
      <c r="N181" s="430">
        <f>IF($W$172=2,N182-N180,N182*('11. DL 4.pielikums'!$G$41-$L$172))</f>
        <v>0</v>
      </c>
      <c r="O181" s="430"/>
      <c r="P181" s="430">
        <f>IF($W$172=2,P182-P180,P182*('11. DL 4.pielikums'!$G$41-$L$172))</f>
        <v>0</v>
      </c>
      <c r="Q181" s="430"/>
      <c r="R181" s="430">
        <f>IF($W$172=2,R182-R180,R182*('11. DL 4.pielikums'!$G$41-$L$172))</f>
        <v>0</v>
      </c>
      <c r="S181" s="430"/>
      <c r="T181" s="396">
        <f t="shared" si="165"/>
        <v>0</v>
      </c>
      <c r="U181" s="397" t="e">
        <f t="shared" si="166"/>
        <v>#DIV/0!</v>
      </c>
    </row>
    <row r="182" spans="1:23" ht="12.75" customHeight="1" x14ac:dyDescent="0.2">
      <c r="A182" s="399" t="str">
        <f>A$12</f>
        <v>Kopējās attiecināmās izmaksas</v>
      </c>
      <c r="B182" s="297">
        <f>IF(B23=2,'1.2.2.B. Partneris-2'!H27,'1.2.2.B. Partneris-2'!H27*B23)</f>
        <v>0</v>
      </c>
      <c r="C182" s="297"/>
      <c r="D182" s="297">
        <f>IF(D23=2,'1.2.2.B. Partneris-2'!J27+'1.2.2.B. Partneris-2'!H27,'1.2.2.B. Partneris-2'!J27*D23)</f>
        <v>0</v>
      </c>
      <c r="E182" s="297"/>
      <c r="F182" s="297">
        <f>IF(F23=2,'1.2.2.B. Partneris-2'!L27+'1.2.2.B. Partneris-2'!J27+'1.2.2.B. Partneris-2'!H27,'1.2.2.B. Partneris-2'!L27*F23)</f>
        <v>0</v>
      </c>
      <c r="G182" s="297"/>
      <c r="H182" s="297">
        <f>IF(H23=2,'1.2.2.B. Partneris-2'!N27+'1.2.2.B. Partneris-2'!L27+'1.2.2.B. Partneris-2'!J27+'1.2.2.B. Partneris-2'!H27,'1.2.2.B. Partneris-2'!N27*H23)</f>
        <v>0</v>
      </c>
      <c r="I182" s="297"/>
      <c r="J182" s="297">
        <f>IF(J23=2,'1.2.2.B. Partneris-2'!P27,'1.2.2.B. Partneris-2'!P27*J23)</f>
        <v>0</v>
      </c>
      <c r="K182" s="297"/>
      <c r="L182" s="297">
        <f>IF(L23=2,'1.2.2.B. Partneris-2'!R27,'1.2.2.B. Partneris-2'!R27*L23)</f>
        <v>0</v>
      </c>
      <c r="M182" s="297"/>
      <c r="N182" s="297">
        <f>IF(N23=2,'1.2.2.B. Partneris-2'!T27,'1.2.2.B. Partneris-2'!T27*N23)</f>
        <v>0</v>
      </c>
      <c r="O182" s="297"/>
      <c r="P182" s="297">
        <f>IF(P23=2,'1.2.2.B. Partneris-2'!V27,'1.2.2.B. Partneris-2'!V27*P23)</f>
        <v>0</v>
      </c>
      <c r="Q182" s="297"/>
      <c r="R182" s="297">
        <f>IF(R23=2,'1.2.2.B. Partneris-2'!X27,'1.2.2.B. Partneris-2'!X27*R23)</f>
        <v>0</v>
      </c>
      <c r="S182" s="297"/>
      <c r="T182" s="400">
        <f>SUM(B182:R182)</f>
        <v>0</v>
      </c>
      <c r="U182" s="397" t="e">
        <f t="shared" si="166"/>
        <v>#DIV/0!</v>
      </c>
    </row>
    <row r="183" spans="1:23" ht="12.75" hidden="1" customHeight="1" x14ac:dyDescent="0.2">
      <c r="A183" s="398" t="str">
        <f>A$13</f>
        <v>Publiskās ārpusprojekta izmaksas</v>
      </c>
      <c r="B183" s="432"/>
      <c r="C183" s="432"/>
      <c r="D183" s="432"/>
      <c r="E183" s="432"/>
      <c r="F183" s="432"/>
      <c r="G183" s="432"/>
      <c r="H183" s="432"/>
      <c r="I183" s="432"/>
      <c r="J183" s="432"/>
      <c r="K183" s="432"/>
      <c r="L183" s="432"/>
      <c r="M183" s="432"/>
      <c r="N183" s="432"/>
      <c r="O183" s="432"/>
      <c r="P183" s="432"/>
      <c r="Q183" s="432"/>
      <c r="R183" s="432"/>
      <c r="S183" s="432"/>
      <c r="T183" s="396">
        <f t="shared" ref="T183:T185" si="178">SUM(B183:R183)</f>
        <v>0</v>
      </c>
      <c r="U183" s="431" t="s">
        <v>332</v>
      </c>
    </row>
    <row r="184" spans="1:23" ht="12.75" customHeight="1" x14ac:dyDescent="0.2">
      <c r="A184" s="398" t="str">
        <f>A$14</f>
        <v>Privātās ārpusprojekta izmaksas</v>
      </c>
      <c r="B184" s="430">
        <f>IF(B23=2,'1.2.2.B. Partneris-2'!I27,'1.2.2.B. Partneris-2'!I27*B23)</f>
        <v>0</v>
      </c>
      <c r="C184" s="430"/>
      <c r="D184" s="430">
        <f>IF(D23=2,'1.2.2.B. Partneris-2'!K27+'1.2.2.B. Partneris-2'!I27,'1.2.2.B. Partneris-2'!K27*D23)</f>
        <v>0</v>
      </c>
      <c r="E184" s="430"/>
      <c r="F184" s="430">
        <f>IF(F23=2,'1.2.2.B. Partneris-2'!M27+'1.2.2.B. Partneris-2'!K27+'1.2.2.B. Partneris-2'!I27,'1.2.2.B. Partneris-2'!M27*F23)</f>
        <v>0</v>
      </c>
      <c r="G184" s="430"/>
      <c r="H184" s="430">
        <f>IF(H23=2,'1.2.2.B. Partneris-2'!O27+'1.2.2.B. Partneris-2'!M27+'1.2.2.B. Partneris-2'!K27+'1.2.2.B. Partneris-2'!I27,'1.2.2.B. Partneris-2'!O27*H23)</f>
        <v>0</v>
      </c>
      <c r="I184" s="430"/>
      <c r="J184" s="430">
        <f>IF(J23=2,'1.2.2.B. Partneris-2'!Q27,'1.2.2.B. Partneris-2'!Q27*J23)</f>
        <v>0</v>
      </c>
      <c r="K184" s="430"/>
      <c r="L184" s="430">
        <f>IF(L23=2,'1.2.2.B. Partneris-2'!S27,'1.2.2.B. Partneris-2'!S27*L23)</f>
        <v>0</v>
      </c>
      <c r="M184" s="430"/>
      <c r="N184" s="430">
        <f>IF(N23=2,'1.2.2.B. Partneris-2'!U27,'1.2.2.B. Partneris-2'!U27*N23)</f>
        <v>0</v>
      </c>
      <c r="O184" s="430"/>
      <c r="P184" s="430">
        <f>IF(P23=2,'1.2.2.B. Partneris-2'!W27,'1.2.2.B. Partneris-2'!W27*P23)</f>
        <v>0</v>
      </c>
      <c r="Q184" s="430"/>
      <c r="R184" s="430">
        <f>IF(R23=2,'1.2.2.B. Partneris-2'!Y27,'1.2.2.B. Partneris-2'!Y27*R23)</f>
        <v>0</v>
      </c>
      <c r="S184" s="430"/>
      <c r="T184" s="396">
        <f t="shared" si="178"/>
        <v>0</v>
      </c>
      <c r="U184" s="431" t="s">
        <v>332</v>
      </c>
    </row>
    <row r="185" spans="1:23" ht="12.75" customHeight="1" x14ac:dyDescent="0.2">
      <c r="A185" s="399" t="str">
        <f>A$15</f>
        <v>Ārpusprojekta izmaksas kopā</v>
      </c>
      <c r="B185" s="297">
        <f>SUM(B183:B184)</f>
        <v>0</v>
      </c>
      <c r="C185" s="297"/>
      <c r="D185" s="297">
        <f t="shared" ref="D185:R185" si="179">SUM(D183:D184)</f>
        <v>0</v>
      </c>
      <c r="E185" s="297"/>
      <c r="F185" s="297">
        <f t="shared" si="179"/>
        <v>0</v>
      </c>
      <c r="G185" s="297"/>
      <c r="H185" s="297">
        <f t="shared" si="179"/>
        <v>0</v>
      </c>
      <c r="I185" s="297"/>
      <c r="J185" s="297">
        <f t="shared" si="179"/>
        <v>0</v>
      </c>
      <c r="K185" s="297"/>
      <c r="L185" s="297">
        <f t="shared" si="179"/>
        <v>0</v>
      </c>
      <c r="M185" s="297"/>
      <c r="N185" s="297">
        <f t="shared" si="179"/>
        <v>0</v>
      </c>
      <c r="O185" s="297"/>
      <c r="P185" s="297">
        <f t="shared" si="179"/>
        <v>0</v>
      </c>
      <c r="Q185" s="297"/>
      <c r="R185" s="297">
        <f t="shared" si="179"/>
        <v>0</v>
      </c>
      <c r="S185" s="297"/>
      <c r="T185" s="400">
        <f t="shared" si="178"/>
        <v>0</v>
      </c>
      <c r="U185" s="431" t="s">
        <v>332</v>
      </c>
    </row>
    <row r="186" spans="1:23" ht="12.75" customHeight="1" x14ac:dyDescent="0.25">
      <c r="A186" s="404" t="str">
        <f>A$16</f>
        <v>Kopējās izmaksas</v>
      </c>
      <c r="B186" s="405">
        <f>B182+B185</f>
        <v>0</v>
      </c>
      <c r="C186" s="405"/>
      <c r="D186" s="405">
        <f t="shared" ref="D186:R186" si="180">D182+D185</f>
        <v>0</v>
      </c>
      <c r="E186" s="405"/>
      <c r="F186" s="405">
        <f t="shared" si="180"/>
        <v>0</v>
      </c>
      <c r="G186" s="405"/>
      <c r="H186" s="405">
        <f t="shared" si="180"/>
        <v>0</v>
      </c>
      <c r="I186" s="405"/>
      <c r="J186" s="405">
        <f t="shared" si="180"/>
        <v>0</v>
      </c>
      <c r="K186" s="405"/>
      <c r="L186" s="405">
        <f t="shared" si="180"/>
        <v>0</v>
      </c>
      <c r="M186" s="405"/>
      <c r="N186" s="405">
        <f t="shared" si="180"/>
        <v>0</v>
      </c>
      <c r="O186" s="405"/>
      <c r="P186" s="405">
        <f t="shared" si="180"/>
        <v>0</v>
      </c>
      <c r="Q186" s="405"/>
      <c r="R186" s="405">
        <f t="shared" si="180"/>
        <v>0</v>
      </c>
      <c r="S186" s="405"/>
      <c r="T186" s="400">
        <f>SUM(B186:R186)</f>
        <v>0</v>
      </c>
      <c r="U186" s="431" t="s">
        <v>332</v>
      </c>
    </row>
    <row r="187" spans="1:23" ht="12.75" customHeight="1" x14ac:dyDescent="0.25">
      <c r="A187" s="418"/>
      <c r="B187" s="418"/>
      <c r="C187" s="418"/>
      <c r="D187" s="418"/>
      <c r="E187" s="418"/>
      <c r="F187" s="418"/>
      <c r="G187" s="418"/>
      <c r="H187" s="418"/>
      <c r="I187" s="418"/>
      <c r="J187" s="418"/>
      <c r="K187" s="418"/>
      <c r="L187" s="418"/>
      <c r="M187" s="418"/>
      <c r="N187" s="418"/>
      <c r="O187" s="418"/>
      <c r="P187" s="418"/>
      <c r="Q187" s="418"/>
      <c r="R187" s="418"/>
      <c r="S187" s="418"/>
      <c r="T187" s="418"/>
      <c r="U187" s="418"/>
    </row>
    <row r="188" spans="1:23" ht="24" customHeight="1" x14ac:dyDescent="0.2">
      <c r="A188" s="436" t="s">
        <v>351</v>
      </c>
      <c r="B188" s="421">
        <f>'1.2.2.B. Partneris-2'!C3</f>
        <v>0</v>
      </c>
      <c r="C188" s="422"/>
      <c r="D188" s="422"/>
      <c r="E188" s="422"/>
      <c r="F188" s="421">
        <f>'1.2.2.B. Partneris-2'!H3</f>
        <v>0</v>
      </c>
      <c r="G188" s="422"/>
      <c r="H188" s="423"/>
      <c r="I188" s="422"/>
      <c r="J188" s="423" t="s">
        <v>339</v>
      </c>
      <c r="K188" s="422"/>
      <c r="L188" s="425">
        <f>'1.2.2.B. Partneris-2'!C14</f>
        <v>1</v>
      </c>
      <c r="M188" s="422"/>
      <c r="N188" s="426" t="s">
        <v>347</v>
      </c>
      <c r="O188" s="422"/>
      <c r="P188" s="423"/>
      <c r="Q188" s="422"/>
      <c r="R188" s="423"/>
      <c r="S188" s="422"/>
      <c r="T188" s="423"/>
      <c r="U188" s="423"/>
      <c r="W188" s="4">
        <f>IF(F188=Dati!$J$3,1,IF(F188=Dati!$J$4,2,IF(F188=Dati!$J$5,3,0)))</f>
        <v>0</v>
      </c>
    </row>
    <row r="189" spans="1:23" x14ac:dyDescent="0.2">
      <c r="A189" s="392" t="s">
        <v>324</v>
      </c>
      <c r="B189" s="393">
        <f>B$3</f>
        <v>2026</v>
      </c>
      <c r="C189" s="393"/>
      <c r="D189" s="393">
        <f>D$3</f>
        <v>2027</v>
      </c>
      <c r="E189" s="393"/>
      <c r="F189" s="393">
        <f>F$3</f>
        <v>2028</v>
      </c>
      <c r="G189" s="393"/>
      <c r="H189" s="393">
        <f>H$3</f>
        <v>2029</v>
      </c>
      <c r="I189" s="393"/>
      <c r="J189" s="393" t="str">
        <f>J$3</f>
        <v>X</v>
      </c>
      <c r="K189" s="393"/>
      <c r="L189" s="393" t="str">
        <f>L$3</f>
        <v>X</v>
      </c>
      <c r="M189" s="393"/>
      <c r="N189" s="393" t="str">
        <f>N$3</f>
        <v>X</v>
      </c>
      <c r="O189" s="393"/>
      <c r="P189" s="393" t="str">
        <f>P$3</f>
        <v>X</v>
      </c>
      <c r="Q189" s="393"/>
      <c r="R189" s="393" t="str">
        <f>R$3</f>
        <v>X</v>
      </c>
      <c r="S189" s="393"/>
      <c r="T189" s="393"/>
      <c r="U189" s="393"/>
    </row>
    <row r="190" spans="1:23" x14ac:dyDescent="0.2">
      <c r="A190" s="427"/>
      <c r="B190" s="394" t="s">
        <v>325</v>
      </c>
      <c r="C190" s="394"/>
      <c r="D190" s="394" t="s">
        <v>325</v>
      </c>
      <c r="E190" s="394"/>
      <c r="F190" s="394" t="s">
        <v>325</v>
      </c>
      <c r="G190" s="394"/>
      <c r="H190" s="394" t="s">
        <v>325</v>
      </c>
      <c r="I190" s="394"/>
      <c r="J190" s="394" t="s">
        <v>325</v>
      </c>
      <c r="K190" s="394"/>
      <c r="L190" s="394" t="s">
        <v>325</v>
      </c>
      <c r="M190" s="394"/>
      <c r="N190" s="394" t="s">
        <v>325</v>
      </c>
      <c r="O190" s="394"/>
      <c r="P190" s="394" t="s">
        <v>325</v>
      </c>
      <c r="Q190" s="394"/>
      <c r="R190" s="394" t="s">
        <v>325</v>
      </c>
      <c r="S190" s="394"/>
      <c r="T190" s="394" t="s">
        <v>191</v>
      </c>
      <c r="U190" s="394" t="s">
        <v>131</v>
      </c>
    </row>
    <row r="191" spans="1:23" ht="12.75" customHeight="1" x14ac:dyDescent="0.2">
      <c r="A191" s="428" t="str">
        <f>A$5</f>
        <v>Taisnīgas pārkārtošanās fonds</v>
      </c>
      <c r="B191" s="429">
        <f>(B198*$L$188)*$W$19-B195</f>
        <v>0</v>
      </c>
      <c r="C191" s="429"/>
      <c r="D191" s="429">
        <f t="shared" ref="D191:P191" si="181">(D198*$L$188)*$W$19-D195</f>
        <v>0</v>
      </c>
      <c r="E191" s="429"/>
      <c r="F191" s="429">
        <f t="shared" si="181"/>
        <v>0</v>
      </c>
      <c r="G191" s="429"/>
      <c r="H191" s="429">
        <f t="shared" si="181"/>
        <v>0</v>
      </c>
      <c r="I191" s="429"/>
      <c r="J191" s="429">
        <f t="shared" si="181"/>
        <v>0</v>
      </c>
      <c r="K191" s="429"/>
      <c r="L191" s="429">
        <f t="shared" si="181"/>
        <v>0</v>
      </c>
      <c r="M191" s="429"/>
      <c r="N191" s="429">
        <f>(N198*$L$188)*$W$19-N195</f>
        <v>0</v>
      </c>
      <c r="O191" s="429"/>
      <c r="P191" s="429">
        <f t="shared" si="181"/>
        <v>0</v>
      </c>
      <c r="Q191" s="429"/>
      <c r="R191" s="429">
        <f t="shared" ref="R191" si="182">(R198*$L$188-R195)*$W$19</f>
        <v>0</v>
      </c>
      <c r="S191" s="429"/>
      <c r="T191" s="396">
        <f t="shared" ref="T191:T197" si="183">SUM(B191:R191)</f>
        <v>0</v>
      </c>
      <c r="U191" s="397" t="e">
        <f>T191/$T$198</f>
        <v>#DIV/0!</v>
      </c>
    </row>
    <row r="192" spans="1:23" ht="12.75" hidden="1" customHeight="1" x14ac:dyDescent="0.2">
      <c r="A192" s="398" t="str">
        <f>A$6</f>
        <v>Attiecināmais valsts budžeta finansējums</v>
      </c>
      <c r="B192" s="502"/>
      <c r="C192" s="429"/>
      <c r="D192" s="502"/>
      <c r="E192" s="502"/>
      <c r="F192" s="502"/>
      <c r="G192" s="502"/>
      <c r="H192" s="502"/>
      <c r="I192" s="502"/>
      <c r="J192" s="502"/>
      <c r="K192" s="502"/>
      <c r="L192" s="502"/>
      <c r="M192" s="502"/>
      <c r="N192" s="502"/>
      <c r="O192" s="502"/>
      <c r="P192" s="502"/>
      <c r="Q192" s="502"/>
      <c r="R192" s="502"/>
      <c r="S192" s="429"/>
      <c r="T192" s="396">
        <f t="shared" si="183"/>
        <v>0</v>
      </c>
      <c r="U192" s="397" t="e">
        <f t="shared" ref="U192:U198" si="184">T192/$T$198</f>
        <v>#DIV/0!</v>
      </c>
    </row>
    <row r="193" spans="1:23" ht="12.75" hidden="1" customHeight="1" x14ac:dyDescent="0.2">
      <c r="A193" s="398" t="str">
        <f>A$7</f>
        <v>Cits publiskais finansējums</v>
      </c>
      <c r="B193" s="509"/>
      <c r="C193" s="429"/>
      <c r="D193" s="509"/>
      <c r="E193" s="429"/>
      <c r="F193" s="509"/>
      <c r="G193" s="429"/>
      <c r="H193" s="509"/>
      <c r="I193" s="429"/>
      <c r="J193" s="509"/>
      <c r="K193" s="429"/>
      <c r="L193" s="509"/>
      <c r="M193" s="429"/>
      <c r="N193" s="509"/>
      <c r="O193" s="429"/>
      <c r="P193" s="509"/>
      <c r="Q193" s="429"/>
      <c r="R193" s="509"/>
      <c r="S193" s="430"/>
      <c r="T193" s="396">
        <f t="shared" si="183"/>
        <v>0</v>
      </c>
      <c r="U193" s="397" t="e">
        <f t="shared" si="184"/>
        <v>#DIV/0!</v>
      </c>
    </row>
    <row r="194" spans="1:23" ht="12.75" customHeight="1" x14ac:dyDescent="0.2">
      <c r="A194" s="398" t="str">
        <f>A$8</f>
        <v>Pašvaldības finansējums</v>
      </c>
      <c r="B194" s="430">
        <f>IF($F$188="Pašvaldība vai tās izveidota iestāde",B198-B191-B195,0)</f>
        <v>0</v>
      </c>
      <c r="C194" s="429"/>
      <c r="D194" s="430">
        <f t="shared" ref="D194:R194" si="185">IF($F$188="Pašvaldība vai tās izveidota iestāde",D198-D191-D195,0)</f>
        <v>0</v>
      </c>
      <c r="E194" s="430">
        <f t="shared" si="185"/>
        <v>0</v>
      </c>
      <c r="F194" s="430">
        <f t="shared" si="185"/>
        <v>0</v>
      </c>
      <c r="G194" s="430">
        <f t="shared" si="185"/>
        <v>0</v>
      </c>
      <c r="H194" s="430">
        <f t="shared" si="185"/>
        <v>0</v>
      </c>
      <c r="I194" s="430">
        <f t="shared" si="185"/>
        <v>0</v>
      </c>
      <c r="J194" s="430">
        <f t="shared" si="185"/>
        <v>0</v>
      </c>
      <c r="K194" s="430">
        <f t="shared" si="185"/>
        <v>0</v>
      </c>
      <c r="L194" s="430">
        <f t="shared" si="185"/>
        <v>0</v>
      </c>
      <c r="M194" s="430">
        <f t="shared" si="185"/>
        <v>0</v>
      </c>
      <c r="N194" s="430">
        <f t="shared" si="185"/>
        <v>0</v>
      </c>
      <c r="O194" s="430">
        <f t="shared" si="185"/>
        <v>0</v>
      </c>
      <c r="P194" s="430">
        <f t="shared" si="185"/>
        <v>0</v>
      </c>
      <c r="Q194" s="430">
        <f t="shared" si="185"/>
        <v>0</v>
      </c>
      <c r="R194" s="430">
        <f t="shared" si="185"/>
        <v>0</v>
      </c>
      <c r="S194" s="430"/>
      <c r="T194" s="396">
        <f t="shared" si="183"/>
        <v>0</v>
      </c>
      <c r="U194" s="397" t="e">
        <f t="shared" si="184"/>
        <v>#DIV/0!</v>
      </c>
    </row>
    <row r="195" spans="1:23" s="3" customFormat="1" ht="12.75" hidden="1" customHeight="1" x14ac:dyDescent="0.2">
      <c r="A195" s="398" t="str">
        <f>A$9</f>
        <v>Elastības finansējums</v>
      </c>
      <c r="B195" s="430">
        <f>B198*$W$20*$L$188</f>
        <v>0</v>
      </c>
      <c r="C195" s="429"/>
      <c r="D195" s="430">
        <f t="shared" ref="D195:R195" si="186">D198*$W$20*$L$188</f>
        <v>0</v>
      </c>
      <c r="E195" s="430">
        <f t="shared" si="186"/>
        <v>0</v>
      </c>
      <c r="F195" s="430">
        <f t="shared" si="186"/>
        <v>0</v>
      </c>
      <c r="G195" s="430">
        <f t="shared" si="186"/>
        <v>0</v>
      </c>
      <c r="H195" s="430">
        <f t="shared" si="186"/>
        <v>0</v>
      </c>
      <c r="I195" s="430">
        <f t="shared" si="186"/>
        <v>0</v>
      </c>
      <c r="J195" s="430">
        <f t="shared" si="186"/>
        <v>0</v>
      </c>
      <c r="K195" s="430">
        <f t="shared" si="186"/>
        <v>0</v>
      </c>
      <c r="L195" s="430">
        <f t="shared" si="186"/>
        <v>0</v>
      </c>
      <c r="M195" s="430">
        <f t="shared" si="186"/>
        <v>0</v>
      </c>
      <c r="N195" s="430">
        <f t="shared" si="186"/>
        <v>0</v>
      </c>
      <c r="O195" s="430">
        <f t="shared" si="186"/>
        <v>0</v>
      </c>
      <c r="P195" s="430">
        <f t="shared" si="186"/>
        <v>0</v>
      </c>
      <c r="Q195" s="430">
        <f t="shared" si="186"/>
        <v>0</v>
      </c>
      <c r="R195" s="430">
        <f t="shared" si="186"/>
        <v>0</v>
      </c>
      <c r="S195" s="430"/>
      <c r="T195" s="396">
        <f t="shared" si="183"/>
        <v>0</v>
      </c>
      <c r="U195" s="397" t="e">
        <f t="shared" si="184"/>
        <v>#DIV/0!</v>
      </c>
    </row>
    <row r="196" spans="1:23" ht="12.75" customHeight="1" x14ac:dyDescent="0.2">
      <c r="A196" s="399" t="str">
        <f>A$10</f>
        <v>Publiskās attiecināmās izmaksas</v>
      </c>
      <c r="B196" s="297">
        <f>SUM(B191:B195)</f>
        <v>0</v>
      </c>
      <c r="C196" s="429"/>
      <c r="D196" s="297">
        <f t="shared" ref="D196" si="187">SUM(D191:D195)</f>
        <v>0</v>
      </c>
      <c r="E196" s="429"/>
      <c r="F196" s="297">
        <f>SUM(F191:F195)</f>
        <v>0</v>
      </c>
      <c r="G196" s="429"/>
      <c r="H196" s="297">
        <f t="shared" ref="H196" si="188">SUM(H191:H195)</f>
        <v>0</v>
      </c>
      <c r="I196" s="429"/>
      <c r="J196" s="297">
        <f t="shared" ref="J196" si="189">SUM(J191:J195)</f>
        <v>0</v>
      </c>
      <c r="K196" s="429"/>
      <c r="L196" s="297">
        <f t="shared" ref="L196" si="190">SUM(L191:L195)</f>
        <v>0</v>
      </c>
      <c r="M196" s="429"/>
      <c r="N196" s="297">
        <f t="shared" ref="N196" si="191">SUM(N191:N195)</f>
        <v>0</v>
      </c>
      <c r="O196" s="429"/>
      <c r="P196" s="297">
        <f t="shared" ref="P196" si="192">SUM(P191:P195)</f>
        <v>0</v>
      </c>
      <c r="Q196" s="429"/>
      <c r="R196" s="297">
        <f t="shared" ref="R196" si="193">SUM(R191:R195)</f>
        <v>0</v>
      </c>
      <c r="S196" s="429"/>
      <c r="T196" s="400">
        <f t="shared" si="183"/>
        <v>0</v>
      </c>
      <c r="U196" s="397" t="e">
        <f t="shared" si="184"/>
        <v>#DIV/0!</v>
      </c>
    </row>
    <row r="197" spans="1:23" ht="12.75" customHeight="1" x14ac:dyDescent="0.2">
      <c r="A197" s="398" t="str">
        <f>A$11</f>
        <v>Privātās attiecināmās izmaksas</v>
      </c>
      <c r="B197" s="430">
        <f>IF($F$188="Pašvaldība vai tās izveidota iestāde",0,B198-B191-B195)</f>
        <v>0</v>
      </c>
      <c r="C197" s="429"/>
      <c r="D197" s="430">
        <f t="shared" ref="D197:R197" si="194">IF($F$188="Pašvaldība vai tās izveidota iestāde",0,D198-D191-D195)</f>
        <v>0</v>
      </c>
      <c r="E197" s="430">
        <f t="shared" si="194"/>
        <v>0</v>
      </c>
      <c r="F197" s="430">
        <f t="shared" si="194"/>
        <v>0</v>
      </c>
      <c r="G197" s="430">
        <f t="shared" si="194"/>
        <v>0</v>
      </c>
      <c r="H197" s="430">
        <f t="shared" si="194"/>
        <v>0</v>
      </c>
      <c r="I197" s="430">
        <f t="shared" si="194"/>
        <v>0</v>
      </c>
      <c r="J197" s="430">
        <f t="shared" si="194"/>
        <v>0</v>
      </c>
      <c r="K197" s="430">
        <f t="shared" si="194"/>
        <v>0</v>
      </c>
      <c r="L197" s="430">
        <f t="shared" si="194"/>
        <v>0</v>
      </c>
      <c r="M197" s="430">
        <f t="shared" si="194"/>
        <v>0</v>
      </c>
      <c r="N197" s="430">
        <f t="shared" si="194"/>
        <v>0</v>
      </c>
      <c r="O197" s="430">
        <f t="shared" si="194"/>
        <v>0</v>
      </c>
      <c r="P197" s="430">
        <f t="shared" si="194"/>
        <v>0</v>
      </c>
      <c r="Q197" s="430">
        <f t="shared" si="194"/>
        <v>0</v>
      </c>
      <c r="R197" s="430">
        <f t="shared" si="194"/>
        <v>0</v>
      </c>
      <c r="S197" s="430"/>
      <c r="T197" s="396">
        <f t="shared" si="183"/>
        <v>0</v>
      </c>
      <c r="U197" s="397" t="e">
        <f t="shared" si="184"/>
        <v>#DIV/0!</v>
      </c>
    </row>
    <row r="198" spans="1:23" ht="12.75" customHeight="1" x14ac:dyDescent="0.2">
      <c r="A198" s="399" t="str">
        <f>A$12</f>
        <v>Kopējās attiecināmās izmaksas</v>
      </c>
      <c r="B198" s="297">
        <f>IF(B23=2,'1.2.2.B. Partneris-2'!H28,'1.2.2.B. Partneris-2'!H28*B23)</f>
        <v>0</v>
      </c>
      <c r="C198" s="429"/>
      <c r="D198" s="297">
        <f>IF(D23=2,'1.2.2.B. Partneris-2'!J28+'1.2.2.B. Partneris-2'!H28,'1.2.2.B. Partneris-2'!J28*D23)</f>
        <v>0</v>
      </c>
      <c r="E198" s="297"/>
      <c r="F198" s="297">
        <f>IF(F23=2,'1.2.2.B. Partneris-2'!L28+'1.2.2.B. Partneris-2'!J28+'1.2.2.B. Partneris-2'!H28,'1.2.2.B. Partneris-2'!L28*F23)</f>
        <v>0</v>
      </c>
      <c r="G198" s="297"/>
      <c r="H198" s="297">
        <f>IF(H23=2,'1.2.2.B. Partneris-2'!N28+'1.2.2.B. Partneris-2'!L28+'1.2.2.B. Partneris-2'!J28+'1.2.2.B. Partneris-2'!H28,'1.2.2.B. Partneris-2'!N28*H23)</f>
        <v>0</v>
      </c>
      <c r="I198" s="297"/>
      <c r="J198" s="297">
        <f>IF(J23=2,'1.2.2.B. Partneris-2'!P28,'1.2.2.B. Partneris-2'!P28*J23)</f>
        <v>0</v>
      </c>
      <c r="K198" s="297"/>
      <c r="L198" s="297">
        <f>IF(L23=2,'1.2.2.B. Partneris-2'!R28,'1.2.2.B. Partneris-2'!R28*L23)</f>
        <v>0</v>
      </c>
      <c r="M198" s="297"/>
      <c r="N198" s="297">
        <f>IF(N23=2,'1.2.2.B. Partneris-2'!T28,'1.2.2.B. Partneris-2'!T28*N23)</f>
        <v>0</v>
      </c>
      <c r="O198" s="297"/>
      <c r="P198" s="297">
        <f>IF(P23=2,'1.2.2.B. Partneris-2'!V28,'1.2.2.B. Partneris-2'!V28*P23)</f>
        <v>0</v>
      </c>
      <c r="Q198" s="297"/>
      <c r="R198" s="297">
        <f>IF(R23=2,'1.2.2.B. Partneris-2'!X28,'1.2.2.B. Partneris-2'!X28*R23)</f>
        <v>0</v>
      </c>
      <c r="S198" s="297"/>
      <c r="T198" s="400">
        <f>SUM(B198:R198)</f>
        <v>0</v>
      </c>
      <c r="U198" s="397" t="e">
        <f t="shared" si="184"/>
        <v>#DIV/0!</v>
      </c>
    </row>
    <row r="199" spans="1:23" ht="12.75" hidden="1" customHeight="1" x14ac:dyDescent="0.2">
      <c r="A199" s="398" t="str">
        <f>A$13</f>
        <v>Publiskās ārpusprojekta izmaksas</v>
      </c>
      <c r="B199" s="432"/>
      <c r="C199" s="432"/>
      <c r="D199" s="432"/>
      <c r="E199" s="432"/>
      <c r="F199" s="432"/>
      <c r="G199" s="432"/>
      <c r="H199" s="432"/>
      <c r="I199" s="432"/>
      <c r="J199" s="432"/>
      <c r="K199" s="432"/>
      <c r="L199" s="432"/>
      <c r="M199" s="432"/>
      <c r="N199" s="432"/>
      <c r="O199" s="432"/>
      <c r="P199" s="432"/>
      <c r="Q199" s="432"/>
      <c r="R199" s="432"/>
      <c r="S199" s="432"/>
      <c r="T199" s="396">
        <f t="shared" ref="T199:T201" si="195">SUM(B199:R199)</f>
        <v>0</v>
      </c>
      <c r="U199" s="431" t="s">
        <v>332</v>
      </c>
    </row>
    <row r="200" spans="1:23" ht="12.75" customHeight="1" x14ac:dyDescent="0.2">
      <c r="A200" s="398" t="str">
        <f>A$14</f>
        <v>Privātās ārpusprojekta izmaksas</v>
      </c>
      <c r="B200" s="430">
        <f>IF(B23=2,'1.2.2.B. Partneris-2'!I28,'1.2.2.B. Partneris-2'!I28*B23)</f>
        <v>0</v>
      </c>
      <c r="C200" s="430"/>
      <c r="D200" s="430">
        <f>IF(D23=2,'1.2.2.B. Partneris-2'!K28+'1.2.2.B. Partneris-2'!I28,'1.2.2.B. Partneris-2'!K28*D23)</f>
        <v>0</v>
      </c>
      <c r="E200" s="430"/>
      <c r="F200" s="430">
        <f>IF(F23=2,'1.2.2.B. Partneris-2'!M28+'1.2.2.B. Partneris-2'!K28+'1.2.2.B. Partneris-2'!I28,'1.2.2.B. Partneris-2'!M28*F23)</f>
        <v>0</v>
      </c>
      <c r="G200" s="430"/>
      <c r="H200" s="430">
        <f>IF(H23=2,'1.2.2.B. Partneris-2'!O28+'1.2.2.B. Partneris-2'!M28+'1.2.2.B. Partneris-2'!K28+'1.2.2.B. Partneris-2'!I28,'1.2.2.B. Partneris-2'!O28*H23)</f>
        <v>0</v>
      </c>
      <c r="I200" s="430"/>
      <c r="J200" s="430">
        <f>IF(J23=2,'1.2.2.B. Partneris-2'!Q28,'1.2.2.B. Partneris-2'!Q28*J23)</f>
        <v>0</v>
      </c>
      <c r="K200" s="430"/>
      <c r="L200" s="430">
        <f>IF(L23=2,'1.2.2.B. Partneris-2'!S28,'1.2.2.B. Partneris-2'!S28*L23)</f>
        <v>0</v>
      </c>
      <c r="M200" s="430"/>
      <c r="N200" s="430">
        <f>IF(N23=2,'1.2.2.B. Partneris-2'!U28,'1.2.2.B. Partneris-2'!U28*N23)</f>
        <v>0</v>
      </c>
      <c r="O200" s="430"/>
      <c r="P200" s="430">
        <f>IF(P23=2,'1.2.2.B. Partneris-2'!W28,'1.2.2.B. Partneris-2'!W28*P23)</f>
        <v>0</v>
      </c>
      <c r="Q200" s="430"/>
      <c r="R200" s="430">
        <f>IF(R23=2,'1.2.2.B. Partneris-2'!Y28,'1.2.2.B. Partneris-2'!Y28*R23)</f>
        <v>0</v>
      </c>
      <c r="S200" s="430"/>
      <c r="T200" s="396">
        <f t="shared" si="195"/>
        <v>0</v>
      </c>
      <c r="U200" s="431" t="s">
        <v>332</v>
      </c>
    </row>
    <row r="201" spans="1:23" ht="12.75" customHeight="1" x14ac:dyDescent="0.2">
      <c r="A201" s="399" t="str">
        <f>A$15</f>
        <v>Ārpusprojekta izmaksas kopā</v>
      </c>
      <c r="B201" s="297">
        <f>SUM(B199:B200)</f>
        <v>0</v>
      </c>
      <c r="C201" s="297"/>
      <c r="D201" s="297">
        <f t="shared" ref="D201:R201" si="196">SUM(D199:D200)</f>
        <v>0</v>
      </c>
      <c r="E201" s="297"/>
      <c r="F201" s="297">
        <f t="shared" si="196"/>
        <v>0</v>
      </c>
      <c r="G201" s="297"/>
      <c r="H201" s="297">
        <f t="shared" si="196"/>
        <v>0</v>
      </c>
      <c r="I201" s="297"/>
      <c r="J201" s="297">
        <f t="shared" si="196"/>
        <v>0</v>
      </c>
      <c r="K201" s="297"/>
      <c r="L201" s="297">
        <f t="shared" si="196"/>
        <v>0</v>
      </c>
      <c r="M201" s="297"/>
      <c r="N201" s="297">
        <f t="shared" si="196"/>
        <v>0</v>
      </c>
      <c r="O201" s="297"/>
      <c r="P201" s="297">
        <f t="shared" si="196"/>
        <v>0</v>
      </c>
      <c r="Q201" s="297"/>
      <c r="R201" s="297">
        <f t="shared" si="196"/>
        <v>0</v>
      </c>
      <c r="S201" s="297"/>
      <c r="T201" s="400">
        <f t="shared" si="195"/>
        <v>0</v>
      </c>
      <c r="U201" s="431" t="s">
        <v>332</v>
      </c>
    </row>
    <row r="202" spans="1:23" ht="12.75" customHeight="1" x14ac:dyDescent="0.25">
      <c r="A202" s="404" t="str">
        <f>A$16</f>
        <v>Kopējās izmaksas</v>
      </c>
      <c r="B202" s="405">
        <f>B198+B201</f>
        <v>0</v>
      </c>
      <c r="C202" s="405"/>
      <c r="D202" s="405">
        <f t="shared" ref="D202:R202" si="197">D198+D201</f>
        <v>0</v>
      </c>
      <c r="E202" s="405"/>
      <c r="F202" s="405">
        <f t="shared" si="197"/>
        <v>0</v>
      </c>
      <c r="G202" s="405"/>
      <c r="H202" s="405">
        <f t="shared" si="197"/>
        <v>0</v>
      </c>
      <c r="I202" s="405"/>
      <c r="J202" s="405">
        <f t="shared" si="197"/>
        <v>0</v>
      </c>
      <c r="K202" s="405"/>
      <c r="L202" s="405">
        <f t="shared" si="197"/>
        <v>0</v>
      </c>
      <c r="M202" s="405"/>
      <c r="N202" s="405">
        <f t="shared" si="197"/>
        <v>0</v>
      </c>
      <c r="O202" s="405"/>
      <c r="P202" s="405">
        <f t="shared" si="197"/>
        <v>0</v>
      </c>
      <c r="Q202" s="405"/>
      <c r="R202" s="405">
        <f t="shared" si="197"/>
        <v>0</v>
      </c>
      <c r="S202" s="405"/>
      <c r="T202" s="400">
        <f>SUM(B202:R202)</f>
        <v>0</v>
      </c>
      <c r="U202" s="431" t="s">
        <v>332</v>
      </c>
    </row>
    <row r="203" spans="1:23" ht="12.75" customHeight="1" x14ac:dyDescent="0.25">
      <c r="A203" s="418"/>
      <c r="B203" s="418"/>
      <c r="C203" s="418"/>
      <c r="D203" s="418"/>
      <c r="E203" s="418"/>
      <c r="F203" s="418"/>
      <c r="G203" s="418"/>
      <c r="H203" s="418"/>
      <c r="I203" s="418"/>
      <c r="J203" s="418"/>
      <c r="K203" s="418"/>
      <c r="L203" s="418"/>
      <c r="M203" s="418"/>
      <c r="N203" s="418"/>
      <c r="O203" s="418"/>
      <c r="P203" s="418"/>
      <c r="Q203" s="418"/>
      <c r="R203" s="418"/>
      <c r="S203" s="418"/>
      <c r="T203" s="418"/>
      <c r="U203" s="418"/>
    </row>
    <row r="204" spans="1:23" ht="24" customHeight="1" x14ac:dyDescent="0.2">
      <c r="A204" s="436" t="s">
        <v>351</v>
      </c>
      <c r="B204" s="421">
        <f>'1.2.2.C. Partneris-2'!C3</f>
        <v>0</v>
      </c>
      <c r="C204" s="422"/>
      <c r="D204" s="422"/>
      <c r="E204" s="422"/>
      <c r="F204" s="421">
        <f>'1.2.2.C. Partneris-2'!H3</f>
        <v>0</v>
      </c>
      <c r="G204" s="422"/>
      <c r="H204" s="423"/>
      <c r="I204" s="422"/>
      <c r="J204" s="423" t="s">
        <v>339</v>
      </c>
      <c r="K204" s="422"/>
      <c r="L204" s="425">
        <f>'1.2.2.C. Partneris-2'!C24</f>
        <v>0.85</v>
      </c>
      <c r="M204" s="422"/>
      <c r="N204" s="426" t="s">
        <v>348</v>
      </c>
      <c r="O204" s="422"/>
      <c r="P204" s="423"/>
      <c r="Q204" s="422"/>
      <c r="R204" s="423"/>
      <c r="S204" s="422"/>
      <c r="T204" s="423"/>
      <c r="U204" s="423"/>
      <c r="W204" s="4">
        <f>IF(F204=Dati!$J$3,1,IF(F204=Dati!$J$4,2,IF(F204=Dati!$J$5,3,0)))</f>
        <v>0</v>
      </c>
    </row>
    <row r="205" spans="1:23" x14ac:dyDescent="0.2">
      <c r="A205" s="392" t="s">
        <v>324</v>
      </c>
      <c r="B205" s="393">
        <f>B$3</f>
        <v>2026</v>
      </c>
      <c r="C205" s="393"/>
      <c r="D205" s="393">
        <f>D$3</f>
        <v>2027</v>
      </c>
      <c r="E205" s="393"/>
      <c r="F205" s="393">
        <f>F$3</f>
        <v>2028</v>
      </c>
      <c r="G205" s="393"/>
      <c r="H205" s="393">
        <f>H$3</f>
        <v>2029</v>
      </c>
      <c r="I205" s="393"/>
      <c r="J205" s="393" t="str">
        <f>J$3</f>
        <v>X</v>
      </c>
      <c r="K205" s="393"/>
      <c r="L205" s="393" t="str">
        <f>L$3</f>
        <v>X</v>
      </c>
      <c r="M205" s="393"/>
      <c r="N205" s="393" t="str">
        <f>N$3</f>
        <v>X</v>
      </c>
      <c r="O205" s="393"/>
      <c r="P205" s="393" t="str">
        <f>P$3</f>
        <v>X</v>
      </c>
      <c r="Q205" s="393"/>
      <c r="R205" s="393" t="str">
        <f>R$3</f>
        <v>X</v>
      </c>
      <c r="S205" s="393"/>
      <c r="T205" s="393"/>
      <c r="U205" s="393"/>
    </row>
    <row r="206" spans="1:23" x14ac:dyDescent="0.2">
      <c r="A206" s="427"/>
      <c r="B206" s="394" t="s">
        <v>325</v>
      </c>
      <c r="C206" s="394"/>
      <c r="D206" s="394" t="s">
        <v>325</v>
      </c>
      <c r="E206" s="394"/>
      <c r="F206" s="394" t="s">
        <v>325</v>
      </c>
      <c r="G206" s="394"/>
      <c r="H206" s="394" t="s">
        <v>325</v>
      </c>
      <c r="I206" s="394"/>
      <c r="J206" s="394" t="s">
        <v>325</v>
      </c>
      <c r="K206" s="394"/>
      <c r="L206" s="394" t="s">
        <v>325</v>
      </c>
      <c r="M206" s="394"/>
      <c r="N206" s="394" t="s">
        <v>325</v>
      </c>
      <c r="O206" s="394"/>
      <c r="P206" s="394" t="s">
        <v>325</v>
      </c>
      <c r="Q206" s="394"/>
      <c r="R206" s="394" t="s">
        <v>325</v>
      </c>
      <c r="S206" s="394"/>
      <c r="T206" s="394" t="s">
        <v>191</v>
      </c>
      <c r="U206" s="394" t="s">
        <v>131</v>
      </c>
    </row>
    <row r="207" spans="1:23" ht="12.75" customHeight="1" x14ac:dyDescent="0.2">
      <c r="A207" s="428" t="str">
        <f>A$5</f>
        <v>Taisnīgas pārkārtošanās fonds</v>
      </c>
      <c r="B207" s="429">
        <f>(B214*$L$204)*$W$19-B219</f>
        <v>0</v>
      </c>
      <c r="C207" s="429"/>
      <c r="D207" s="429">
        <f t="shared" ref="D207:R207" si="198">(D214*$L$204)*$W$19-D219</f>
        <v>0</v>
      </c>
      <c r="E207" s="429"/>
      <c r="F207" s="429">
        <f t="shared" si="198"/>
        <v>0</v>
      </c>
      <c r="G207" s="429"/>
      <c r="H207" s="429">
        <f t="shared" si="198"/>
        <v>0</v>
      </c>
      <c r="I207" s="429"/>
      <c r="J207" s="429">
        <f t="shared" si="198"/>
        <v>0</v>
      </c>
      <c r="K207" s="429"/>
      <c r="L207" s="429">
        <f t="shared" si="198"/>
        <v>0</v>
      </c>
      <c r="M207" s="429"/>
      <c r="N207" s="429">
        <f t="shared" si="198"/>
        <v>0</v>
      </c>
      <c r="O207" s="429"/>
      <c r="P207" s="429">
        <f t="shared" si="198"/>
        <v>0</v>
      </c>
      <c r="Q207" s="429"/>
      <c r="R207" s="429">
        <f t="shared" si="198"/>
        <v>0</v>
      </c>
      <c r="S207" s="429"/>
      <c r="T207" s="396">
        <f>SUM(B207:R207)</f>
        <v>0</v>
      </c>
      <c r="U207" s="397" t="e">
        <f>T207/$T$214</f>
        <v>#DIV/0!</v>
      </c>
    </row>
    <row r="208" spans="1:23" ht="12.75" hidden="1" customHeight="1" x14ac:dyDescent="0.2">
      <c r="A208" s="398" t="str">
        <f>A$6</f>
        <v>Attiecināmais valsts budžeta finansējums</v>
      </c>
      <c r="B208" s="429"/>
      <c r="C208" s="429"/>
      <c r="D208" s="429"/>
      <c r="E208" s="429"/>
      <c r="F208" s="429"/>
      <c r="G208" s="429"/>
      <c r="H208" s="429"/>
      <c r="I208" s="429"/>
      <c r="J208" s="429"/>
      <c r="K208" s="429"/>
      <c r="L208" s="429"/>
      <c r="M208" s="429"/>
      <c r="N208" s="429"/>
      <c r="O208" s="429"/>
      <c r="P208" s="429"/>
      <c r="Q208" s="429"/>
      <c r="R208" s="429"/>
      <c r="S208" s="429"/>
      <c r="T208" s="396">
        <f t="shared" ref="T208:T213" si="199">SUM(B208:R208)</f>
        <v>0</v>
      </c>
      <c r="U208" s="397" t="e">
        <f t="shared" ref="U208:U214" si="200">T208/$T$214</f>
        <v>#DIV/0!</v>
      </c>
    </row>
    <row r="209" spans="1:23" ht="12.75" hidden="1" customHeight="1" x14ac:dyDescent="0.2">
      <c r="A209" s="398" t="str">
        <f>A$7</f>
        <v>Cits publiskais finansējums</v>
      </c>
      <c r="B209" s="509"/>
      <c r="C209" s="429"/>
      <c r="D209" s="509"/>
      <c r="E209" s="429"/>
      <c r="F209" s="509"/>
      <c r="G209" s="429"/>
      <c r="H209" s="509"/>
      <c r="I209" s="429"/>
      <c r="J209" s="509"/>
      <c r="K209" s="429"/>
      <c r="L209" s="509"/>
      <c r="M209" s="429"/>
      <c r="N209" s="509"/>
      <c r="O209" s="429"/>
      <c r="P209" s="509"/>
      <c r="Q209" s="429"/>
      <c r="R209" s="509"/>
      <c r="S209" s="430"/>
      <c r="T209" s="396">
        <f t="shared" si="199"/>
        <v>0</v>
      </c>
      <c r="U209" s="397" t="e">
        <f t="shared" si="200"/>
        <v>#DIV/0!</v>
      </c>
    </row>
    <row r="210" spans="1:23" ht="12.75" customHeight="1" x14ac:dyDescent="0.2">
      <c r="A210" s="398" t="str">
        <f>A$8</f>
        <v>Pašvaldības finansējums</v>
      </c>
      <c r="B210" s="430">
        <f>IF($W204=1,B214-B207-B209-B213-B211,0)</f>
        <v>0</v>
      </c>
      <c r="C210" s="429"/>
      <c r="D210" s="430">
        <f t="shared" ref="D210:R210" si="201">IF($W204=1,D214-D207-D209-D213-D211,0)</f>
        <v>0</v>
      </c>
      <c r="E210" s="430">
        <f t="shared" si="201"/>
        <v>0</v>
      </c>
      <c r="F210" s="430">
        <f t="shared" si="201"/>
        <v>0</v>
      </c>
      <c r="G210" s="430">
        <f t="shared" si="201"/>
        <v>0</v>
      </c>
      <c r="H210" s="430">
        <f t="shared" si="201"/>
        <v>0</v>
      </c>
      <c r="I210" s="430">
        <f t="shared" si="201"/>
        <v>0</v>
      </c>
      <c r="J210" s="430">
        <f t="shared" si="201"/>
        <v>0</v>
      </c>
      <c r="K210" s="430">
        <f t="shared" si="201"/>
        <v>0</v>
      </c>
      <c r="L210" s="430">
        <f t="shared" si="201"/>
        <v>0</v>
      </c>
      <c r="M210" s="430">
        <f t="shared" si="201"/>
        <v>0</v>
      </c>
      <c r="N210" s="430">
        <f t="shared" si="201"/>
        <v>0</v>
      </c>
      <c r="O210" s="430">
        <f t="shared" si="201"/>
        <v>0</v>
      </c>
      <c r="P210" s="430">
        <f t="shared" si="201"/>
        <v>0</v>
      </c>
      <c r="Q210" s="430">
        <f t="shared" si="201"/>
        <v>0</v>
      </c>
      <c r="R210" s="430">
        <f t="shared" si="201"/>
        <v>0</v>
      </c>
      <c r="S210" s="430"/>
      <c r="T210" s="396">
        <f t="shared" si="199"/>
        <v>0</v>
      </c>
      <c r="U210" s="397" t="e">
        <f t="shared" si="200"/>
        <v>#DIV/0!</v>
      </c>
    </row>
    <row r="211" spans="1:23" s="3" customFormat="1" ht="12.75" hidden="1" customHeight="1" x14ac:dyDescent="0.2">
      <c r="A211" s="398" t="str">
        <f>A$9</f>
        <v>Elastības finansējums</v>
      </c>
      <c r="B211" s="430">
        <f>B214*$W$20*$L$204</f>
        <v>0</v>
      </c>
      <c r="C211" s="429"/>
      <c r="D211" s="430">
        <f t="shared" ref="D211:R211" si="202">D214*$W$20*$L$204</f>
        <v>0</v>
      </c>
      <c r="E211" s="430">
        <f t="shared" si="202"/>
        <v>0</v>
      </c>
      <c r="F211" s="430">
        <f t="shared" si="202"/>
        <v>0</v>
      </c>
      <c r="G211" s="430">
        <f t="shared" si="202"/>
        <v>0</v>
      </c>
      <c r="H211" s="430">
        <f t="shared" si="202"/>
        <v>0</v>
      </c>
      <c r="I211" s="430">
        <f t="shared" si="202"/>
        <v>0</v>
      </c>
      <c r="J211" s="430">
        <f t="shared" si="202"/>
        <v>0</v>
      </c>
      <c r="K211" s="430">
        <f t="shared" si="202"/>
        <v>0</v>
      </c>
      <c r="L211" s="430">
        <f t="shared" si="202"/>
        <v>0</v>
      </c>
      <c r="M211" s="430">
        <f t="shared" si="202"/>
        <v>0</v>
      </c>
      <c r="N211" s="430">
        <f t="shared" si="202"/>
        <v>0</v>
      </c>
      <c r="O211" s="430">
        <f t="shared" si="202"/>
        <v>0</v>
      </c>
      <c r="P211" s="430">
        <f t="shared" si="202"/>
        <v>0</v>
      </c>
      <c r="Q211" s="430">
        <f t="shared" si="202"/>
        <v>0</v>
      </c>
      <c r="R211" s="430">
        <f t="shared" si="202"/>
        <v>0</v>
      </c>
      <c r="S211" s="430"/>
      <c r="T211" s="396">
        <f t="shared" si="199"/>
        <v>0</v>
      </c>
      <c r="U211" s="397" t="e">
        <f t="shared" si="200"/>
        <v>#DIV/0!</v>
      </c>
    </row>
    <row r="212" spans="1:23" ht="12.75" customHeight="1" x14ac:dyDescent="0.2">
      <c r="A212" s="399" t="str">
        <f>A$10</f>
        <v>Publiskās attiecināmās izmaksas</v>
      </c>
      <c r="B212" s="297">
        <f>SUM(B207:B211)</f>
        <v>0</v>
      </c>
      <c r="C212" s="429"/>
      <c r="D212" s="297">
        <f>SUM(D207:D211)</f>
        <v>0</v>
      </c>
      <c r="E212" s="297">
        <f t="shared" ref="E212:R212" si="203">SUM(E207:E210)</f>
        <v>0</v>
      </c>
      <c r="F212" s="297">
        <f>SUM(F207:F211)</f>
        <v>0</v>
      </c>
      <c r="G212" s="297">
        <f t="shared" si="203"/>
        <v>0</v>
      </c>
      <c r="H212" s="297">
        <f>SUM(H207:H211)</f>
        <v>0</v>
      </c>
      <c r="I212" s="297">
        <f t="shared" si="203"/>
        <v>0</v>
      </c>
      <c r="J212" s="297">
        <f>SUM(J207:J211)</f>
        <v>0</v>
      </c>
      <c r="K212" s="297">
        <f t="shared" si="203"/>
        <v>0</v>
      </c>
      <c r="L212" s="297">
        <f>SUM(L207:L211)</f>
        <v>0</v>
      </c>
      <c r="M212" s="297">
        <f t="shared" si="203"/>
        <v>0</v>
      </c>
      <c r="N212" s="297">
        <f t="shared" si="203"/>
        <v>0</v>
      </c>
      <c r="O212" s="297">
        <f t="shared" si="203"/>
        <v>0</v>
      </c>
      <c r="P212" s="297">
        <f t="shared" si="203"/>
        <v>0</v>
      </c>
      <c r="Q212" s="297">
        <f t="shared" si="203"/>
        <v>0</v>
      </c>
      <c r="R212" s="297">
        <f t="shared" si="203"/>
        <v>0</v>
      </c>
      <c r="S212" s="297"/>
      <c r="T212" s="400">
        <f t="shared" si="199"/>
        <v>0</v>
      </c>
      <c r="U212" s="397" t="e">
        <f t="shared" si="200"/>
        <v>#DIV/0!</v>
      </c>
    </row>
    <row r="213" spans="1:23" ht="12.75" customHeight="1" x14ac:dyDescent="0.2">
      <c r="A213" s="398" t="str">
        <f>A$11</f>
        <v>Privātās attiecināmās izmaksas</v>
      </c>
      <c r="B213" s="430">
        <f>IF($F$204="Pašvaldība vai tās izveidota iestāde",0,B214-B207-B211)</f>
        <v>0</v>
      </c>
      <c r="C213" s="430">
        <f t="shared" ref="C213:R213" si="204">IF($F$204="Pašvaldība vai tās izveidota iestāde",0,C214-C207-C211)</f>
        <v>0</v>
      </c>
      <c r="D213" s="430">
        <f t="shared" si="204"/>
        <v>0</v>
      </c>
      <c r="E213" s="430">
        <f t="shared" si="204"/>
        <v>0</v>
      </c>
      <c r="F213" s="430">
        <f t="shared" si="204"/>
        <v>0</v>
      </c>
      <c r="G213" s="430">
        <f t="shared" si="204"/>
        <v>0</v>
      </c>
      <c r="H213" s="430">
        <f t="shared" si="204"/>
        <v>0</v>
      </c>
      <c r="I213" s="430">
        <f t="shared" si="204"/>
        <v>0</v>
      </c>
      <c r="J213" s="430">
        <f t="shared" si="204"/>
        <v>0</v>
      </c>
      <c r="K213" s="430">
        <f t="shared" si="204"/>
        <v>0</v>
      </c>
      <c r="L213" s="430">
        <f t="shared" si="204"/>
        <v>0</v>
      </c>
      <c r="M213" s="430">
        <f t="shared" si="204"/>
        <v>0</v>
      </c>
      <c r="N213" s="430">
        <f t="shared" si="204"/>
        <v>0</v>
      </c>
      <c r="O213" s="430">
        <f t="shared" si="204"/>
        <v>0</v>
      </c>
      <c r="P213" s="430">
        <f t="shared" si="204"/>
        <v>0</v>
      </c>
      <c r="Q213" s="430">
        <f t="shared" si="204"/>
        <v>0</v>
      </c>
      <c r="R213" s="430">
        <f t="shared" si="204"/>
        <v>0</v>
      </c>
      <c r="S213" s="430"/>
      <c r="T213" s="396">
        <f t="shared" si="199"/>
        <v>0</v>
      </c>
      <c r="U213" s="397" t="e">
        <f t="shared" si="200"/>
        <v>#DIV/0!</v>
      </c>
    </row>
    <row r="214" spans="1:23" ht="12.75" customHeight="1" x14ac:dyDescent="0.2">
      <c r="A214" s="399" t="str">
        <f>A$12</f>
        <v>Kopējās attiecināmās izmaksas</v>
      </c>
      <c r="B214" s="297">
        <f>IF(B23=2,'1.2.2.C. Partneris-2'!H24,'1.2.2.C. Partneris-2'!H24*B23)</f>
        <v>0</v>
      </c>
      <c r="C214" s="297"/>
      <c r="D214" s="297">
        <f>IF(D23=2,'1.2.2.C. Partneris-2'!J24+'1.2.2.C. Partneris-2'!H24,'1.2.2.C. Partneris-2'!J24*D23)</f>
        <v>0</v>
      </c>
      <c r="E214" s="297"/>
      <c r="F214" s="297">
        <f>IF(F23=2,'1.2.2.C. Partneris-2'!L24+'1.2.2.C. Partneris-2'!J24+'1.2.2.C. Partneris-2'!H24,'1.2.2.C. Partneris-2'!L24*F23)</f>
        <v>0</v>
      </c>
      <c r="G214" s="297"/>
      <c r="H214" s="297">
        <f>IF(H23=2,'1.2.2.C. Partneris-2'!N24+'1.2.2.C. Partneris-2'!L24+'1.2.2.C. Partneris-2'!J24+'1.2.2.C. Partneris-2'!H24,'1.2.2.C. Partneris-2'!N24*H23)</f>
        <v>0</v>
      </c>
      <c r="I214" s="297"/>
      <c r="J214" s="297">
        <f>IF(J23=2,'1.2.2.C. Partneris-2'!P24,'1.2.2.C. Partneris-2'!P24*J23)</f>
        <v>0</v>
      </c>
      <c r="K214" s="297"/>
      <c r="L214" s="297">
        <f>IF(L23=2,'1.2.2.C. Partneris-2'!R24,'1.2.2.C. Partneris-2'!R24*L23)</f>
        <v>0</v>
      </c>
      <c r="M214" s="297"/>
      <c r="N214" s="297">
        <f>IF(N23=2,'1.2.2.C. Partneris-2'!T24,'1.2.2.C. Partneris-2'!T24*N23)</f>
        <v>0</v>
      </c>
      <c r="O214" s="297"/>
      <c r="P214" s="297">
        <f>IF(P23=2,'1.2.2.C. Partneris-2'!V24,'1.2.2.C. Partneris-2'!V24*P23)</f>
        <v>0</v>
      </c>
      <c r="Q214" s="297"/>
      <c r="R214" s="297">
        <f>IF(R23=2,'1.2.2.C. Partneris-2'!X24,'1.2.2.C. Partneris-2'!X24*R23)</f>
        <v>0</v>
      </c>
      <c r="S214" s="297"/>
      <c r="T214" s="400">
        <f>SUM(B214:R214)</f>
        <v>0</v>
      </c>
      <c r="U214" s="397" t="e">
        <f t="shared" si="200"/>
        <v>#DIV/0!</v>
      </c>
    </row>
    <row r="215" spans="1:23" ht="12.75" customHeight="1" x14ac:dyDescent="0.2">
      <c r="A215" s="398" t="str">
        <f>A$13</f>
        <v>Publiskās ārpusprojekta izmaksas</v>
      </c>
      <c r="B215" s="430">
        <f>IF($W$204=1,B220,0)</f>
        <v>0</v>
      </c>
      <c r="C215" s="430"/>
      <c r="D215" s="430">
        <f t="shared" ref="D215" si="205">IF($W$204=1,D220,0)</f>
        <v>0</v>
      </c>
      <c r="E215" s="430"/>
      <c r="F215" s="430">
        <f t="shared" ref="F215" si="206">IF($W$204=1,F220,0)</f>
        <v>0</v>
      </c>
      <c r="G215" s="430"/>
      <c r="H215" s="430">
        <f t="shared" ref="H215" si="207">IF($W$204=1,H220,0)</f>
        <v>0</v>
      </c>
      <c r="I215" s="430"/>
      <c r="J215" s="430">
        <f t="shared" ref="J215" si="208">IF($W$204=1,J220,0)</f>
        <v>0</v>
      </c>
      <c r="K215" s="430"/>
      <c r="L215" s="430">
        <f t="shared" ref="L215" si="209">IF($W$204=1,L220,0)</f>
        <v>0</v>
      </c>
      <c r="M215" s="430"/>
      <c r="N215" s="430">
        <f t="shared" ref="N215" si="210">IF($W$204=1,N220,0)</f>
        <v>0</v>
      </c>
      <c r="O215" s="430"/>
      <c r="P215" s="430">
        <f t="shared" ref="P215" si="211">IF($W$204=1,P220,0)</f>
        <v>0</v>
      </c>
      <c r="Q215" s="430"/>
      <c r="R215" s="430">
        <f t="shared" ref="R215" si="212">IF($W$204=1,R220,0)</f>
        <v>0</v>
      </c>
      <c r="S215" s="430"/>
      <c r="T215" s="396">
        <f t="shared" ref="T215:T217" si="213">SUM(B215:R215)</f>
        <v>0</v>
      </c>
      <c r="U215" s="431" t="s">
        <v>332</v>
      </c>
    </row>
    <row r="216" spans="1:23" ht="12.75" customHeight="1" x14ac:dyDescent="0.2">
      <c r="A216" s="398" t="str">
        <f>A$14</f>
        <v>Privātās ārpusprojekta izmaksas</v>
      </c>
      <c r="B216" s="430">
        <f>IF($W$204=1,0,B220)</f>
        <v>0</v>
      </c>
      <c r="C216" s="430"/>
      <c r="D216" s="430">
        <f t="shared" ref="D216" si="214">IF($W$204=1,0,D220)</f>
        <v>0</v>
      </c>
      <c r="E216" s="430"/>
      <c r="F216" s="430">
        <f t="shared" ref="F216" si="215">IF($W$204=1,0,F220)</f>
        <v>0</v>
      </c>
      <c r="G216" s="430"/>
      <c r="H216" s="430">
        <f t="shared" ref="H216" si="216">IF($W$204=1,0,H220)</f>
        <v>0</v>
      </c>
      <c r="I216" s="430"/>
      <c r="J216" s="430">
        <f t="shared" ref="J216" si="217">IF($W$204=1,0,J220)</f>
        <v>0</v>
      </c>
      <c r="K216" s="430"/>
      <c r="L216" s="430">
        <f t="shared" ref="L216" si="218">IF($W$204=1,0,L220)</f>
        <v>0</v>
      </c>
      <c r="M216" s="430"/>
      <c r="N216" s="430">
        <f t="shared" ref="N216" si="219">IF($W$204=1,0,N220)</f>
        <v>0</v>
      </c>
      <c r="O216" s="430"/>
      <c r="P216" s="430">
        <f t="shared" ref="P216" si="220">IF($W$204=1,0,P220)</f>
        <v>0</v>
      </c>
      <c r="Q216" s="430"/>
      <c r="R216" s="430">
        <f t="shared" ref="R216" si="221">IF($W$204=1,0,R220)</f>
        <v>0</v>
      </c>
      <c r="S216" s="430"/>
      <c r="T216" s="396">
        <f t="shared" si="213"/>
        <v>0</v>
      </c>
      <c r="U216" s="431" t="s">
        <v>332</v>
      </c>
    </row>
    <row r="217" spans="1:23" ht="12.75" customHeight="1" x14ac:dyDescent="0.2">
      <c r="A217" s="399" t="str">
        <f>A$15</f>
        <v>Ārpusprojekta izmaksas kopā</v>
      </c>
      <c r="B217" s="297">
        <f>SUM(B215:B216)</f>
        <v>0</v>
      </c>
      <c r="C217" s="297"/>
      <c r="D217" s="297">
        <f t="shared" ref="D217" si="222">SUM(D215:D216)</f>
        <v>0</v>
      </c>
      <c r="E217" s="297"/>
      <c r="F217" s="297">
        <f t="shared" ref="F217" si="223">SUM(F215:F216)</f>
        <v>0</v>
      </c>
      <c r="G217" s="297"/>
      <c r="H217" s="297">
        <f t="shared" ref="H217" si="224">SUM(H215:H216)</f>
        <v>0</v>
      </c>
      <c r="I217" s="297"/>
      <c r="J217" s="297">
        <f t="shared" ref="J217" si="225">SUM(J215:J216)</f>
        <v>0</v>
      </c>
      <c r="K217" s="297"/>
      <c r="L217" s="297">
        <f t="shared" ref="L217" si="226">SUM(L215:L216)</f>
        <v>0</v>
      </c>
      <c r="M217" s="297"/>
      <c r="N217" s="297">
        <f t="shared" ref="N217" si="227">SUM(N215:N216)</f>
        <v>0</v>
      </c>
      <c r="O217" s="297"/>
      <c r="P217" s="297">
        <f t="shared" ref="P217" si="228">SUM(P215:P216)</f>
        <v>0</v>
      </c>
      <c r="Q217" s="297"/>
      <c r="R217" s="297">
        <f t="shared" ref="R217" si="229">SUM(R215:R216)</f>
        <v>0</v>
      </c>
      <c r="S217" s="297"/>
      <c r="T217" s="400">
        <f t="shared" si="213"/>
        <v>0</v>
      </c>
      <c r="U217" s="431" t="s">
        <v>332</v>
      </c>
    </row>
    <row r="218" spans="1:23" ht="12.75" customHeight="1" x14ac:dyDescent="0.25">
      <c r="A218" s="404" t="str">
        <f>A$16</f>
        <v>Kopējās izmaksas</v>
      </c>
      <c r="B218" s="405">
        <f>B214+B217</f>
        <v>0</v>
      </c>
      <c r="C218" s="405"/>
      <c r="D218" s="405">
        <f t="shared" ref="D218:R218" si="230">D214+D217</f>
        <v>0</v>
      </c>
      <c r="E218" s="405"/>
      <c r="F218" s="405">
        <f t="shared" si="230"/>
        <v>0</v>
      </c>
      <c r="G218" s="405"/>
      <c r="H218" s="405">
        <f t="shared" si="230"/>
        <v>0</v>
      </c>
      <c r="I218" s="405"/>
      <c r="J218" s="405">
        <f t="shared" si="230"/>
        <v>0</v>
      </c>
      <c r="K218" s="405"/>
      <c r="L218" s="405">
        <f t="shared" si="230"/>
        <v>0</v>
      </c>
      <c r="M218" s="405"/>
      <c r="N218" s="405">
        <f t="shared" si="230"/>
        <v>0</v>
      </c>
      <c r="O218" s="405"/>
      <c r="P218" s="405">
        <f t="shared" si="230"/>
        <v>0</v>
      </c>
      <c r="Q218" s="405"/>
      <c r="R218" s="405">
        <f t="shared" si="230"/>
        <v>0</v>
      </c>
      <c r="S218" s="405"/>
      <c r="T218" s="400">
        <f>SUM(B218:R218)</f>
        <v>0</v>
      </c>
      <c r="U218" s="431" t="s">
        <v>332</v>
      </c>
    </row>
    <row r="219" spans="1:23" hidden="1" x14ac:dyDescent="0.2">
      <c r="A219" s="434" t="s">
        <v>349</v>
      </c>
      <c r="B219" s="435">
        <f>B214*$L$204*$W$20</f>
        <v>0</v>
      </c>
      <c r="C219" s="435"/>
      <c r="D219" s="435">
        <f t="shared" ref="D219:R219" si="231">D214*$L$204*$W$20</f>
        <v>0</v>
      </c>
      <c r="E219" s="435"/>
      <c r="F219" s="435">
        <f t="shared" si="231"/>
        <v>0</v>
      </c>
      <c r="G219" s="435"/>
      <c r="H219" s="435">
        <f t="shared" si="231"/>
        <v>0</v>
      </c>
      <c r="I219" s="435"/>
      <c r="J219" s="435">
        <f t="shared" si="231"/>
        <v>0</v>
      </c>
      <c r="K219" s="435"/>
      <c r="L219" s="435">
        <f t="shared" si="231"/>
        <v>0</v>
      </c>
      <c r="M219" s="435"/>
      <c r="N219" s="435">
        <f t="shared" si="231"/>
        <v>0</v>
      </c>
      <c r="O219" s="435"/>
      <c r="P219" s="435">
        <f t="shared" si="231"/>
        <v>0</v>
      </c>
      <c r="Q219" s="435"/>
      <c r="R219" s="435">
        <f t="shared" si="231"/>
        <v>0</v>
      </c>
      <c r="T219" s="435">
        <f>IF(X204=1,0,SUM(B219:R219))</f>
        <v>0</v>
      </c>
    </row>
    <row r="220" spans="1:23" hidden="1" x14ac:dyDescent="0.2">
      <c r="A220" s="434" t="s">
        <v>350</v>
      </c>
      <c r="B220" s="435">
        <f>IF(B23=2,'1.2.2.C. Partneris-2'!I24,'1.2.2.C. Partneris-2'!I24*B23)</f>
        <v>0</v>
      </c>
      <c r="C220" s="435"/>
      <c r="D220" s="435">
        <f>IF(D23=2,'1.2.2.C. Partneris-2'!K24+'1.2.2.C. Partneris-2'!I24,'1.2.2.C. Partneris-2'!K24*D23)</f>
        <v>0</v>
      </c>
      <c r="E220" s="435"/>
      <c r="F220" s="435">
        <f>IF(F23=2,'1.2.2.C. Partneris-2'!M24+'1.2.2.C. Partneris-2'!K24+'1.2.2.C. Partneris-2'!I24,'1.2.2.C. Partneris-2'!M24*F23)</f>
        <v>0</v>
      </c>
      <c r="G220" s="435"/>
      <c r="H220" s="435">
        <f>IF(H23=2,'1.2.2.C. Partneris-2'!O24+'1.2.2.C. Partneris-2'!M24+'1.2.2.C. Partneris-2'!K24+'1.2.2.C. Partneris-2'!I24,'1.2.2.C. Partneris-2'!O24*H23)</f>
        <v>0</v>
      </c>
      <c r="I220" s="435"/>
      <c r="J220" s="435">
        <f>IF(J23=2,'1.2.2.C. Partneris-2'!Q24,'1.2.2.C. Partneris-2'!Q24*J23)</f>
        <v>0</v>
      </c>
      <c r="K220" s="435"/>
      <c r="L220" s="435">
        <f>IF(L23=2,'1.2.2.C. Partneris-2'!S24,'1.2.2.C. Partneris-2'!S24*L23)</f>
        <v>0</v>
      </c>
      <c r="M220" s="435"/>
      <c r="N220" s="435">
        <f>IF(N23=2,'1.2.2.C. Partneris-2'!U24,'1.2.2.C. Partneris-2'!U24*N23)</f>
        <v>0</v>
      </c>
      <c r="O220" s="435"/>
      <c r="P220" s="435">
        <f>IF(P23=2,'1.2.2.C. Partneris-2'!W24,'1.2.2.C. Partneris-2'!W24*P23)</f>
        <v>0</v>
      </c>
      <c r="Q220" s="435"/>
      <c r="R220" s="435">
        <f>IF(R23=2,'1.2.2.C. Partneris-2'!Y24,'1.2.2.C. Partneris-2'!Y24*R23)</f>
        <v>0</v>
      </c>
    </row>
    <row r="222" spans="1:23" ht="18.75" customHeight="1" x14ac:dyDescent="0.2">
      <c r="A222" s="437" t="str">
        <f>'1.3.1.R.14.,41.,45.vai dz.c.s.'!B3</f>
        <v>Projekta iesniedzējs vai sadarbības partneris (1.3.1.):</v>
      </c>
      <c r="B222" s="421">
        <f>'1.3.1.R.14.,41.,45.vai dz.c.s.'!C3</f>
        <v>0</v>
      </c>
      <c r="C222" s="422"/>
      <c r="D222" s="422"/>
      <c r="E222" s="422"/>
      <c r="F222" s="421">
        <f>'1.3.1.R.14.,41.,45.vai dz.c.s.'!H3</f>
        <v>0</v>
      </c>
      <c r="G222" s="422"/>
      <c r="H222" s="423"/>
      <c r="I222" s="422"/>
      <c r="J222" s="423" t="s">
        <v>339</v>
      </c>
      <c r="K222" s="422"/>
      <c r="L222" s="425">
        <f>'1.3.1.R.14.,41.,45.vai dz.c.s.'!C24</f>
        <v>0.3</v>
      </c>
      <c r="M222" s="422"/>
      <c r="N222" s="426" t="s">
        <v>360</v>
      </c>
      <c r="O222" s="422"/>
      <c r="P222" s="423"/>
      <c r="Q222" s="422"/>
      <c r="R222" s="423"/>
      <c r="S222" s="422"/>
      <c r="T222" s="588">
        <f>'1.3.1.R.14.,41.,45.vai dz.c.s.'!N3</f>
        <v>0</v>
      </c>
      <c r="U222" s="588"/>
      <c r="W222" s="4">
        <f>IF(F222=Dati!$J$3,1,IF(F222=Dati!$J$4,2,IF(F222=Dati!$J$5,3,0)))</f>
        <v>0</v>
      </c>
    </row>
    <row r="223" spans="1:23" x14ac:dyDescent="0.2">
      <c r="A223" s="392" t="s">
        <v>324</v>
      </c>
      <c r="B223" s="393">
        <f>B$3</f>
        <v>2026</v>
      </c>
      <c r="C223" s="393"/>
      <c r="D223" s="393">
        <f>D$3</f>
        <v>2027</v>
      </c>
      <c r="E223" s="393"/>
      <c r="F223" s="393">
        <f>F$3</f>
        <v>2028</v>
      </c>
      <c r="G223" s="393"/>
      <c r="H223" s="393">
        <f>H$3</f>
        <v>2029</v>
      </c>
      <c r="I223" s="393"/>
      <c r="J223" s="393" t="str">
        <f>J$3</f>
        <v>X</v>
      </c>
      <c r="K223" s="393"/>
      <c r="L223" s="393" t="str">
        <f>L$3</f>
        <v>X</v>
      </c>
      <c r="M223" s="393"/>
      <c r="N223" s="393" t="str">
        <f>N$3</f>
        <v>X</v>
      </c>
      <c r="O223" s="393"/>
      <c r="P223" s="393" t="str">
        <f>P$3</f>
        <v>X</v>
      </c>
      <c r="Q223" s="393"/>
      <c r="R223" s="393" t="str">
        <f>R$3</f>
        <v>X</v>
      </c>
      <c r="S223" s="393"/>
      <c r="T223" s="393"/>
      <c r="U223" s="393"/>
    </row>
    <row r="224" spans="1:23" x14ac:dyDescent="0.2">
      <c r="A224" s="427"/>
      <c r="B224" s="394" t="s">
        <v>325</v>
      </c>
      <c r="C224" s="394"/>
      <c r="D224" s="394" t="s">
        <v>325</v>
      </c>
      <c r="E224" s="394"/>
      <c r="F224" s="394" t="s">
        <v>325</v>
      </c>
      <c r="G224" s="394"/>
      <c r="H224" s="394" t="s">
        <v>325</v>
      </c>
      <c r="I224" s="394"/>
      <c r="J224" s="394" t="s">
        <v>325</v>
      </c>
      <c r="K224" s="394"/>
      <c r="L224" s="394" t="s">
        <v>325</v>
      </c>
      <c r="M224" s="394"/>
      <c r="N224" s="394" t="s">
        <v>325</v>
      </c>
      <c r="O224" s="394"/>
      <c r="P224" s="394" t="s">
        <v>325</v>
      </c>
      <c r="Q224" s="394"/>
      <c r="R224" s="394" t="s">
        <v>325</v>
      </c>
      <c r="S224" s="394"/>
      <c r="T224" s="394" t="s">
        <v>191</v>
      </c>
      <c r="U224" s="394" t="s">
        <v>131</v>
      </c>
    </row>
    <row r="225" spans="1:23" ht="12.75" customHeight="1" x14ac:dyDescent="0.2">
      <c r="A225" s="428" t="str">
        <f>A$5</f>
        <v>Taisnīgas pārkārtošanās fonds</v>
      </c>
      <c r="B225" s="429">
        <f>(B232*$L$222)*$W$19-B229</f>
        <v>0</v>
      </c>
      <c r="C225" s="429">
        <f t="shared" ref="C225:R225" si="232">(C232*$L$222)*$W$19-C229</f>
        <v>0</v>
      </c>
      <c r="D225" s="429">
        <f t="shared" si="232"/>
        <v>0</v>
      </c>
      <c r="E225" s="429"/>
      <c r="F225" s="429">
        <f t="shared" si="232"/>
        <v>0</v>
      </c>
      <c r="G225" s="429"/>
      <c r="H225" s="429">
        <f t="shared" si="232"/>
        <v>0</v>
      </c>
      <c r="I225" s="429"/>
      <c r="J225" s="429">
        <f t="shared" si="232"/>
        <v>0</v>
      </c>
      <c r="K225" s="429"/>
      <c r="L225" s="429">
        <f t="shared" si="232"/>
        <v>0</v>
      </c>
      <c r="M225" s="429"/>
      <c r="N225" s="429">
        <f t="shared" si="232"/>
        <v>0</v>
      </c>
      <c r="O225" s="429"/>
      <c r="P225" s="429">
        <f t="shared" si="232"/>
        <v>0</v>
      </c>
      <c r="Q225" s="429"/>
      <c r="R225" s="429">
        <f t="shared" si="232"/>
        <v>0</v>
      </c>
      <c r="S225" s="429"/>
      <c r="T225" s="396">
        <f>SUM(B225:R225)</f>
        <v>0</v>
      </c>
      <c r="U225" s="397" t="e">
        <f>T225/$T$232</f>
        <v>#DIV/0!</v>
      </c>
    </row>
    <row r="226" spans="1:23" ht="12.75" hidden="1" customHeight="1" x14ac:dyDescent="0.2">
      <c r="A226" s="398" t="str">
        <f>A$6</f>
        <v>Attiecināmais valsts budžeta finansējums</v>
      </c>
      <c r="B226" s="502"/>
      <c r="C226" s="502"/>
      <c r="D226" s="502"/>
      <c r="E226" s="502"/>
      <c r="F226" s="502"/>
      <c r="G226" s="502"/>
      <c r="H226" s="502"/>
      <c r="I226" s="502"/>
      <c r="J226" s="502"/>
      <c r="K226" s="502"/>
      <c r="L226" s="502"/>
      <c r="M226" s="502"/>
      <c r="N226" s="502"/>
      <c r="O226" s="502"/>
      <c r="P226" s="502"/>
      <c r="Q226" s="502"/>
      <c r="R226" s="502"/>
      <c r="S226" s="429"/>
      <c r="T226" s="396">
        <f t="shared" ref="T226:T229" si="233">SUM(B226:R226)</f>
        <v>0</v>
      </c>
      <c r="U226" s="397" t="e">
        <f t="shared" ref="U226:U232" si="234">T226/$T$232</f>
        <v>#DIV/0!</v>
      </c>
    </row>
    <row r="227" spans="1:23" ht="12.75" hidden="1" customHeight="1" x14ac:dyDescent="0.2">
      <c r="A227" s="398" t="str">
        <f>A$7</f>
        <v>Cits publiskais finansējums</v>
      </c>
      <c r="B227" s="432"/>
      <c r="C227" s="432"/>
      <c r="D227" s="432"/>
      <c r="E227" s="432"/>
      <c r="F227" s="432"/>
      <c r="G227" s="432"/>
      <c r="H227" s="432"/>
      <c r="I227" s="432"/>
      <c r="J227" s="432"/>
      <c r="K227" s="432"/>
      <c r="L227" s="432"/>
      <c r="M227" s="432"/>
      <c r="N227" s="432"/>
      <c r="O227" s="432"/>
      <c r="P227" s="432"/>
      <c r="Q227" s="432"/>
      <c r="R227" s="432"/>
      <c r="S227" s="432"/>
      <c r="T227" s="396">
        <f t="shared" si="233"/>
        <v>0</v>
      </c>
      <c r="U227" s="397" t="e">
        <f t="shared" si="234"/>
        <v>#DIV/0!</v>
      </c>
    </row>
    <row r="228" spans="1:23" ht="12.75" hidden="1" customHeight="1" x14ac:dyDescent="0.2">
      <c r="A228" s="398" t="str">
        <f>A$8</f>
        <v>Pašvaldības finansējums</v>
      </c>
      <c r="B228" s="432"/>
      <c r="C228" s="432"/>
      <c r="D228" s="432"/>
      <c r="E228" s="432"/>
      <c r="F228" s="432"/>
      <c r="G228" s="432"/>
      <c r="H228" s="432"/>
      <c r="I228" s="432"/>
      <c r="J228" s="432"/>
      <c r="K228" s="432"/>
      <c r="L228" s="432"/>
      <c r="M228" s="432"/>
      <c r="N228" s="432"/>
      <c r="O228" s="432"/>
      <c r="P228" s="432"/>
      <c r="Q228" s="432"/>
      <c r="R228" s="432"/>
      <c r="S228" s="432"/>
      <c r="T228" s="396">
        <f t="shared" si="233"/>
        <v>0</v>
      </c>
      <c r="U228" s="397" t="e">
        <f t="shared" si="234"/>
        <v>#DIV/0!</v>
      </c>
    </row>
    <row r="229" spans="1:23" s="3" customFormat="1" ht="12.75" hidden="1" customHeight="1" x14ac:dyDescent="0.2">
      <c r="A229" s="398" t="str">
        <f>A$9</f>
        <v>Elastības finansējums</v>
      </c>
      <c r="B229" s="430">
        <f>B232*$L$222*$W$20</f>
        <v>0</v>
      </c>
      <c r="C229" s="430"/>
      <c r="D229" s="430">
        <f t="shared" ref="D229:L229" si="235">D232*$L$222*$W$20</f>
        <v>0</v>
      </c>
      <c r="E229" s="430"/>
      <c r="F229" s="430">
        <f t="shared" si="235"/>
        <v>0</v>
      </c>
      <c r="G229" s="430"/>
      <c r="H229" s="430">
        <f t="shared" si="235"/>
        <v>0</v>
      </c>
      <c r="I229" s="430"/>
      <c r="J229" s="430">
        <f t="shared" si="235"/>
        <v>0</v>
      </c>
      <c r="K229" s="430"/>
      <c r="L229" s="430">
        <f t="shared" si="235"/>
        <v>0</v>
      </c>
      <c r="M229" s="430"/>
      <c r="N229" s="430">
        <f t="shared" ref="N229:R229" si="236">N232*$L$222*$W$20</f>
        <v>0</v>
      </c>
      <c r="O229" s="430"/>
      <c r="P229" s="430">
        <f t="shared" si="236"/>
        <v>0</v>
      </c>
      <c r="Q229" s="430"/>
      <c r="R229" s="430">
        <f t="shared" si="236"/>
        <v>0</v>
      </c>
      <c r="S229" s="430"/>
      <c r="T229" s="396">
        <f t="shared" si="233"/>
        <v>0</v>
      </c>
      <c r="U229" s="397" t="e">
        <f t="shared" si="234"/>
        <v>#DIV/0!</v>
      </c>
    </row>
    <row r="230" spans="1:23" ht="12.75" customHeight="1" x14ac:dyDescent="0.2">
      <c r="A230" s="399" t="str">
        <f>A$10</f>
        <v>Publiskās attiecināmās izmaksas</v>
      </c>
      <c r="B230" s="511">
        <f>SUM(B225:B229)</f>
        <v>0</v>
      </c>
      <c r="C230" s="511"/>
      <c r="D230" s="511">
        <f t="shared" ref="D230" si="237">SUM(D225:D229)</f>
        <v>0</v>
      </c>
      <c r="E230" s="511"/>
      <c r="F230" s="511">
        <f t="shared" ref="F230" si="238">SUM(F225:F229)</f>
        <v>0</v>
      </c>
      <c r="G230" s="511"/>
      <c r="H230" s="511">
        <f t="shared" ref="H230" si="239">SUM(H225:H229)</f>
        <v>0</v>
      </c>
      <c r="I230" s="511"/>
      <c r="J230" s="511">
        <f t="shared" ref="J230" si="240">SUM(J225:J229)</f>
        <v>0</v>
      </c>
      <c r="K230" s="511"/>
      <c r="L230" s="511">
        <f t="shared" ref="L230" si="241">SUM(L225:L229)</f>
        <v>0</v>
      </c>
      <c r="M230" s="511"/>
      <c r="N230" s="511">
        <f t="shared" ref="N230" si="242">SUM(N225:N229)</f>
        <v>0</v>
      </c>
      <c r="O230" s="511"/>
      <c r="P230" s="511">
        <f t="shared" ref="P230" si="243">SUM(P225:P229)</f>
        <v>0</v>
      </c>
      <c r="Q230" s="511"/>
      <c r="R230" s="511">
        <f t="shared" ref="R230" si="244">SUM(R225:R229)</f>
        <v>0</v>
      </c>
      <c r="S230" s="511"/>
      <c r="T230" s="400">
        <f t="shared" ref="T230:T231" si="245">SUM(B230:R230)</f>
        <v>0</v>
      </c>
      <c r="U230" s="397" t="e">
        <f t="shared" si="234"/>
        <v>#DIV/0!</v>
      </c>
    </row>
    <row r="231" spans="1:23" ht="12.75" customHeight="1" x14ac:dyDescent="0.2">
      <c r="A231" s="398" t="str">
        <f>A$11</f>
        <v>Privātās attiecināmās izmaksas</v>
      </c>
      <c r="B231" s="430">
        <f>B232-B230</f>
        <v>0</v>
      </c>
      <c r="C231" s="430"/>
      <c r="D231" s="430">
        <f t="shared" ref="D231" si="246">D232-D230</f>
        <v>0</v>
      </c>
      <c r="E231" s="430"/>
      <c r="F231" s="430">
        <f t="shared" ref="F231" si="247">F232-F230</f>
        <v>0</v>
      </c>
      <c r="G231" s="430"/>
      <c r="H231" s="430">
        <f t="shared" ref="H231" si="248">H232-H230</f>
        <v>0</v>
      </c>
      <c r="I231" s="430"/>
      <c r="J231" s="430">
        <f t="shared" ref="J231" si="249">J232-J230</f>
        <v>0</v>
      </c>
      <c r="K231" s="430"/>
      <c r="L231" s="430">
        <f t="shared" ref="L231" si="250">L232-L230</f>
        <v>0</v>
      </c>
      <c r="M231" s="430"/>
      <c r="N231" s="430">
        <f t="shared" ref="N231" si="251">N232-N230</f>
        <v>0</v>
      </c>
      <c r="O231" s="430"/>
      <c r="P231" s="430">
        <f t="shared" ref="P231" si="252">P232-P230</f>
        <v>0</v>
      </c>
      <c r="Q231" s="430"/>
      <c r="R231" s="430">
        <f t="shared" ref="R231" si="253">R232-R230</f>
        <v>0</v>
      </c>
      <c r="S231" s="430"/>
      <c r="T231" s="396">
        <f t="shared" si="245"/>
        <v>0</v>
      </c>
      <c r="U231" s="397" t="e">
        <f t="shared" si="234"/>
        <v>#DIV/0!</v>
      </c>
    </row>
    <row r="232" spans="1:23" ht="12.75" customHeight="1" x14ac:dyDescent="0.2">
      <c r="A232" s="399" t="str">
        <f>A$12</f>
        <v>Kopējās attiecināmās izmaksas</v>
      </c>
      <c r="B232" s="297">
        <f>IF($B$23=2,'1.3.1.R.14.,41.,45.vai dz.c.s.'!H27,'1.3.1.R.14.,41.,45.vai dz.c.s.'!H27*$B$23)</f>
        <v>0</v>
      </c>
      <c r="C232" s="297"/>
      <c r="D232" s="297">
        <f>IF($D$23=2,'1.3.1.R.14.,41.,45.vai dz.c.s.'!J27+'1.3.1.R.14.,41.,45.vai dz.c.s.'!H27,'1.3.1.R.14.,41.,45.vai dz.c.s.'!J27*$D$23)</f>
        <v>0</v>
      </c>
      <c r="E232" s="297"/>
      <c r="F232" s="297">
        <f>IF($F$23=2,'1.3.1.R.14.,41.,45.vai dz.c.s.'!L27+'1.3.1.R.14.,41.,45.vai dz.c.s.'!J27+'1.3.1.R.14.,41.,45.vai dz.c.s.'!H27,'1.3.1.R.14.,41.,45.vai dz.c.s.'!L27*$F$23)</f>
        <v>0</v>
      </c>
      <c r="G232" s="297"/>
      <c r="H232" s="297">
        <f>IF($H$23=2,'1.3.1.R.14.,41.,45.vai dz.c.s.'!N27+'1.3.1.R.14.,41.,45.vai dz.c.s.'!L27+'1.3.1.R.14.,41.,45.vai dz.c.s.'!J27+'1.3.1.R.14.,41.,45.vai dz.c.s.'!H27,'1.3.1.R.14.,41.,45.vai dz.c.s.'!N27*$H$23)</f>
        <v>0</v>
      </c>
      <c r="I232" s="297"/>
      <c r="J232" s="297">
        <f>IF($J$23=2,'1.3.1.R.14.,41.,45.vai dz.c.s.'!P27,'1.3.1.R.14.,41.,45.vai dz.c.s.'!P27*$J$23)</f>
        <v>0</v>
      </c>
      <c r="K232" s="297"/>
      <c r="L232" s="297">
        <f>IF($L$23=2,'1.3.1.R.14.,41.,45.vai dz.c.s.'!R27,'1.3.1.R.14.,41.,45.vai dz.c.s.'!R27*$L$23)</f>
        <v>0</v>
      </c>
      <c r="M232" s="297"/>
      <c r="N232" s="297">
        <f>IF($N$23=2,'1.3.1.R.14.,41.,45.vai dz.c.s.'!T27,'1.3.1.R.14.,41.,45.vai dz.c.s.'!T27*$N$23)</f>
        <v>0</v>
      </c>
      <c r="O232" s="297"/>
      <c r="P232" s="297">
        <f>IF($P$23=2,'1.3.1.R.14.,41.,45.vai dz.c.s.'!V27,'1.3.1.R.14.,41.,45.vai dz.c.s.'!V27*$P$23)</f>
        <v>0</v>
      </c>
      <c r="Q232" s="297"/>
      <c r="R232" s="297">
        <f>IF($R$23=2,'1.3.1.R.14.,41.,45.vai dz.c.s.'!X27,'1.3.1.R.14.,41.,45.vai dz.c.s.'!X27*$R$23)</f>
        <v>0</v>
      </c>
      <c r="S232" s="297"/>
      <c r="T232" s="400">
        <f>SUM(B232:R232)</f>
        <v>0</v>
      </c>
      <c r="U232" s="397" t="e">
        <f t="shared" si="234"/>
        <v>#DIV/0!</v>
      </c>
    </row>
    <row r="233" spans="1:23" ht="12.75" hidden="1" customHeight="1" x14ac:dyDescent="0.2">
      <c r="A233" s="398" t="str">
        <f>A$13</f>
        <v>Publiskās ārpusprojekta izmaksas</v>
      </c>
      <c r="B233" s="432"/>
      <c r="C233" s="432"/>
      <c r="D233" s="432"/>
      <c r="E233" s="432"/>
      <c r="F233" s="432"/>
      <c r="G233" s="432"/>
      <c r="H233" s="432"/>
      <c r="I233" s="432"/>
      <c r="J233" s="432"/>
      <c r="K233" s="432"/>
      <c r="L233" s="432"/>
      <c r="M233" s="432"/>
      <c r="N233" s="432"/>
      <c r="O233" s="432"/>
      <c r="P233" s="432"/>
      <c r="Q233" s="432"/>
      <c r="R233" s="432"/>
      <c r="S233" s="432"/>
      <c r="T233" s="396">
        <f t="shared" ref="T233:T235" si="254">SUM(B233:R233)</f>
        <v>0</v>
      </c>
      <c r="U233" s="431" t="s">
        <v>332</v>
      </c>
    </row>
    <row r="234" spans="1:23" ht="12.75" customHeight="1" x14ac:dyDescent="0.2">
      <c r="A234" s="398" t="str">
        <f>A$14</f>
        <v>Privātās ārpusprojekta izmaksas</v>
      </c>
      <c r="B234" s="430">
        <f>IF($B$23=2,'1.3.1.R.14.,41.,45.vai dz.c.s.'!I27,'1.3.1.R.14.,41.,45.vai dz.c.s.'!I27*$B$23)</f>
        <v>0</v>
      </c>
      <c r="C234" s="430"/>
      <c r="D234" s="430">
        <f>IF($D$23=2,'1.3.1.R.14.,41.,45.vai dz.c.s.'!K27+'1.3.1.R.14.,41.,45.vai dz.c.s.'!I27,'1.3.1.R.14.,41.,45.vai dz.c.s.'!K27*$D$23)</f>
        <v>0</v>
      </c>
      <c r="E234" s="430"/>
      <c r="F234" s="430">
        <f>IF($F$23=2,'1.3.1.R.14.,41.,45.vai dz.c.s.'!M27+'1.3.1.R.14.,41.,45.vai dz.c.s.'!K27+'1.3.1.R.14.,41.,45.vai dz.c.s.'!I27,'1.3.1.R.14.,41.,45.vai dz.c.s.'!M27*$F$23)</f>
        <v>0</v>
      </c>
      <c r="G234" s="430"/>
      <c r="H234" s="430">
        <f>IF($H$23=2,'1.3.1.R.14.,41.,45.vai dz.c.s.'!O27+'1.3.1.R.14.,41.,45.vai dz.c.s.'!M27+'1.3.1.R.14.,41.,45.vai dz.c.s.'!K27+'1.3.1.R.14.,41.,45.vai dz.c.s.'!I27,'1.3.1.R.14.,41.,45.vai dz.c.s.'!O27*$H$23)</f>
        <v>0</v>
      </c>
      <c r="I234" s="430"/>
      <c r="J234" s="430">
        <f>IF($J$23=2,'1.3.1.R.14.,41.,45.vai dz.c.s.'!Q27,'1.3.1.R.14.,41.,45.vai dz.c.s.'!Q27*$J$23)</f>
        <v>0</v>
      </c>
      <c r="K234" s="430"/>
      <c r="L234" s="430">
        <f>IF($L$23=2,'1.3.1.R.14.,41.,45.vai dz.c.s.'!S27,'1.3.1.R.14.,41.,45.vai dz.c.s.'!S27*$L$23)</f>
        <v>0</v>
      </c>
      <c r="M234" s="430"/>
      <c r="N234" s="430">
        <f>IF($N$23=2,'1.3.1.R.14.,41.,45.vai dz.c.s.'!U27,'1.3.1.R.14.,41.,45.vai dz.c.s.'!U27*$N$23)</f>
        <v>0</v>
      </c>
      <c r="O234" s="430"/>
      <c r="P234" s="430">
        <f>IF($P$23=2,'1.3.1.R.14.,41.,45.vai dz.c.s.'!W27,'1.3.1.R.14.,41.,45.vai dz.c.s.'!W27*$P$23)</f>
        <v>0</v>
      </c>
      <c r="Q234" s="430"/>
      <c r="R234" s="430">
        <f>IF($R$23=2,'1.3.1.R.14.,41.,45.vai dz.c.s.'!Y27,'1.3.1.R.14.,41.,45.vai dz.c.s.'!Y27*$R$23)</f>
        <v>0</v>
      </c>
      <c r="S234" s="430"/>
      <c r="T234" s="396">
        <f t="shared" si="254"/>
        <v>0</v>
      </c>
      <c r="U234" s="431" t="s">
        <v>332</v>
      </c>
    </row>
    <row r="235" spans="1:23" ht="12.75" customHeight="1" x14ac:dyDescent="0.2">
      <c r="A235" s="399" t="str">
        <f>A$15</f>
        <v>Ārpusprojekta izmaksas kopā</v>
      </c>
      <c r="B235" s="297">
        <f>SUM(B233:B234)</f>
        <v>0</v>
      </c>
      <c r="C235" s="297"/>
      <c r="D235" s="297">
        <f t="shared" ref="D235:R235" si="255">SUM(D233:D234)</f>
        <v>0</v>
      </c>
      <c r="E235" s="297"/>
      <c r="F235" s="297">
        <f t="shared" si="255"/>
        <v>0</v>
      </c>
      <c r="G235" s="297"/>
      <c r="H235" s="297">
        <f t="shared" si="255"/>
        <v>0</v>
      </c>
      <c r="I235" s="297"/>
      <c r="J235" s="297">
        <f t="shared" si="255"/>
        <v>0</v>
      </c>
      <c r="K235" s="297"/>
      <c r="L235" s="297">
        <f t="shared" si="255"/>
        <v>0</v>
      </c>
      <c r="M235" s="297"/>
      <c r="N235" s="297">
        <f t="shared" si="255"/>
        <v>0</v>
      </c>
      <c r="O235" s="297"/>
      <c r="P235" s="297">
        <f t="shared" si="255"/>
        <v>0</v>
      </c>
      <c r="Q235" s="297"/>
      <c r="R235" s="297">
        <f t="shared" si="255"/>
        <v>0</v>
      </c>
      <c r="S235" s="297"/>
      <c r="T235" s="400">
        <f t="shared" si="254"/>
        <v>0</v>
      </c>
      <c r="U235" s="431" t="s">
        <v>332</v>
      </c>
    </row>
    <row r="236" spans="1:23" ht="12.75" customHeight="1" x14ac:dyDescent="0.25">
      <c r="A236" s="404" t="str">
        <f>A$16</f>
        <v>Kopējās izmaksas</v>
      </c>
      <c r="B236" s="405">
        <f>B232+B235</f>
        <v>0</v>
      </c>
      <c r="C236" s="405"/>
      <c r="D236" s="405">
        <f t="shared" ref="D236:R236" si="256">D232+D235</f>
        <v>0</v>
      </c>
      <c r="E236" s="405"/>
      <c r="F236" s="405">
        <f t="shared" si="256"/>
        <v>0</v>
      </c>
      <c r="G236" s="405"/>
      <c r="H236" s="405">
        <f t="shared" si="256"/>
        <v>0</v>
      </c>
      <c r="I236" s="405"/>
      <c r="J236" s="405">
        <f t="shared" si="256"/>
        <v>0</v>
      </c>
      <c r="K236" s="405"/>
      <c r="L236" s="405">
        <f t="shared" si="256"/>
        <v>0</v>
      </c>
      <c r="M236" s="405"/>
      <c r="N236" s="405">
        <f t="shared" si="256"/>
        <v>0</v>
      </c>
      <c r="O236" s="405"/>
      <c r="P236" s="405">
        <f t="shared" si="256"/>
        <v>0</v>
      </c>
      <c r="Q236" s="405"/>
      <c r="R236" s="405">
        <f t="shared" si="256"/>
        <v>0</v>
      </c>
      <c r="S236" s="405"/>
      <c r="T236" s="400">
        <f>SUM(B236:R236)</f>
        <v>0</v>
      </c>
      <c r="U236" s="431" t="s">
        <v>332</v>
      </c>
    </row>
    <row r="238" spans="1:23" ht="18.75" customHeight="1" x14ac:dyDescent="0.2">
      <c r="A238" s="437" t="str">
        <f>A222</f>
        <v>Projekta iesniedzējs vai sadarbības partneris (1.3.1.):</v>
      </c>
      <c r="B238" s="421">
        <f>'1.3.1.R.14.,41.,45.vai dz.c.s.'!C3</f>
        <v>0</v>
      </c>
      <c r="C238" s="422"/>
      <c r="D238" s="422"/>
      <c r="E238" s="422"/>
      <c r="F238" s="421">
        <f>'1.3.1.R.14.,41.,45.vai dz.c.s.'!H3</f>
        <v>0</v>
      </c>
      <c r="G238" s="422"/>
      <c r="H238" s="423"/>
      <c r="I238" s="422"/>
      <c r="J238" s="423" t="s">
        <v>339</v>
      </c>
      <c r="K238" s="422"/>
      <c r="L238" s="425">
        <f>'1.3.1.R.14.,41.,45.vai dz.c.s.'!C14</f>
        <v>1</v>
      </c>
      <c r="M238" s="422"/>
      <c r="N238" s="426" t="s">
        <v>352</v>
      </c>
      <c r="O238" s="422"/>
      <c r="P238" s="423"/>
      <c r="Q238" s="422"/>
      <c r="R238" s="423"/>
      <c r="S238" s="422"/>
      <c r="T238" s="423"/>
      <c r="U238" s="423"/>
      <c r="W238" s="4">
        <f>IF(F238=Dati!$J$3,1,IF(F238=Dati!$J$4,2,IF(F238=Dati!$J$5,3,0)))</f>
        <v>0</v>
      </c>
    </row>
    <row r="239" spans="1:23" x14ac:dyDescent="0.2">
      <c r="A239" s="392" t="s">
        <v>324</v>
      </c>
      <c r="B239" s="393">
        <f>B$3</f>
        <v>2026</v>
      </c>
      <c r="C239" s="393"/>
      <c r="D239" s="393">
        <f>D$3</f>
        <v>2027</v>
      </c>
      <c r="E239" s="393"/>
      <c r="F239" s="393">
        <f>F$3</f>
        <v>2028</v>
      </c>
      <c r="G239" s="393"/>
      <c r="H239" s="393">
        <f>H$3</f>
        <v>2029</v>
      </c>
      <c r="I239" s="393"/>
      <c r="J239" s="393" t="str">
        <f>J$3</f>
        <v>X</v>
      </c>
      <c r="K239" s="393"/>
      <c r="L239" s="393" t="str">
        <f>L$3</f>
        <v>X</v>
      </c>
      <c r="M239" s="393"/>
      <c r="N239" s="393" t="str">
        <f>N$3</f>
        <v>X</v>
      </c>
      <c r="O239" s="393"/>
      <c r="P239" s="393" t="str">
        <f>P$3</f>
        <v>X</v>
      </c>
      <c r="Q239" s="393"/>
      <c r="R239" s="393" t="str">
        <f>R$3</f>
        <v>X</v>
      </c>
      <c r="S239" s="393"/>
      <c r="T239" s="393"/>
      <c r="U239" s="393"/>
    </row>
    <row r="240" spans="1:23" x14ac:dyDescent="0.2">
      <c r="A240" s="427"/>
      <c r="B240" s="394" t="s">
        <v>325</v>
      </c>
      <c r="C240" s="394"/>
      <c r="D240" s="394" t="s">
        <v>325</v>
      </c>
      <c r="E240" s="394"/>
      <c r="F240" s="394" t="s">
        <v>325</v>
      </c>
      <c r="G240" s="394"/>
      <c r="H240" s="394" t="s">
        <v>325</v>
      </c>
      <c r="I240" s="394"/>
      <c r="J240" s="394" t="s">
        <v>325</v>
      </c>
      <c r="K240" s="394"/>
      <c r="L240" s="394" t="s">
        <v>325</v>
      </c>
      <c r="M240" s="394"/>
      <c r="N240" s="394" t="s">
        <v>325</v>
      </c>
      <c r="O240" s="394"/>
      <c r="P240" s="394" t="s">
        <v>325</v>
      </c>
      <c r="Q240" s="394"/>
      <c r="R240" s="394" t="s">
        <v>325</v>
      </c>
      <c r="S240" s="394"/>
      <c r="T240" s="394" t="s">
        <v>191</v>
      </c>
      <c r="U240" s="394" t="s">
        <v>131</v>
      </c>
    </row>
    <row r="241" spans="1:23" ht="12.75" customHeight="1" x14ac:dyDescent="0.2">
      <c r="A241" s="428" t="str">
        <f>A$5</f>
        <v>Taisnīgas pārkārtošanās fonds</v>
      </c>
      <c r="B241" s="429">
        <f>(B248*$L$238-B245)*$W$19</f>
        <v>0</v>
      </c>
      <c r="C241" s="429"/>
      <c r="D241" s="429">
        <f>(D248*$L$238)*$W$19-D245</f>
        <v>0</v>
      </c>
      <c r="E241" s="429"/>
      <c r="F241" s="429">
        <f t="shared" ref="F241:R241" si="257">(F248*$L$238)*$W$19-F245</f>
        <v>0</v>
      </c>
      <c r="G241" s="429"/>
      <c r="H241" s="429">
        <f t="shared" si="257"/>
        <v>0</v>
      </c>
      <c r="I241" s="429"/>
      <c r="J241" s="429">
        <f t="shared" si="257"/>
        <v>0</v>
      </c>
      <c r="K241" s="429"/>
      <c r="L241" s="429">
        <f t="shared" si="257"/>
        <v>0</v>
      </c>
      <c r="M241" s="429"/>
      <c r="N241" s="429">
        <f t="shared" si="257"/>
        <v>0</v>
      </c>
      <c r="O241" s="429"/>
      <c r="P241" s="429">
        <f t="shared" si="257"/>
        <v>0</v>
      </c>
      <c r="Q241" s="429"/>
      <c r="R241" s="429">
        <f t="shared" si="257"/>
        <v>0</v>
      </c>
      <c r="S241" s="429"/>
      <c r="T241" s="396">
        <f>SUM(B241:R241)</f>
        <v>0</v>
      </c>
      <c r="U241" s="397" t="e">
        <f>T241/$T$248</f>
        <v>#DIV/0!</v>
      </c>
    </row>
    <row r="242" spans="1:23" ht="12.75" hidden="1" customHeight="1" x14ac:dyDescent="0.2">
      <c r="A242" s="398" t="str">
        <f>A$6</f>
        <v>Attiecināmais valsts budžeta finansējums</v>
      </c>
      <c r="B242" s="502"/>
      <c r="C242" s="502"/>
      <c r="D242" s="502"/>
      <c r="E242" s="502"/>
      <c r="F242" s="502"/>
      <c r="G242" s="502"/>
      <c r="H242" s="502"/>
      <c r="I242" s="502"/>
      <c r="J242" s="502"/>
      <c r="K242" s="502"/>
      <c r="L242" s="502"/>
      <c r="M242" s="502"/>
      <c r="N242" s="502"/>
      <c r="O242" s="502"/>
      <c r="P242" s="502"/>
      <c r="Q242" s="502"/>
      <c r="R242" s="502"/>
      <c r="S242" s="429"/>
      <c r="T242" s="396">
        <f t="shared" ref="T242:T247" si="258">SUM(B242:R242)</f>
        <v>0</v>
      </c>
      <c r="U242" s="397" t="e">
        <f t="shared" ref="U242:U248" si="259">T242/$T$248</f>
        <v>#DIV/0!</v>
      </c>
    </row>
    <row r="243" spans="1:23" ht="12.75" hidden="1" customHeight="1" x14ac:dyDescent="0.2">
      <c r="A243" s="398" t="str">
        <f>A$7</f>
        <v>Cits publiskais finansējums</v>
      </c>
      <c r="B243" s="509"/>
      <c r="C243" s="430"/>
      <c r="D243" s="509"/>
      <c r="E243" s="430"/>
      <c r="F243" s="509"/>
      <c r="G243" s="430"/>
      <c r="H243" s="509"/>
      <c r="I243" s="430"/>
      <c r="J243" s="509"/>
      <c r="K243" s="430"/>
      <c r="L243" s="509"/>
      <c r="M243" s="430"/>
      <c r="N243" s="509"/>
      <c r="O243" s="430"/>
      <c r="P243" s="509"/>
      <c r="Q243" s="430"/>
      <c r="R243" s="509"/>
      <c r="S243" s="430"/>
      <c r="T243" s="396">
        <f t="shared" si="258"/>
        <v>0</v>
      </c>
      <c r="U243" s="397" t="e">
        <f t="shared" si="259"/>
        <v>#DIV/0!</v>
      </c>
    </row>
    <row r="244" spans="1:23" ht="12.75" customHeight="1" x14ac:dyDescent="0.2">
      <c r="A244" s="398" t="str">
        <f>A$8</f>
        <v>Pašvaldības finansējums</v>
      </c>
      <c r="B244" s="430">
        <f>IF($F$238="Pašvaldība vai tās izveidota iestāde",B248-B241-B245,0)</f>
        <v>0</v>
      </c>
      <c r="C244" s="430"/>
      <c r="D244" s="430">
        <f>IF($F$238="Pašvaldība vai tās izveidota iestāde",D248-D241-D245,0)</f>
        <v>0</v>
      </c>
      <c r="E244" s="430"/>
      <c r="F244" s="430">
        <f>IF($F$238="Pašvaldība vai tās izveidota iestāde",F248-F241-F245,0)</f>
        <v>0</v>
      </c>
      <c r="G244" s="430"/>
      <c r="H244" s="430">
        <f>IF($F$238="Pašvaldība vai tās izveidota iestāde",H248-H241-H245,0)</f>
        <v>0</v>
      </c>
      <c r="I244" s="430"/>
      <c r="J244" s="430">
        <f>IF($F$238="Pašvaldība vai tās izveidota iestāde",J248-J241-J245,0)</f>
        <v>0</v>
      </c>
      <c r="K244" s="430"/>
      <c r="L244" s="430">
        <f>IF($F$238="Pašvaldība vai tās izveidota iestāde",L248-L241-L245,0)</f>
        <v>0</v>
      </c>
      <c r="M244" s="430"/>
      <c r="N244" s="430">
        <f>IF($F$238="Pašvaldība vai tās izveidota iestāde",N248-N241-N245,0)</f>
        <v>0</v>
      </c>
      <c r="O244" s="430"/>
      <c r="P244" s="430">
        <f>IF($F$238="Pašvaldība vai tās izveidota iestāde",P248-P241-P245,0)</f>
        <v>0</v>
      </c>
      <c r="Q244" s="430"/>
      <c r="R244" s="430">
        <f>IF($F$238="Pašvaldība vai tās izveidota iestāde",R248-R241-R245,0)</f>
        <v>0</v>
      </c>
      <c r="S244" s="430"/>
      <c r="T244" s="396">
        <f t="shared" si="258"/>
        <v>0</v>
      </c>
      <c r="U244" s="397" t="e">
        <f t="shared" si="259"/>
        <v>#DIV/0!</v>
      </c>
    </row>
    <row r="245" spans="1:23" s="3" customFormat="1" ht="12.75" hidden="1" customHeight="1" x14ac:dyDescent="0.2">
      <c r="A245" s="398" t="str">
        <f>A$9</f>
        <v>Elastības finansējums</v>
      </c>
      <c r="B245" s="430">
        <f>B248*$L$238*$W$20</f>
        <v>0</v>
      </c>
      <c r="C245" s="430"/>
      <c r="D245" s="430">
        <f t="shared" ref="D245:R245" si="260">D248*$L$238*$W$20</f>
        <v>0</v>
      </c>
      <c r="E245" s="430"/>
      <c r="F245" s="430">
        <f t="shared" si="260"/>
        <v>0</v>
      </c>
      <c r="G245" s="430"/>
      <c r="H245" s="430">
        <f t="shared" si="260"/>
        <v>0</v>
      </c>
      <c r="I245" s="430"/>
      <c r="J245" s="430">
        <f t="shared" si="260"/>
        <v>0</v>
      </c>
      <c r="K245" s="430"/>
      <c r="L245" s="430">
        <f t="shared" si="260"/>
        <v>0</v>
      </c>
      <c r="M245" s="430"/>
      <c r="N245" s="430">
        <f t="shared" si="260"/>
        <v>0</v>
      </c>
      <c r="O245" s="430"/>
      <c r="P245" s="430">
        <f t="shared" si="260"/>
        <v>0</v>
      </c>
      <c r="Q245" s="430"/>
      <c r="R245" s="430">
        <f t="shared" si="260"/>
        <v>0</v>
      </c>
      <c r="S245" s="430"/>
      <c r="T245" s="396">
        <f t="shared" si="258"/>
        <v>0</v>
      </c>
      <c r="U245" s="397" t="e">
        <f t="shared" si="259"/>
        <v>#DIV/0!</v>
      </c>
    </row>
    <row r="246" spans="1:23" ht="12.75" customHeight="1" x14ac:dyDescent="0.2">
      <c r="A246" s="399" t="str">
        <f>A$10</f>
        <v>Publiskās attiecināmās izmaksas</v>
      </c>
      <c r="B246" s="297">
        <f>SUM(B241:B244)</f>
        <v>0</v>
      </c>
      <c r="C246" s="297"/>
      <c r="D246" s="297">
        <f>SUM(D241:D244)</f>
        <v>0</v>
      </c>
      <c r="E246" s="297"/>
      <c r="F246" s="297">
        <f>SUM(F241:F244)</f>
        <v>0</v>
      </c>
      <c r="G246" s="297"/>
      <c r="H246" s="297">
        <f>SUM(H241:H244)</f>
        <v>0</v>
      </c>
      <c r="I246" s="297"/>
      <c r="J246" s="297">
        <f>SUM(J241:J244)</f>
        <v>0</v>
      </c>
      <c r="K246" s="297"/>
      <c r="L246" s="297">
        <f>SUM(L241:L244)</f>
        <v>0</v>
      </c>
      <c r="M246" s="297"/>
      <c r="N246" s="297">
        <f>SUM(N241:N244)</f>
        <v>0</v>
      </c>
      <c r="O246" s="297"/>
      <c r="P246" s="297">
        <f>SUM(P241:P244)</f>
        <v>0</v>
      </c>
      <c r="Q246" s="297"/>
      <c r="R246" s="297">
        <f>SUM(R241:R244)</f>
        <v>0</v>
      </c>
      <c r="S246" s="297"/>
      <c r="T246" s="400">
        <f t="shared" si="258"/>
        <v>0</v>
      </c>
      <c r="U246" s="397" t="e">
        <f t="shared" si="259"/>
        <v>#DIV/0!</v>
      </c>
    </row>
    <row r="247" spans="1:23" ht="12.75" customHeight="1" x14ac:dyDescent="0.2">
      <c r="A247" s="398" t="str">
        <f>A$11</f>
        <v>Privātās attiecināmās izmaksas</v>
      </c>
      <c r="B247" s="430">
        <f>IF($F$238="Pašvaldība vai tās izveidota iestāde",0,B248-B241-B245)</f>
        <v>0</v>
      </c>
      <c r="C247" s="430"/>
      <c r="D247" s="430">
        <f>IF($F$238="Pašvaldība vai tās izveidota iestāde",0,D248-D241-D245)</f>
        <v>0</v>
      </c>
      <c r="E247" s="430"/>
      <c r="F247" s="430">
        <f>IF($F$238="Pašvaldība vai tās izveidota iestāde",0,F248-F241-F245)</f>
        <v>0</v>
      </c>
      <c r="G247" s="430"/>
      <c r="H247" s="430">
        <f>IF($F$238="Pašvaldība vai tās izveidota iestāde",0,H248-H241-H245)</f>
        <v>0</v>
      </c>
      <c r="I247" s="430"/>
      <c r="J247" s="430">
        <f>IF($F$238="Pašvaldība vai tās izveidota iestāde",0,J248-J241-J245)</f>
        <v>0</v>
      </c>
      <c r="K247" s="430"/>
      <c r="L247" s="430">
        <f>IF($F$238="Pašvaldība vai tās izveidota iestāde",0,L248-L241-L245)</f>
        <v>0</v>
      </c>
      <c r="M247" s="430"/>
      <c r="N247" s="430">
        <f>IF($F$238="Pašvaldība vai tās izveidota iestāde",0,N248-N241-N245)</f>
        <v>0</v>
      </c>
      <c r="O247" s="430"/>
      <c r="P247" s="430">
        <f>IF($F$238="Pašvaldība vai tās izveidota iestāde",0,P248-P241-P245)</f>
        <v>0</v>
      </c>
      <c r="Q247" s="430"/>
      <c r="R247" s="430">
        <f>IF($F$238="Pašvaldība vai tās izveidota iestāde",0,R248-R241-R245)</f>
        <v>0</v>
      </c>
      <c r="S247" s="430"/>
      <c r="T247" s="396">
        <f t="shared" si="258"/>
        <v>0</v>
      </c>
      <c r="U247" s="397" t="e">
        <f t="shared" si="259"/>
        <v>#DIV/0!</v>
      </c>
    </row>
    <row r="248" spans="1:23" ht="12.75" customHeight="1" x14ac:dyDescent="0.2">
      <c r="A248" s="399" t="str">
        <f>A$12</f>
        <v>Kopējās attiecināmās izmaksas</v>
      </c>
      <c r="B248" s="297">
        <f>IF($B$23=2,'1.3.1.R.14.,41.,45.vai dz.c.s.'!H28,'1.3.1.R.14.,41.,45.vai dz.c.s.'!H28*$B$23)</f>
        <v>0</v>
      </c>
      <c r="C248" s="297"/>
      <c r="D248" s="297">
        <f>IF($D$23=2,'1.3.1.R.14.,41.,45.vai dz.c.s.'!J28+'1.3.1.R.14.,41.,45.vai dz.c.s.'!H28,'1.3.1.R.14.,41.,45.vai dz.c.s.'!J28*$D$23)</f>
        <v>0</v>
      </c>
      <c r="E248" s="297"/>
      <c r="F248" s="297">
        <f>IF($F$23=2,'1.3.1.R.14.,41.,45.vai dz.c.s.'!L28+'1.3.1.R.14.,41.,45.vai dz.c.s.'!J28+'1.3.1.R.14.,41.,45.vai dz.c.s.'!H28,'1.3.1.R.14.,41.,45.vai dz.c.s.'!L28*$F$23)</f>
        <v>0</v>
      </c>
      <c r="G248" s="297"/>
      <c r="H248" s="297">
        <f>IF($H$23=2,'1.3.1.R.14.,41.,45.vai dz.c.s.'!N28+'1.3.1.R.14.,41.,45.vai dz.c.s.'!L28+'1.3.1.R.14.,41.,45.vai dz.c.s.'!J28+'1.3.1.R.14.,41.,45.vai dz.c.s.'!H28,'1.3.1.R.14.,41.,45.vai dz.c.s.'!N28*$H$23)</f>
        <v>0</v>
      </c>
      <c r="I248" s="297"/>
      <c r="J248" s="297">
        <f>IF($J$23=2,'1.3.1.R.14.,41.,45.vai dz.c.s.'!P28,'1.3.1.R.14.,41.,45.vai dz.c.s.'!P28*$J$23)</f>
        <v>0</v>
      </c>
      <c r="K248" s="297"/>
      <c r="L248" s="297">
        <f>IF($L$23=2,'1.3.1.R.14.,41.,45.vai dz.c.s.'!R28,'1.3.1.R.14.,41.,45.vai dz.c.s.'!R28*$L$23)</f>
        <v>0</v>
      </c>
      <c r="M248" s="297"/>
      <c r="N248" s="297">
        <f>IF($N$23=2,'1.3.1.R.14.,41.,45.vai dz.c.s.'!T28,'1.3.1.R.14.,41.,45.vai dz.c.s.'!T28*$N$23)</f>
        <v>0</v>
      </c>
      <c r="O248" s="297"/>
      <c r="P248" s="297">
        <f>IF($P$23=2,'1.3.1.R.14.,41.,45.vai dz.c.s.'!V28,'1.3.1.R.14.,41.,45.vai dz.c.s.'!V28*$P$23)</f>
        <v>0</v>
      </c>
      <c r="Q248" s="297"/>
      <c r="R248" s="297">
        <f>IF($R$23=2,'1.3.1.R.14.,41.,45.vai dz.c.s.'!X28,'1.3.1.R.14.,41.,45.vai dz.c.s.'!X28*$R$23)</f>
        <v>0</v>
      </c>
      <c r="S248" s="297"/>
      <c r="T248" s="400">
        <f>SUM(B248:R248)</f>
        <v>0</v>
      </c>
      <c r="U248" s="397" t="e">
        <f t="shared" si="259"/>
        <v>#DIV/0!</v>
      </c>
    </row>
    <row r="249" spans="1:23" ht="12.75" hidden="1" customHeight="1" x14ac:dyDescent="0.2">
      <c r="A249" s="398" t="str">
        <f>A$13</f>
        <v>Publiskās ārpusprojekta izmaksas</v>
      </c>
      <c r="B249" s="432"/>
      <c r="C249" s="432"/>
      <c r="D249" s="432"/>
      <c r="E249" s="432"/>
      <c r="F249" s="432"/>
      <c r="G249" s="432"/>
      <c r="H249" s="432"/>
      <c r="I249" s="432"/>
      <c r="J249" s="432"/>
      <c r="K249" s="432"/>
      <c r="L249" s="432"/>
      <c r="M249" s="432"/>
      <c r="N249" s="432"/>
      <c r="O249" s="432"/>
      <c r="P249" s="432"/>
      <c r="Q249" s="432"/>
      <c r="R249" s="432"/>
      <c r="S249" s="432"/>
      <c r="T249" s="396">
        <f t="shared" ref="T249:T251" si="261">SUM(B249:R249)</f>
        <v>0</v>
      </c>
      <c r="U249" s="431" t="s">
        <v>332</v>
      </c>
    </row>
    <row r="250" spans="1:23" ht="12.75" customHeight="1" x14ac:dyDescent="0.2">
      <c r="A250" s="398" t="str">
        <f>A$14</f>
        <v>Privātās ārpusprojekta izmaksas</v>
      </c>
      <c r="B250" s="430">
        <f>IF($B$23=2,'1.3.1.R.14.,41.,45.vai dz.c.s.'!I28,'1.3.1.R.14.,41.,45.vai dz.c.s.'!I28*$B$23)</f>
        <v>0</v>
      </c>
      <c r="C250" s="430"/>
      <c r="D250" s="430">
        <f>IF($D$23=2,'1.3.1.R.14.,41.,45.vai dz.c.s.'!K28+'1.3.1.R.14.,41.,45.vai dz.c.s.'!I28,'1.3.1.R.14.,41.,45.vai dz.c.s.'!K28*$D$23)</f>
        <v>0</v>
      </c>
      <c r="E250" s="430"/>
      <c r="F250" s="430">
        <f>IF($F$23=2,'1.3.1.R.14.,41.,45.vai dz.c.s.'!M28+'1.3.1.R.14.,41.,45.vai dz.c.s.'!K28+'1.3.1.R.14.,41.,45.vai dz.c.s.'!I28,'1.3.1.R.14.,41.,45.vai dz.c.s.'!M28*$F$23)</f>
        <v>0</v>
      </c>
      <c r="G250" s="430"/>
      <c r="H250" s="430">
        <f>IF($H$23=2,'1.3.1.R.14.,41.,45.vai dz.c.s.'!O28+'1.3.1.R.14.,41.,45.vai dz.c.s.'!M28+'1.3.1.R.14.,41.,45.vai dz.c.s.'!K28+'1.3.1.R.14.,41.,45.vai dz.c.s.'!I28,'1.3.1.R.14.,41.,45.vai dz.c.s.'!O28*$H$23)</f>
        <v>0</v>
      </c>
      <c r="I250" s="430"/>
      <c r="J250" s="430">
        <f>IF($J$23=2,'1.3.1.R.14.,41.,45.vai dz.c.s.'!Q28,'1.3.1.R.14.,41.,45.vai dz.c.s.'!Q28*$J$23)</f>
        <v>0</v>
      </c>
      <c r="K250" s="430"/>
      <c r="L250" s="430">
        <f>IF($L$23=2,'1.3.1.R.14.,41.,45.vai dz.c.s.'!S28,'1.3.1.R.14.,41.,45.vai dz.c.s.'!S28*$L$23)</f>
        <v>0</v>
      </c>
      <c r="M250" s="430"/>
      <c r="N250" s="430">
        <f>IF($N$23=2,'1.3.1.R.14.,41.,45.vai dz.c.s.'!U28,'1.3.1.R.14.,41.,45.vai dz.c.s.'!U28*$N$23)</f>
        <v>0</v>
      </c>
      <c r="O250" s="430"/>
      <c r="P250" s="430">
        <f>IF($P$23=2,'1.3.1.R.14.,41.,45.vai dz.c.s.'!W28,'1.3.1.R.14.,41.,45.vai dz.c.s.'!W28*$P$23)</f>
        <v>0</v>
      </c>
      <c r="Q250" s="430"/>
      <c r="R250" s="430">
        <f>IF($R$23=2,'1.3.1.R.14.,41.,45.vai dz.c.s.'!Y28,'1.3.1.R.14.,41.,45.vai dz.c.s.'!Y28*$R$23)</f>
        <v>0</v>
      </c>
      <c r="S250" s="430"/>
      <c r="T250" s="396">
        <f t="shared" si="261"/>
        <v>0</v>
      </c>
      <c r="U250" s="431" t="s">
        <v>332</v>
      </c>
    </row>
    <row r="251" spans="1:23" ht="12.75" customHeight="1" x14ac:dyDescent="0.2">
      <c r="A251" s="399" t="str">
        <f>A$15</f>
        <v>Ārpusprojekta izmaksas kopā</v>
      </c>
      <c r="B251" s="297">
        <f>SUM(B249:B250)</f>
        <v>0</v>
      </c>
      <c r="C251" s="297"/>
      <c r="D251" s="297">
        <f t="shared" ref="D251:R251" si="262">SUM(D249:D250)</f>
        <v>0</v>
      </c>
      <c r="E251" s="297"/>
      <c r="F251" s="297">
        <f t="shared" si="262"/>
        <v>0</v>
      </c>
      <c r="G251" s="297"/>
      <c r="H251" s="297">
        <f t="shared" si="262"/>
        <v>0</v>
      </c>
      <c r="I251" s="297"/>
      <c r="J251" s="297">
        <f t="shared" si="262"/>
        <v>0</v>
      </c>
      <c r="K251" s="297"/>
      <c r="L251" s="297">
        <f t="shared" si="262"/>
        <v>0</v>
      </c>
      <c r="M251" s="297"/>
      <c r="N251" s="297">
        <f t="shared" si="262"/>
        <v>0</v>
      </c>
      <c r="O251" s="297"/>
      <c r="P251" s="297">
        <f t="shared" si="262"/>
        <v>0</v>
      </c>
      <c r="Q251" s="297"/>
      <c r="R251" s="297">
        <f t="shared" si="262"/>
        <v>0</v>
      </c>
      <c r="S251" s="297"/>
      <c r="T251" s="400">
        <f t="shared" si="261"/>
        <v>0</v>
      </c>
      <c r="U251" s="431" t="s">
        <v>332</v>
      </c>
    </row>
    <row r="252" spans="1:23" ht="12.75" customHeight="1" x14ac:dyDescent="0.25">
      <c r="A252" s="404" t="str">
        <f>A$16</f>
        <v>Kopējās izmaksas</v>
      </c>
      <c r="B252" s="405">
        <f>B248+B251</f>
        <v>0</v>
      </c>
      <c r="C252" s="405"/>
      <c r="D252" s="405">
        <f t="shared" ref="D252:R252" si="263">D248+D251</f>
        <v>0</v>
      </c>
      <c r="E252" s="405"/>
      <c r="F252" s="405">
        <f t="shared" si="263"/>
        <v>0</v>
      </c>
      <c r="G252" s="405"/>
      <c r="H252" s="405">
        <f t="shared" si="263"/>
        <v>0</v>
      </c>
      <c r="I252" s="405"/>
      <c r="J252" s="405">
        <f t="shared" si="263"/>
        <v>0</v>
      </c>
      <c r="K252" s="405"/>
      <c r="L252" s="405">
        <f t="shared" si="263"/>
        <v>0</v>
      </c>
      <c r="M252" s="405"/>
      <c r="N252" s="405">
        <f t="shared" si="263"/>
        <v>0</v>
      </c>
      <c r="O252" s="405"/>
      <c r="P252" s="405">
        <f t="shared" si="263"/>
        <v>0</v>
      </c>
      <c r="Q252" s="405"/>
      <c r="R252" s="405">
        <f t="shared" si="263"/>
        <v>0</v>
      </c>
      <c r="S252" s="405"/>
      <c r="T252" s="400">
        <f>SUM(B252:R252)</f>
        <v>0</v>
      </c>
      <c r="U252" s="431" t="s">
        <v>332</v>
      </c>
    </row>
    <row r="254" spans="1:23" ht="18.75" customHeight="1" x14ac:dyDescent="0.2">
      <c r="A254" s="518" t="str">
        <f>'1.3.2.R.14.,41.,45.vai dz.c.s.'!B3</f>
        <v>Projekta iesniedzējs vai sadarbības partneris (1.3.2.):</v>
      </c>
      <c r="B254" s="421">
        <f>'1.3.2.R.14.,41.,45.vai dz.c.s.'!C3</f>
        <v>0</v>
      </c>
      <c r="C254" s="422"/>
      <c r="D254" s="422"/>
      <c r="E254" s="422"/>
      <c r="F254" s="421">
        <f>'1.3.2.R.14.,41.,45.vai dz.c.s.'!H3</f>
        <v>0</v>
      </c>
      <c r="G254" s="422"/>
      <c r="H254" s="423"/>
      <c r="I254" s="422"/>
      <c r="J254" s="423" t="s">
        <v>339</v>
      </c>
      <c r="K254" s="422"/>
      <c r="L254" s="425">
        <f>'1.3.2.R.14.,41.,45.vai dz.c.s.'!C24</f>
        <v>0.3</v>
      </c>
      <c r="M254" s="422"/>
      <c r="N254" s="426" t="s">
        <v>360</v>
      </c>
      <c r="O254" s="422"/>
      <c r="P254" s="423"/>
      <c r="Q254" s="422"/>
      <c r="R254" s="423"/>
      <c r="S254" s="422"/>
      <c r="T254" s="588">
        <f>'1.3.2.R.14.,41.,45.vai dz.c.s.'!N3</f>
        <v>0</v>
      </c>
      <c r="U254" s="588"/>
      <c r="W254" s="4">
        <f>IF(F254=Dati!$J$3,1,IF(F254=Dati!$J$4,2,IF(F254=Dati!$J$5,3,0)))</f>
        <v>0</v>
      </c>
    </row>
    <row r="255" spans="1:23" x14ac:dyDescent="0.2">
      <c r="A255" s="392" t="s">
        <v>324</v>
      </c>
      <c r="B255" s="393">
        <f>B$3</f>
        <v>2026</v>
      </c>
      <c r="C255" s="393"/>
      <c r="D255" s="393">
        <f>D$3</f>
        <v>2027</v>
      </c>
      <c r="E255" s="393"/>
      <c r="F255" s="393">
        <f>F$3</f>
        <v>2028</v>
      </c>
      <c r="G255" s="393"/>
      <c r="H255" s="393">
        <f>H$3</f>
        <v>2029</v>
      </c>
      <c r="I255" s="393"/>
      <c r="J255" s="393" t="str">
        <f>J$3</f>
        <v>X</v>
      </c>
      <c r="K255" s="393"/>
      <c r="L255" s="393" t="str">
        <f>L$3</f>
        <v>X</v>
      </c>
      <c r="M255" s="393"/>
      <c r="N255" s="393" t="str">
        <f>N$3</f>
        <v>X</v>
      </c>
      <c r="O255" s="393"/>
      <c r="P255" s="393" t="str">
        <f>P$3</f>
        <v>X</v>
      </c>
      <c r="Q255" s="393"/>
      <c r="R255" s="393" t="str">
        <f>R$3</f>
        <v>X</v>
      </c>
      <c r="S255" s="393"/>
      <c r="T255" s="393"/>
      <c r="U255" s="393"/>
    </row>
    <row r="256" spans="1:23" x14ac:dyDescent="0.2">
      <c r="A256" s="427"/>
      <c r="B256" s="394" t="s">
        <v>325</v>
      </c>
      <c r="C256" s="394"/>
      <c r="D256" s="394" t="s">
        <v>325</v>
      </c>
      <c r="E256" s="394"/>
      <c r="F256" s="394" t="s">
        <v>325</v>
      </c>
      <c r="G256" s="394"/>
      <c r="H256" s="394" t="s">
        <v>325</v>
      </c>
      <c r="I256" s="394"/>
      <c r="J256" s="394" t="s">
        <v>325</v>
      </c>
      <c r="K256" s="394"/>
      <c r="L256" s="394" t="s">
        <v>325</v>
      </c>
      <c r="M256" s="394"/>
      <c r="N256" s="394" t="s">
        <v>325</v>
      </c>
      <c r="O256" s="394"/>
      <c r="P256" s="394" t="s">
        <v>325</v>
      </c>
      <c r="Q256" s="394"/>
      <c r="R256" s="394" t="s">
        <v>325</v>
      </c>
      <c r="S256" s="394"/>
      <c r="T256" s="394" t="s">
        <v>191</v>
      </c>
      <c r="U256" s="394" t="s">
        <v>131</v>
      </c>
    </row>
    <row r="257" spans="1:23" ht="12.75" customHeight="1" x14ac:dyDescent="0.2">
      <c r="A257" s="428" t="str">
        <f>A$5</f>
        <v>Taisnīgas pārkārtošanās fonds</v>
      </c>
      <c r="B257" s="429">
        <f>(B264*$L$254)*$W$19-B261</f>
        <v>0</v>
      </c>
      <c r="C257" s="429"/>
      <c r="D257" s="429">
        <f t="shared" ref="D257" si="264">(D264*$L$254)*$W$19-D261</f>
        <v>0</v>
      </c>
      <c r="E257" s="429"/>
      <c r="F257" s="429">
        <f t="shared" ref="F257" si="265">(F264*$L$254)*$W$19-F261</f>
        <v>0</v>
      </c>
      <c r="G257" s="429"/>
      <c r="H257" s="429">
        <f t="shared" ref="H257" si="266">(H264*$L$254)*$W$19-H261</f>
        <v>0</v>
      </c>
      <c r="I257" s="429"/>
      <c r="J257" s="429">
        <f t="shared" ref="J257" si="267">(J264*$L$254)*$W$19-J261</f>
        <v>0</v>
      </c>
      <c r="K257" s="429"/>
      <c r="L257" s="429">
        <f t="shared" ref="L257" si="268">(L264*$L$254)*$W$19-L261</f>
        <v>0</v>
      </c>
      <c r="M257" s="429"/>
      <c r="N257" s="429">
        <f t="shared" ref="N257" si="269">(N264*$L$254)*$W$19-N261</f>
        <v>0</v>
      </c>
      <c r="O257" s="429"/>
      <c r="P257" s="429">
        <f t="shared" ref="P257" si="270">(P264*$L$254)*$W$19-P261</f>
        <v>0</v>
      </c>
      <c r="Q257" s="429"/>
      <c r="R257" s="429">
        <f t="shared" ref="R257" si="271">(R264*$L$254)*$W$19-R261</f>
        <v>0</v>
      </c>
      <c r="S257" s="429"/>
      <c r="T257" s="396">
        <f>SUM(B257:R257)</f>
        <v>0</v>
      </c>
      <c r="U257" s="397" t="e">
        <f>T257/$T$264</f>
        <v>#DIV/0!</v>
      </c>
    </row>
    <row r="258" spans="1:23" ht="12.75" hidden="1" customHeight="1" x14ac:dyDescent="0.2">
      <c r="A258" s="398" t="str">
        <f>A$6</f>
        <v>Attiecināmais valsts budžeta finansējums</v>
      </c>
      <c r="B258" s="502"/>
      <c r="C258" s="502"/>
      <c r="D258" s="502"/>
      <c r="E258" s="502"/>
      <c r="F258" s="502"/>
      <c r="G258" s="502"/>
      <c r="H258" s="502"/>
      <c r="I258" s="502"/>
      <c r="J258" s="502"/>
      <c r="K258" s="502"/>
      <c r="L258" s="502"/>
      <c r="M258" s="502"/>
      <c r="N258" s="502"/>
      <c r="O258" s="502"/>
      <c r="P258" s="502"/>
      <c r="Q258" s="502"/>
      <c r="R258" s="502"/>
      <c r="S258" s="429"/>
      <c r="T258" s="396">
        <f t="shared" ref="T258:T263" si="272">SUM(B258:R258)</f>
        <v>0</v>
      </c>
      <c r="U258" s="397" t="e">
        <f t="shared" ref="U258:U264" si="273">T258/$T$264</f>
        <v>#DIV/0!</v>
      </c>
    </row>
    <row r="259" spans="1:23" ht="12.75" hidden="1" customHeight="1" x14ac:dyDescent="0.2">
      <c r="A259" s="398" t="str">
        <f>A$7</f>
        <v>Cits publiskais finansējums</v>
      </c>
      <c r="B259" s="432"/>
      <c r="C259" s="432"/>
      <c r="D259" s="432"/>
      <c r="E259" s="432"/>
      <c r="F259" s="432"/>
      <c r="G259" s="432"/>
      <c r="H259" s="432"/>
      <c r="I259" s="432"/>
      <c r="J259" s="432"/>
      <c r="K259" s="432"/>
      <c r="L259" s="432"/>
      <c r="M259" s="432"/>
      <c r="N259" s="432"/>
      <c r="O259" s="432"/>
      <c r="P259" s="432"/>
      <c r="Q259" s="432"/>
      <c r="R259" s="432"/>
      <c r="S259" s="432"/>
      <c r="T259" s="396">
        <f t="shared" si="272"/>
        <v>0</v>
      </c>
      <c r="U259" s="397" t="e">
        <f t="shared" si="273"/>
        <v>#DIV/0!</v>
      </c>
    </row>
    <row r="260" spans="1:23" ht="12.75" hidden="1" customHeight="1" x14ac:dyDescent="0.2">
      <c r="A260" s="398" t="str">
        <f>A$8</f>
        <v>Pašvaldības finansējums</v>
      </c>
      <c r="B260" s="432"/>
      <c r="C260" s="432"/>
      <c r="D260" s="432"/>
      <c r="E260" s="432"/>
      <c r="F260" s="432"/>
      <c r="G260" s="432"/>
      <c r="H260" s="432"/>
      <c r="I260" s="432"/>
      <c r="J260" s="432"/>
      <c r="K260" s="432"/>
      <c r="L260" s="432"/>
      <c r="M260" s="432"/>
      <c r="N260" s="432"/>
      <c r="O260" s="432"/>
      <c r="P260" s="432"/>
      <c r="Q260" s="432"/>
      <c r="R260" s="432"/>
      <c r="S260" s="432"/>
      <c r="T260" s="396">
        <f t="shared" si="272"/>
        <v>0</v>
      </c>
      <c r="U260" s="397" t="e">
        <f t="shared" si="273"/>
        <v>#DIV/0!</v>
      </c>
    </row>
    <row r="261" spans="1:23" s="3" customFormat="1" ht="12.75" hidden="1" customHeight="1" x14ac:dyDescent="0.2">
      <c r="A261" s="398" t="str">
        <f>A$9</f>
        <v>Elastības finansējums</v>
      </c>
      <c r="B261" s="430">
        <f>B264*$L$254*$W$20</f>
        <v>0</v>
      </c>
      <c r="C261" s="430"/>
      <c r="D261" s="430">
        <f t="shared" ref="D261" si="274">D264*$L$254*$W$20</f>
        <v>0</v>
      </c>
      <c r="E261" s="430"/>
      <c r="F261" s="430">
        <f t="shared" ref="F261" si="275">F264*$L$254*$W$20</f>
        <v>0</v>
      </c>
      <c r="G261" s="430"/>
      <c r="H261" s="430">
        <f t="shared" ref="H261" si="276">H264*$L$254*$W$20</f>
        <v>0</v>
      </c>
      <c r="I261" s="430"/>
      <c r="J261" s="430">
        <f t="shared" ref="J261" si="277">J264*$L$254*$W$20</f>
        <v>0</v>
      </c>
      <c r="K261" s="430"/>
      <c r="L261" s="430">
        <f t="shared" ref="L261" si="278">L264*$L$254*$W$20</f>
        <v>0</v>
      </c>
      <c r="M261" s="430"/>
      <c r="N261" s="430">
        <f t="shared" ref="N261" si="279">N264*$L$254*$W$20</f>
        <v>0</v>
      </c>
      <c r="O261" s="430"/>
      <c r="P261" s="430">
        <f t="shared" ref="P261" si="280">P264*$L$254*$W$20</f>
        <v>0</v>
      </c>
      <c r="Q261" s="430"/>
      <c r="R261" s="430">
        <f t="shared" ref="R261" si="281">R264*$L$254*$W$20</f>
        <v>0</v>
      </c>
      <c r="S261" s="430"/>
      <c r="T261" s="396">
        <f t="shared" si="272"/>
        <v>0</v>
      </c>
      <c r="U261" s="397" t="e">
        <f t="shared" si="273"/>
        <v>#DIV/0!</v>
      </c>
    </row>
    <row r="262" spans="1:23" ht="12.75" customHeight="1" x14ac:dyDescent="0.2">
      <c r="A262" s="399" t="str">
        <f>A$10</f>
        <v>Publiskās attiecināmās izmaksas</v>
      </c>
      <c r="B262" s="297">
        <f>SUM(B257:B261)</f>
        <v>0</v>
      </c>
      <c r="C262" s="297"/>
      <c r="D262" s="297">
        <f t="shared" ref="D262" si="282">SUM(D257:D261)</f>
        <v>0</v>
      </c>
      <c r="E262" s="297"/>
      <c r="F262" s="297">
        <f t="shared" ref="F262" si="283">SUM(F257:F261)</f>
        <v>0</v>
      </c>
      <c r="G262" s="297"/>
      <c r="H262" s="297">
        <f t="shared" ref="H262" si="284">SUM(H257:H261)</f>
        <v>0</v>
      </c>
      <c r="I262" s="297"/>
      <c r="J262" s="297">
        <f t="shared" ref="J262" si="285">SUM(J257:J261)</f>
        <v>0</v>
      </c>
      <c r="K262" s="297"/>
      <c r="L262" s="297">
        <f t="shared" ref="L262" si="286">SUM(L257:L261)</f>
        <v>0</v>
      </c>
      <c r="M262" s="297"/>
      <c r="N262" s="297">
        <f t="shared" ref="N262" si="287">SUM(N257:N261)</f>
        <v>0</v>
      </c>
      <c r="O262" s="297"/>
      <c r="P262" s="297">
        <f t="shared" ref="P262" si="288">SUM(P257:P261)</f>
        <v>0</v>
      </c>
      <c r="Q262" s="297"/>
      <c r="R262" s="297">
        <f t="shared" ref="R262" si="289">SUM(R257:R261)</f>
        <v>0</v>
      </c>
      <c r="S262" s="297"/>
      <c r="T262" s="400">
        <f t="shared" si="272"/>
        <v>0</v>
      </c>
      <c r="U262" s="397" t="e">
        <f t="shared" si="273"/>
        <v>#DIV/0!</v>
      </c>
    </row>
    <row r="263" spans="1:23" ht="12.75" customHeight="1" x14ac:dyDescent="0.2">
      <c r="A263" s="398" t="str">
        <f>A$11</f>
        <v>Privātās attiecināmās izmaksas</v>
      </c>
      <c r="B263" s="430">
        <f>B264-B262</f>
        <v>0</v>
      </c>
      <c r="C263" s="430"/>
      <c r="D263" s="430">
        <f t="shared" ref="D263" si="290">D264-D262</f>
        <v>0</v>
      </c>
      <c r="E263" s="430"/>
      <c r="F263" s="430">
        <f t="shared" ref="F263" si="291">F264-F262</f>
        <v>0</v>
      </c>
      <c r="G263" s="430"/>
      <c r="H263" s="430">
        <f t="shared" ref="H263" si="292">H264-H262</f>
        <v>0</v>
      </c>
      <c r="I263" s="430"/>
      <c r="J263" s="430">
        <f t="shared" ref="J263" si="293">J264-J262</f>
        <v>0</v>
      </c>
      <c r="K263" s="430"/>
      <c r="L263" s="430">
        <f t="shared" ref="L263" si="294">L264-L262</f>
        <v>0</v>
      </c>
      <c r="M263" s="430"/>
      <c r="N263" s="430">
        <f t="shared" ref="N263" si="295">N264-N262</f>
        <v>0</v>
      </c>
      <c r="O263" s="430"/>
      <c r="P263" s="430">
        <f t="shared" ref="P263" si="296">P264-P262</f>
        <v>0</v>
      </c>
      <c r="Q263" s="430"/>
      <c r="R263" s="430">
        <f t="shared" ref="R263" si="297">R264-R262</f>
        <v>0</v>
      </c>
      <c r="S263" s="430"/>
      <c r="T263" s="396">
        <f t="shared" si="272"/>
        <v>0</v>
      </c>
      <c r="U263" s="397" t="e">
        <f t="shared" si="273"/>
        <v>#DIV/0!</v>
      </c>
    </row>
    <row r="264" spans="1:23" ht="12.75" customHeight="1" x14ac:dyDescent="0.2">
      <c r="A264" s="399" t="str">
        <f>A$12</f>
        <v>Kopējās attiecināmās izmaksas</v>
      </c>
      <c r="B264" s="297">
        <f>'1.3.2.R.14.,41.,45.vai dz.c.s.'!H27</f>
        <v>0</v>
      </c>
      <c r="C264" s="297"/>
      <c r="D264" s="297">
        <f>'1.3.2.R.14.,41.,45.vai dz.c.s.'!J27</f>
        <v>0</v>
      </c>
      <c r="E264" s="297"/>
      <c r="F264" s="297">
        <f>'1.3.2.R.14.,41.,45.vai dz.c.s.'!L27</f>
        <v>0</v>
      </c>
      <c r="G264" s="297"/>
      <c r="H264" s="297">
        <f>'1.3.2.R.14.,41.,45.vai dz.c.s.'!N27</f>
        <v>0</v>
      </c>
      <c r="I264" s="297"/>
      <c r="J264" s="297">
        <f>'1.3.2.R.14.,41.,45.vai dz.c.s.'!P27</f>
        <v>0</v>
      </c>
      <c r="K264" s="297"/>
      <c r="L264" s="297">
        <f>'1.3.2.R.14.,41.,45.vai dz.c.s.'!R27</f>
        <v>0</v>
      </c>
      <c r="M264" s="297"/>
      <c r="N264" s="297">
        <f>'1.3.2.R.14.,41.,45.vai dz.c.s.'!T27</f>
        <v>0</v>
      </c>
      <c r="O264" s="297"/>
      <c r="P264" s="297">
        <f>'1.3.2.R.14.,41.,45.vai dz.c.s.'!V27</f>
        <v>0</v>
      </c>
      <c r="Q264" s="297"/>
      <c r="R264" s="297">
        <f>'1.3.2.R.14.,41.,45.vai dz.c.s.'!X27</f>
        <v>0</v>
      </c>
      <c r="S264" s="297"/>
      <c r="T264" s="400">
        <f>SUM(B264:R264)</f>
        <v>0</v>
      </c>
      <c r="U264" s="397" t="e">
        <f t="shared" si="273"/>
        <v>#DIV/0!</v>
      </c>
    </row>
    <row r="265" spans="1:23" ht="12.75" hidden="1" customHeight="1" x14ac:dyDescent="0.2">
      <c r="A265" s="398" t="str">
        <f>A$13</f>
        <v>Publiskās ārpusprojekta izmaksas</v>
      </c>
      <c r="B265" s="432"/>
      <c r="C265" s="432"/>
      <c r="D265" s="432"/>
      <c r="E265" s="432"/>
      <c r="F265" s="432"/>
      <c r="G265" s="432"/>
      <c r="H265" s="432"/>
      <c r="I265" s="432"/>
      <c r="J265" s="432"/>
      <c r="K265" s="432"/>
      <c r="L265" s="432"/>
      <c r="M265" s="432"/>
      <c r="N265" s="432"/>
      <c r="O265" s="432"/>
      <c r="P265" s="432"/>
      <c r="Q265" s="432"/>
      <c r="R265" s="432"/>
      <c r="S265" s="432"/>
      <c r="T265" s="396">
        <f t="shared" ref="T265:T267" si="298">SUM(B265:R265)</f>
        <v>0</v>
      </c>
      <c r="U265" s="431" t="s">
        <v>332</v>
      </c>
    </row>
    <row r="266" spans="1:23" ht="12.75" customHeight="1" x14ac:dyDescent="0.2">
      <c r="A266" s="398" t="str">
        <f>A$14</f>
        <v>Privātās ārpusprojekta izmaksas</v>
      </c>
      <c r="B266" s="430">
        <f>'1.3.2.R.14.,41.,45.vai dz.c.s.'!I27</f>
        <v>0</v>
      </c>
      <c r="C266" s="430"/>
      <c r="D266" s="430">
        <f>'1.3.2.R.14.,41.,45.vai dz.c.s.'!K27</f>
        <v>0</v>
      </c>
      <c r="E266" s="430"/>
      <c r="F266" s="430">
        <f>'1.3.2.R.14.,41.,45.vai dz.c.s.'!M27</f>
        <v>0</v>
      </c>
      <c r="G266" s="430"/>
      <c r="H266" s="430">
        <f>'1.3.2.R.14.,41.,45.vai dz.c.s.'!O27</f>
        <v>0</v>
      </c>
      <c r="I266" s="430"/>
      <c r="J266" s="430">
        <f>'1.3.2.R.14.,41.,45.vai dz.c.s.'!Q27</f>
        <v>0</v>
      </c>
      <c r="K266" s="430"/>
      <c r="L266" s="430">
        <f>'1.3.2.R.14.,41.,45.vai dz.c.s.'!S27</f>
        <v>0</v>
      </c>
      <c r="M266" s="430"/>
      <c r="N266" s="430">
        <f>'1.3.2.R.14.,41.,45.vai dz.c.s.'!U27</f>
        <v>0</v>
      </c>
      <c r="O266" s="430"/>
      <c r="P266" s="430">
        <f>'1.3.2.R.14.,41.,45.vai dz.c.s.'!W27</f>
        <v>0</v>
      </c>
      <c r="Q266" s="430"/>
      <c r="R266" s="430">
        <f>'1.3.2.R.14.,41.,45.vai dz.c.s.'!Y27</f>
        <v>0</v>
      </c>
      <c r="S266" s="430"/>
      <c r="T266" s="396">
        <f t="shared" si="298"/>
        <v>0</v>
      </c>
      <c r="U266" s="431" t="s">
        <v>332</v>
      </c>
    </row>
    <row r="267" spans="1:23" ht="12.75" customHeight="1" x14ac:dyDescent="0.2">
      <c r="A267" s="399" t="str">
        <f>A$15</f>
        <v>Ārpusprojekta izmaksas kopā</v>
      </c>
      <c r="B267" s="297">
        <f>SUM(B265:B266)</f>
        <v>0</v>
      </c>
      <c r="C267" s="297"/>
      <c r="D267" s="297">
        <f t="shared" ref="D267" si="299">SUM(D265:D266)</f>
        <v>0</v>
      </c>
      <c r="E267" s="297"/>
      <c r="F267" s="297">
        <f t="shared" ref="F267" si="300">SUM(F265:F266)</f>
        <v>0</v>
      </c>
      <c r="G267" s="297"/>
      <c r="H267" s="297">
        <f t="shared" ref="H267" si="301">SUM(H265:H266)</f>
        <v>0</v>
      </c>
      <c r="I267" s="297"/>
      <c r="J267" s="297">
        <f t="shared" ref="J267" si="302">SUM(J265:J266)</f>
        <v>0</v>
      </c>
      <c r="K267" s="297"/>
      <c r="L267" s="297">
        <f t="shared" ref="L267" si="303">SUM(L265:L266)</f>
        <v>0</v>
      </c>
      <c r="M267" s="297"/>
      <c r="N267" s="297">
        <f t="shared" ref="N267" si="304">SUM(N265:N266)</f>
        <v>0</v>
      </c>
      <c r="O267" s="297"/>
      <c r="P267" s="297">
        <f t="shared" ref="P267" si="305">SUM(P265:P266)</f>
        <v>0</v>
      </c>
      <c r="Q267" s="297"/>
      <c r="R267" s="297">
        <f t="shared" ref="R267" si="306">SUM(R265:R266)</f>
        <v>0</v>
      </c>
      <c r="S267" s="297"/>
      <c r="T267" s="400">
        <f t="shared" si="298"/>
        <v>0</v>
      </c>
      <c r="U267" s="431" t="s">
        <v>332</v>
      </c>
    </row>
    <row r="268" spans="1:23" ht="12.75" customHeight="1" x14ac:dyDescent="0.25">
      <c r="A268" s="404" t="str">
        <f>A$16</f>
        <v>Kopējās izmaksas</v>
      </c>
      <c r="B268" s="405">
        <f>B264+B267</f>
        <v>0</v>
      </c>
      <c r="C268" s="405"/>
      <c r="D268" s="405">
        <f t="shared" ref="D268" si="307">D264+D267</f>
        <v>0</v>
      </c>
      <c r="E268" s="405"/>
      <c r="F268" s="405">
        <f t="shared" ref="F268" si="308">F264+F267</f>
        <v>0</v>
      </c>
      <c r="G268" s="405"/>
      <c r="H268" s="405">
        <f t="shared" ref="H268" si="309">H264+H267</f>
        <v>0</v>
      </c>
      <c r="I268" s="405"/>
      <c r="J268" s="405">
        <f t="shared" ref="J268" si="310">J264+J267</f>
        <v>0</v>
      </c>
      <c r="K268" s="405"/>
      <c r="L268" s="405">
        <f t="shared" ref="L268" si="311">L264+L267</f>
        <v>0</v>
      </c>
      <c r="M268" s="405"/>
      <c r="N268" s="405">
        <f t="shared" ref="N268" si="312">N264+N267</f>
        <v>0</v>
      </c>
      <c r="O268" s="405"/>
      <c r="P268" s="405">
        <f t="shared" ref="P268" si="313">P264+P267</f>
        <v>0</v>
      </c>
      <c r="Q268" s="405"/>
      <c r="R268" s="405">
        <f t="shared" ref="R268" si="314">R264+R267</f>
        <v>0</v>
      </c>
      <c r="S268" s="405"/>
      <c r="T268" s="400">
        <f>SUM(B268:R268)</f>
        <v>0</v>
      </c>
      <c r="U268" s="431" t="s">
        <v>332</v>
      </c>
    </row>
    <row r="270" spans="1:23" ht="18.75" customHeight="1" x14ac:dyDescent="0.2">
      <c r="A270" s="518" t="str">
        <f>A254</f>
        <v>Projekta iesniedzējs vai sadarbības partneris (1.3.2.):</v>
      </c>
      <c r="B270" s="421">
        <f>'1.3.2.R.14.,41.,45.vai dz.c.s.'!C3</f>
        <v>0</v>
      </c>
      <c r="C270" s="422"/>
      <c r="D270" s="422"/>
      <c r="E270" s="422"/>
      <c r="F270" s="421">
        <f>'1.3.2.R.14.,41.,45.vai dz.c.s.'!H3</f>
        <v>0</v>
      </c>
      <c r="G270" s="422"/>
      <c r="H270" s="423"/>
      <c r="I270" s="422"/>
      <c r="J270" s="423" t="s">
        <v>339</v>
      </c>
      <c r="K270" s="422"/>
      <c r="L270" s="425">
        <f>'1.3.2.R.14.,41.,45.vai dz.c.s.'!C14</f>
        <v>1</v>
      </c>
      <c r="M270" s="422"/>
      <c r="N270" s="426" t="s">
        <v>352</v>
      </c>
      <c r="O270" s="422"/>
      <c r="P270" s="423"/>
      <c r="Q270" s="422"/>
      <c r="R270" s="423"/>
      <c r="S270" s="422"/>
      <c r="T270" s="423"/>
      <c r="U270" s="423"/>
      <c r="W270" s="4">
        <f>IF(F270=Dati!$J$3,1,IF(F270=Dati!$J$4,2,IF(F270=Dati!$J$5,3,0)))</f>
        <v>0</v>
      </c>
    </row>
    <row r="271" spans="1:23" x14ac:dyDescent="0.2">
      <c r="A271" s="392" t="s">
        <v>324</v>
      </c>
      <c r="B271" s="393">
        <f>B$3</f>
        <v>2026</v>
      </c>
      <c r="C271" s="393"/>
      <c r="D271" s="393">
        <f>D$3</f>
        <v>2027</v>
      </c>
      <c r="E271" s="393"/>
      <c r="F271" s="393">
        <f>F$3</f>
        <v>2028</v>
      </c>
      <c r="G271" s="393"/>
      <c r="H271" s="393">
        <f>H$3</f>
        <v>2029</v>
      </c>
      <c r="I271" s="393"/>
      <c r="J271" s="393" t="str">
        <f>J$3</f>
        <v>X</v>
      </c>
      <c r="K271" s="393"/>
      <c r="L271" s="393" t="str">
        <f>L$3</f>
        <v>X</v>
      </c>
      <c r="M271" s="393"/>
      <c r="N271" s="393" t="str">
        <f>N$3</f>
        <v>X</v>
      </c>
      <c r="O271" s="393"/>
      <c r="P271" s="393" t="str">
        <f>P$3</f>
        <v>X</v>
      </c>
      <c r="Q271" s="393"/>
      <c r="R271" s="393" t="str">
        <f>R$3</f>
        <v>X</v>
      </c>
      <c r="S271" s="393"/>
      <c r="T271" s="393"/>
      <c r="U271" s="393"/>
    </row>
    <row r="272" spans="1:23" x14ac:dyDescent="0.2">
      <c r="A272" s="427"/>
      <c r="B272" s="394" t="s">
        <v>325</v>
      </c>
      <c r="C272" s="394"/>
      <c r="D272" s="394" t="s">
        <v>325</v>
      </c>
      <c r="E272" s="394"/>
      <c r="F272" s="394" t="s">
        <v>325</v>
      </c>
      <c r="G272" s="394"/>
      <c r="H272" s="394" t="s">
        <v>325</v>
      </c>
      <c r="I272" s="394"/>
      <c r="J272" s="394" t="s">
        <v>325</v>
      </c>
      <c r="K272" s="394"/>
      <c r="L272" s="394" t="s">
        <v>325</v>
      </c>
      <c r="M272" s="394"/>
      <c r="N272" s="394" t="s">
        <v>325</v>
      </c>
      <c r="O272" s="394"/>
      <c r="P272" s="394" t="s">
        <v>325</v>
      </c>
      <c r="Q272" s="394"/>
      <c r="R272" s="394" t="s">
        <v>325</v>
      </c>
      <c r="S272" s="394"/>
      <c r="T272" s="394" t="s">
        <v>191</v>
      </c>
      <c r="U272" s="394" t="s">
        <v>131</v>
      </c>
    </row>
    <row r="273" spans="1:23" ht="12.75" customHeight="1" x14ac:dyDescent="0.2">
      <c r="A273" s="428" t="str">
        <f>A$5</f>
        <v>Taisnīgas pārkārtošanās fonds</v>
      </c>
      <c r="B273" s="429">
        <f>(B280*$L$270-B277)*$W$19</f>
        <v>0</v>
      </c>
      <c r="C273" s="429"/>
      <c r="D273" s="429">
        <f t="shared" ref="D273" si="315">(D280*$L$270-D277)*$W$19</f>
        <v>0</v>
      </c>
      <c r="E273" s="429"/>
      <c r="F273" s="429">
        <f t="shared" ref="F273" si="316">(F280*$L$270-F277)*$W$19</f>
        <v>0</v>
      </c>
      <c r="G273" s="429"/>
      <c r="H273" s="429">
        <f t="shared" ref="H273" si="317">(H280*$L$270-H277)*$W$19</f>
        <v>0</v>
      </c>
      <c r="I273" s="429"/>
      <c r="J273" s="429">
        <f t="shared" ref="J273" si="318">(J280*$L$270-J277)*$W$19</f>
        <v>0</v>
      </c>
      <c r="K273" s="429"/>
      <c r="L273" s="429">
        <f t="shared" ref="L273" si="319">(L280*$L$270-L277)*$W$19</f>
        <v>0</v>
      </c>
      <c r="M273" s="429"/>
      <c r="N273" s="429">
        <f t="shared" ref="N273" si="320">(N280*$L$270-N277)*$W$19</f>
        <v>0</v>
      </c>
      <c r="O273" s="429"/>
      <c r="P273" s="429">
        <f t="shared" ref="P273" si="321">(P280*$L$270-P277)*$W$19</f>
        <v>0</v>
      </c>
      <c r="Q273" s="429"/>
      <c r="R273" s="429">
        <f t="shared" ref="R273" si="322">(R280*$L$270-R277)*$W$19</f>
        <v>0</v>
      </c>
      <c r="S273" s="429"/>
      <c r="T273" s="396">
        <f>SUM(B273:R273)</f>
        <v>0</v>
      </c>
      <c r="U273" s="397" t="e">
        <f>T273/$T$280</f>
        <v>#DIV/0!</v>
      </c>
    </row>
    <row r="274" spans="1:23" ht="12.75" hidden="1" customHeight="1" x14ac:dyDescent="0.2">
      <c r="A274" s="398" t="str">
        <f>A$6</f>
        <v>Attiecināmais valsts budžeta finansējums</v>
      </c>
      <c r="B274" s="502"/>
      <c r="C274" s="502"/>
      <c r="D274" s="502"/>
      <c r="E274" s="502"/>
      <c r="F274" s="502"/>
      <c r="G274" s="502"/>
      <c r="H274" s="502"/>
      <c r="I274" s="502"/>
      <c r="J274" s="502"/>
      <c r="K274" s="502"/>
      <c r="L274" s="502"/>
      <c r="M274" s="502"/>
      <c r="N274" s="502"/>
      <c r="O274" s="502"/>
      <c r="P274" s="502"/>
      <c r="Q274" s="502"/>
      <c r="R274" s="502"/>
      <c r="S274" s="429"/>
      <c r="T274" s="396">
        <f t="shared" ref="T274:T279" si="323">SUM(B274:R274)</f>
        <v>0</v>
      </c>
      <c r="U274" s="397" t="e">
        <f t="shared" ref="U274:U280" si="324">T274/$T$280</f>
        <v>#DIV/0!</v>
      </c>
    </row>
    <row r="275" spans="1:23" ht="12.75" hidden="1" customHeight="1" x14ac:dyDescent="0.2">
      <c r="A275" s="398" t="str">
        <f>A$7</f>
        <v>Cits publiskais finansējums</v>
      </c>
      <c r="B275" s="509"/>
      <c r="C275" s="430"/>
      <c r="D275" s="509"/>
      <c r="E275" s="430"/>
      <c r="F275" s="509"/>
      <c r="G275" s="430"/>
      <c r="H275" s="509"/>
      <c r="I275" s="430"/>
      <c r="J275" s="509"/>
      <c r="K275" s="430"/>
      <c r="L275" s="509"/>
      <c r="M275" s="430"/>
      <c r="N275" s="509"/>
      <c r="O275" s="430"/>
      <c r="P275" s="509"/>
      <c r="Q275" s="430"/>
      <c r="R275" s="509"/>
      <c r="S275" s="430"/>
      <c r="T275" s="396">
        <f t="shared" si="323"/>
        <v>0</v>
      </c>
      <c r="U275" s="397" t="e">
        <f t="shared" si="324"/>
        <v>#DIV/0!</v>
      </c>
    </row>
    <row r="276" spans="1:23" ht="12.75" customHeight="1" x14ac:dyDescent="0.2">
      <c r="A276" s="398" t="str">
        <f>A$8</f>
        <v>Pašvaldības finansējums</v>
      </c>
      <c r="B276" s="430">
        <f>IF($F$270="Pašvaldība vai tās izveidota iestāde",B280-B273-B277,0)</f>
        <v>0</v>
      </c>
      <c r="C276" s="430"/>
      <c r="D276" s="430">
        <f t="shared" ref="D276" si="325">IF($F$270="Pašvaldība vai tās izveidota iestāde",D280-D273-D277,0)</f>
        <v>0</v>
      </c>
      <c r="E276" s="430"/>
      <c r="F276" s="430">
        <f t="shared" ref="F276" si="326">IF($F$270="Pašvaldība vai tās izveidota iestāde",F280-F273-F277,0)</f>
        <v>0</v>
      </c>
      <c r="G276" s="430"/>
      <c r="H276" s="430">
        <f t="shared" ref="H276" si="327">IF($F$270="Pašvaldība vai tās izveidota iestāde",H280-H273-H277,0)</f>
        <v>0</v>
      </c>
      <c r="I276" s="430"/>
      <c r="J276" s="430">
        <f t="shared" ref="J276" si="328">IF($F$270="Pašvaldība vai tās izveidota iestāde",J280-J273-J277,0)</f>
        <v>0</v>
      </c>
      <c r="K276" s="430"/>
      <c r="L276" s="430">
        <f t="shared" ref="L276" si="329">IF($F$270="Pašvaldība vai tās izveidota iestāde",L280-L273-L277,0)</f>
        <v>0</v>
      </c>
      <c r="M276" s="430"/>
      <c r="N276" s="430">
        <f t="shared" ref="N276" si="330">IF($F$270="Pašvaldība vai tās izveidota iestāde",N280-N273-N277,0)</f>
        <v>0</v>
      </c>
      <c r="O276" s="430"/>
      <c r="P276" s="430">
        <f t="shared" ref="P276" si="331">IF($F$270="Pašvaldība vai tās izveidota iestāde",P280-P273-P277,0)</f>
        <v>0</v>
      </c>
      <c r="Q276" s="430"/>
      <c r="R276" s="430">
        <f t="shared" ref="R276" si="332">IF($F$270="Pašvaldība vai tās izveidota iestāde",R280-R273-R277,0)</f>
        <v>0</v>
      </c>
      <c r="S276" s="430"/>
      <c r="T276" s="396">
        <f t="shared" si="323"/>
        <v>0</v>
      </c>
      <c r="U276" s="397" t="e">
        <f t="shared" si="324"/>
        <v>#DIV/0!</v>
      </c>
    </row>
    <row r="277" spans="1:23" s="3" customFormat="1" ht="12.75" hidden="1" customHeight="1" x14ac:dyDescent="0.2">
      <c r="A277" s="398" t="str">
        <f>A$9</f>
        <v>Elastības finansējums</v>
      </c>
      <c r="B277" s="430">
        <f>B280*$L$270*$W$20</f>
        <v>0</v>
      </c>
      <c r="C277" s="430"/>
      <c r="D277" s="430">
        <f t="shared" ref="D277" si="333">D280*$L$270*$W$20</f>
        <v>0</v>
      </c>
      <c r="E277" s="430"/>
      <c r="F277" s="430">
        <f t="shared" ref="F277" si="334">F280*$L$270*$W$20</f>
        <v>0</v>
      </c>
      <c r="G277" s="430"/>
      <c r="H277" s="430">
        <f t="shared" ref="H277" si="335">H280*$L$270*$W$20</f>
        <v>0</v>
      </c>
      <c r="I277" s="430"/>
      <c r="J277" s="430">
        <f t="shared" ref="J277" si="336">J280*$L$270*$W$20</f>
        <v>0</v>
      </c>
      <c r="K277" s="430"/>
      <c r="L277" s="430">
        <f t="shared" ref="L277" si="337">L280*$L$270*$W$20</f>
        <v>0</v>
      </c>
      <c r="M277" s="430"/>
      <c r="N277" s="430">
        <f t="shared" ref="N277" si="338">N280*$L$270*$W$20</f>
        <v>0</v>
      </c>
      <c r="O277" s="430"/>
      <c r="P277" s="430">
        <f t="shared" ref="P277" si="339">P280*$L$270*$W$20</f>
        <v>0</v>
      </c>
      <c r="Q277" s="430"/>
      <c r="R277" s="430">
        <f t="shared" ref="R277" si="340">R280*$L$270*$W$20</f>
        <v>0</v>
      </c>
      <c r="S277" s="430"/>
      <c r="T277" s="396">
        <f t="shared" si="323"/>
        <v>0</v>
      </c>
      <c r="U277" s="397" t="e">
        <f t="shared" si="324"/>
        <v>#DIV/0!</v>
      </c>
    </row>
    <row r="278" spans="1:23" ht="12.75" customHeight="1" x14ac:dyDescent="0.2">
      <c r="A278" s="399" t="str">
        <f>A$10</f>
        <v>Publiskās attiecināmās izmaksas</v>
      </c>
      <c r="B278" s="513">
        <f>SUM(B273:B277)</f>
        <v>0</v>
      </c>
      <c r="C278" s="513"/>
      <c r="D278" s="513">
        <f t="shared" ref="D278" si="341">SUM(D273:D277)</f>
        <v>0</v>
      </c>
      <c r="E278" s="513"/>
      <c r="F278" s="513">
        <f t="shared" ref="F278" si="342">SUM(F273:F277)</f>
        <v>0</v>
      </c>
      <c r="G278" s="513"/>
      <c r="H278" s="513">
        <f t="shared" ref="H278" si="343">SUM(H273:H277)</f>
        <v>0</v>
      </c>
      <c r="I278" s="513"/>
      <c r="J278" s="513">
        <f t="shared" ref="J278" si="344">SUM(J273:J277)</f>
        <v>0</v>
      </c>
      <c r="K278" s="513"/>
      <c r="L278" s="513">
        <f t="shared" ref="L278" si="345">SUM(L273:L277)</f>
        <v>0</v>
      </c>
      <c r="M278" s="513"/>
      <c r="N278" s="513">
        <f t="shared" ref="N278" si="346">SUM(N273:N277)</f>
        <v>0</v>
      </c>
      <c r="O278" s="513"/>
      <c r="P278" s="513">
        <f t="shared" ref="P278" si="347">SUM(P273:P277)</f>
        <v>0</v>
      </c>
      <c r="Q278" s="513"/>
      <c r="R278" s="513">
        <f t="shared" ref="R278" si="348">SUM(R273:R277)</f>
        <v>0</v>
      </c>
      <c r="S278" s="297"/>
      <c r="T278" s="400">
        <f t="shared" si="323"/>
        <v>0</v>
      </c>
      <c r="U278" s="397" t="e">
        <f t="shared" si="324"/>
        <v>#DIV/0!</v>
      </c>
    </row>
    <row r="279" spans="1:23" ht="12.75" customHeight="1" x14ac:dyDescent="0.2">
      <c r="A279" s="398" t="str">
        <f>A$11</f>
        <v>Privātās attiecināmās izmaksas</v>
      </c>
      <c r="B279" s="430">
        <f>IF($F$270="Pašvaldība vai tās izveidota iestāde",0,B280-B273-B277)</f>
        <v>0</v>
      </c>
      <c r="C279" s="430"/>
      <c r="D279" s="430">
        <f t="shared" ref="D279" si="349">IF($F$270="Pašvaldība vai tās izveidota iestāde",0,D280-D273-D277)</f>
        <v>0</v>
      </c>
      <c r="E279" s="430"/>
      <c r="F279" s="430">
        <f t="shared" ref="F279" si="350">IF($F$270="Pašvaldība vai tās izveidota iestāde",0,F280-F273-F277)</f>
        <v>0</v>
      </c>
      <c r="G279" s="430"/>
      <c r="H279" s="430">
        <f t="shared" ref="H279" si="351">IF($F$270="Pašvaldība vai tās izveidota iestāde",0,H280-H273-H277)</f>
        <v>0</v>
      </c>
      <c r="I279" s="430"/>
      <c r="J279" s="430">
        <f t="shared" ref="J279" si="352">IF($F$270="Pašvaldība vai tās izveidota iestāde",0,J280-J273-J277)</f>
        <v>0</v>
      </c>
      <c r="K279" s="430"/>
      <c r="L279" s="430">
        <f t="shared" ref="L279" si="353">IF($F$270="Pašvaldība vai tās izveidota iestāde",0,L280-L273-L277)</f>
        <v>0</v>
      </c>
      <c r="M279" s="430"/>
      <c r="N279" s="430">
        <f t="shared" ref="N279" si="354">IF($F$270="Pašvaldība vai tās izveidota iestāde",0,N280-N273-N277)</f>
        <v>0</v>
      </c>
      <c r="O279" s="430"/>
      <c r="P279" s="430">
        <f t="shared" ref="P279" si="355">IF($F$270="Pašvaldība vai tās izveidota iestāde",0,P280-P273-P277)</f>
        <v>0</v>
      </c>
      <c r="Q279" s="430"/>
      <c r="R279" s="430">
        <f t="shared" ref="R279" si="356">IF($F$270="Pašvaldība vai tās izveidota iestāde",0,R280-R273-R277)</f>
        <v>0</v>
      </c>
      <c r="S279" s="430"/>
      <c r="T279" s="396">
        <f t="shared" si="323"/>
        <v>0</v>
      </c>
      <c r="U279" s="397" t="e">
        <f t="shared" si="324"/>
        <v>#DIV/0!</v>
      </c>
    </row>
    <row r="280" spans="1:23" ht="12.75" customHeight="1" x14ac:dyDescent="0.2">
      <c r="A280" s="399" t="str">
        <f>A$12</f>
        <v>Kopējās attiecināmās izmaksas</v>
      </c>
      <c r="B280" s="297">
        <f>'1.3.2.R.14.,41.,45.vai dz.c.s.'!H28</f>
        <v>0</v>
      </c>
      <c r="C280" s="297"/>
      <c r="D280" s="297">
        <f>'1.3.2.R.14.,41.,45.vai dz.c.s.'!J28</f>
        <v>0</v>
      </c>
      <c r="E280" s="297"/>
      <c r="F280" s="297">
        <f>'1.3.2.R.14.,41.,45.vai dz.c.s.'!L28</f>
        <v>0</v>
      </c>
      <c r="G280" s="297"/>
      <c r="H280" s="297">
        <f>'1.3.2.R.14.,41.,45.vai dz.c.s.'!N28</f>
        <v>0</v>
      </c>
      <c r="I280" s="297"/>
      <c r="J280" s="297">
        <f>'1.3.2.R.14.,41.,45.vai dz.c.s.'!P28</f>
        <v>0</v>
      </c>
      <c r="K280" s="297"/>
      <c r="L280" s="297">
        <f>'1.3.2.R.14.,41.,45.vai dz.c.s.'!R28</f>
        <v>0</v>
      </c>
      <c r="M280" s="297"/>
      <c r="N280" s="297">
        <f>'1.3.2.R.14.,41.,45.vai dz.c.s.'!T28</f>
        <v>0</v>
      </c>
      <c r="O280" s="297"/>
      <c r="P280" s="297">
        <f>'1.3.2.R.14.,41.,45.vai dz.c.s.'!V28</f>
        <v>0</v>
      </c>
      <c r="Q280" s="297"/>
      <c r="R280" s="297">
        <f>'1.3.2.R.14.,41.,45.vai dz.c.s.'!X28</f>
        <v>0</v>
      </c>
      <c r="S280" s="297"/>
      <c r="T280" s="400">
        <f>SUM(B280:R280)</f>
        <v>0</v>
      </c>
      <c r="U280" s="397" t="e">
        <f t="shared" si="324"/>
        <v>#DIV/0!</v>
      </c>
    </row>
    <row r="281" spans="1:23" ht="12.75" hidden="1" customHeight="1" x14ac:dyDescent="0.2">
      <c r="A281" s="398" t="str">
        <f>A$13</f>
        <v>Publiskās ārpusprojekta izmaksas</v>
      </c>
      <c r="B281" s="432"/>
      <c r="C281" s="432"/>
      <c r="D281" s="432"/>
      <c r="E281" s="432"/>
      <c r="F281" s="432"/>
      <c r="G281" s="432"/>
      <c r="H281" s="432"/>
      <c r="I281" s="432"/>
      <c r="J281" s="432"/>
      <c r="K281" s="432"/>
      <c r="L281" s="432"/>
      <c r="M281" s="432"/>
      <c r="N281" s="432"/>
      <c r="O281" s="432"/>
      <c r="P281" s="432"/>
      <c r="Q281" s="432"/>
      <c r="R281" s="432"/>
      <c r="S281" s="432"/>
      <c r="T281" s="396">
        <f t="shared" ref="T281:T283" si="357">SUM(B281:R281)</f>
        <v>0</v>
      </c>
      <c r="U281" s="431" t="s">
        <v>332</v>
      </c>
    </row>
    <row r="282" spans="1:23" ht="12.75" customHeight="1" x14ac:dyDescent="0.2">
      <c r="A282" s="398" t="str">
        <f>A$14</f>
        <v>Privātās ārpusprojekta izmaksas</v>
      </c>
      <c r="B282" s="430">
        <f>'1.3.2.R.14.,41.,45.vai dz.c.s.'!I28</f>
        <v>0</v>
      </c>
      <c r="C282" s="430"/>
      <c r="D282" s="430">
        <f>'1.3.2.R.14.,41.,45.vai dz.c.s.'!K28</f>
        <v>0</v>
      </c>
      <c r="E282" s="430"/>
      <c r="F282" s="430">
        <f>'1.3.2.R.14.,41.,45.vai dz.c.s.'!M28</f>
        <v>0</v>
      </c>
      <c r="G282" s="430"/>
      <c r="H282" s="430">
        <f>'1.3.2.R.14.,41.,45.vai dz.c.s.'!O28</f>
        <v>0</v>
      </c>
      <c r="I282" s="430"/>
      <c r="J282" s="430">
        <f>'1.3.2.R.14.,41.,45.vai dz.c.s.'!Q28</f>
        <v>0</v>
      </c>
      <c r="K282" s="430"/>
      <c r="L282" s="430">
        <f>'1.3.2.R.14.,41.,45.vai dz.c.s.'!S28</f>
        <v>0</v>
      </c>
      <c r="M282" s="430"/>
      <c r="N282" s="430">
        <f>'1.3.2.R.14.,41.,45.vai dz.c.s.'!U28</f>
        <v>0</v>
      </c>
      <c r="O282" s="430"/>
      <c r="P282" s="430">
        <f>'1.3.2.R.14.,41.,45.vai dz.c.s.'!W28</f>
        <v>0</v>
      </c>
      <c r="Q282" s="430"/>
      <c r="R282" s="430">
        <f>'1.3.2.R.14.,41.,45.vai dz.c.s.'!Y28</f>
        <v>0</v>
      </c>
      <c r="S282" s="430"/>
      <c r="T282" s="396">
        <f t="shared" si="357"/>
        <v>0</v>
      </c>
      <c r="U282" s="431" t="s">
        <v>332</v>
      </c>
    </row>
    <row r="283" spans="1:23" ht="12.75" customHeight="1" x14ac:dyDescent="0.2">
      <c r="A283" s="399" t="str">
        <f>A$15</f>
        <v>Ārpusprojekta izmaksas kopā</v>
      </c>
      <c r="B283" s="297">
        <f>SUM(B281:B282)</f>
        <v>0</v>
      </c>
      <c r="C283" s="297"/>
      <c r="D283" s="297">
        <f t="shared" ref="D283" si="358">SUM(D281:D282)</f>
        <v>0</v>
      </c>
      <c r="E283" s="297"/>
      <c r="F283" s="297">
        <f t="shared" ref="F283" si="359">SUM(F281:F282)</f>
        <v>0</v>
      </c>
      <c r="G283" s="297"/>
      <c r="H283" s="297">
        <f t="shared" ref="H283" si="360">SUM(H281:H282)</f>
        <v>0</v>
      </c>
      <c r="I283" s="297"/>
      <c r="J283" s="297">
        <f t="shared" ref="J283" si="361">SUM(J281:J282)</f>
        <v>0</v>
      </c>
      <c r="K283" s="297"/>
      <c r="L283" s="297">
        <f t="shared" ref="L283" si="362">SUM(L281:L282)</f>
        <v>0</v>
      </c>
      <c r="M283" s="297"/>
      <c r="N283" s="297">
        <f t="shared" ref="N283" si="363">SUM(N281:N282)</f>
        <v>0</v>
      </c>
      <c r="O283" s="297"/>
      <c r="P283" s="297">
        <f t="shared" ref="P283" si="364">SUM(P281:P282)</f>
        <v>0</v>
      </c>
      <c r="Q283" s="297"/>
      <c r="R283" s="297">
        <f t="shared" ref="R283" si="365">SUM(R281:R282)</f>
        <v>0</v>
      </c>
      <c r="S283" s="297"/>
      <c r="T283" s="400">
        <f t="shared" si="357"/>
        <v>0</v>
      </c>
      <c r="U283" s="431" t="s">
        <v>332</v>
      </c>
    </row>
    <row r="284" spans="1:23" ht="12.75" customHeight="1" x14ac:dyDescent="0.25">
      <c r="A284" s="404" t="str">
        <f>A$16</f>
        <v>Kopējās izmaksas</v>
      </c>
      <c r="B284" s="405">
        <f>B280+B283</f>
        <v>0</v>
      </c>
      <c r="C284" s="405"/>
      <c r="D284" s="405">
        <f t="shared" ref="D284" si="366">D280+D283</f>
        <v>0</v>
      </c>
      <c r="E284" s="405"/>
      <c r="F284" s="405">
        <f t="shared" ref="F284" si="367">F280+F283</f>
        <v>0</v>
      </c>
      <c r="G284" s="405"/>
      <c r="H284" s="405">
        <f t="shared" ref="H284" si="368">H280+H283</f>
        <v>0</v>
      </c>
      <c r="I284" s="405"/>
      <c r="J284" s="405">
        <f t="shared" ref="J284" si="369">J280+J283</f>
        <v>0</v>
      </c>
      <c r="K284" s="405"/>
      <c r="L284" s="405">
        <f t="shared" ref="L284" si="370">L280+L283</f>
        <v>0</v>
      </c>
      <c r="M284" s="405"/>
      <c r="N284" s="405">
        <f t="shared" ref="N284" si="371">N280+N283</f>
        <v>0</v>
      </c>
      <c r="O284" s="405"/>
      <c r="P284" s="405">
        <f t="shared" ref="P284" si="372">P280+P283</f>
        <v>0</v>
      </c>
      <c r="Q284" s="405"/>
      <c r="R284" s="405">
        <f t="shared" ref="R284" si="373">R280+R283</f>
        <v>0</v>
      </c>
      <c r="S284" s="405"/>
      <c r="T284" s="400">
        <f>SUM(B284:R284)</f>
        <v>0</v>
      </c>
      <c r="U284" s="431" t="s">
        <v>332</v>
      </c>
    </row>
    <row r="286" spans="1:23" ht="18.75" customHeight="1" x14ac:dyDescent="0.2">
      <c r="A286" s="519" t="str">
        <f>'1.3.3.R.14.,41.,45.vai dz.c.s.'!B3</f>
        <v>Projekta iesniedzējs vai sadarbības partneris (1.3.3.):</v>
      </c>
      <c r="B286" s="421">
        <f>'1.3.3.R.14.,41.,45.vai dz.c.s.'!C3</f>
        <v>0</v>
      </c>
      <c r="C286" s="422"/>
      <c r="D286" s="422"/>
      <c r="E286" s="422"/>
      <c r="F286" s="421">
        <f>'1.3.3.R.14.,41.,45.vai dz.c.s.'!H3</f>
        <v>0</v>
      </c>
      <c r="G286" s="422"/>
      <c r="H286" s="423"/>
      <c r="I286" s="422"/>
      <c r="J286" s="423" t="s">
        <v>339</v>
      </c>
      <c r="K286" s="422"/>
      <c r="L286" s="425">
        <f>'1.3.3.R.14.,41.,45.vai dz.c.s.'!C24</f>
        <v>0.3</v>
      </c>
      <c r="M286" s="422"/>
      <c r="N286" s="426" t="s">
        <v>360</v>
      </c>
      <c r="O286" s="422"/>
      <c r="P286" s="423"/>
      <c r="Q286" s="422"/>
      <c r="R286" s="423"/>
      <c r="S286" s="422"/>
      <c r="T286" s="588">
        <f>'1.3.3.R.14.,41.,45.vai dz.c.s.'!N3</f>
        <v>0</v>
      </c>
      <c r="U286" s="588"/>
      <c r="W286" s="4">
        <f>IF(F286=Dati!$J$3,1,IF(F286=Dati!$J$4,2,IF(F286=Dati!$J$5,3,0)))</f>
        <v>0</v>
      </c>
    </row>
    <row r="287" spans="1:23" x14ac:dyDescent="0.2">
      <c r="A287" s="392" t="s">
        <v>324</v>
      </c>
      <c r="B287" s="393">
        <f>B$3</f>
        <v>2026</v>
      </c>
      <c r="C287" s="393"/>
      <c r="D287" s="393">
        <f>D$3</f>
        <v>2027</v>
      </c>
      <c r="E287" s="393"/>
      <c r="F287" s="393">
        <f>F$3</f>
        <v>2028</v>
      </c>
      <c r="G287" s="393"/>
      <c r="H287" s="393">
        <f>H$3</f>
        <v>2029</v>
      </c>
      <c r="I287" s="393"/>
      <c r="J287" s="393" t="str">
        <f>J$3</f>
        <v>X</v>
      </c>
      <c r="K287" s="393"/>
      <c r="L287" s="393" t="str">
        <f>L$3</f>
        <v>X</v>
      </c>
      <c r="M287" s="393"/>
      <c r="N287" s="393" t="str">
        <f>N$3</f>
        <v>X</v>
      </c>
      <c r="O287" s="393"/>
      <c r="P287" s="393" t="str">
        <f>P$3</f>
        <v>X</v>
      </c>
      <c r="Q287" s="393"/>
      <c r="R287" s="393" t="str">
        <f>R$3</f>
        <v>X</v>
      </c>
      <c r="S287" s="393"/>
      <c r="T287" s="393"/>
      <c r="U287" s="393"/>
    </row>
    <row r="288" spans="1:23" x14ac:dyDescent="0.2">
      <c r="A288" s="427"/>
      <c r="B288" s="394" t="s">
        <v>325</v>
      </c>
      <c r="C288" s="394"/>
      <c r="D288" s="394" t="s">
        <v>325</v>
      </c>
      <c r="E288" s="394"/>
      <c r="F288" s="394" t="s">
        <v>325</v>
      </c>
      <c r="G288" s="394"/>
      <c r="H288" s="394" t="s">
        <v>325</v>
      </c>
      <c r="I288" s="394"/>
      <c r="J288" s="394" t="s">
        <v>325</v>
      </c>
      <c r="K288" s="394"/>
      <c r="L288" s="394" t="s">
        <v>325</v>
      </c>
      <c r="M288" s="394"/>
      <c r="N288" s="394" t="s">
        <v>325</v>
      </c>
      <c r="O288" s="394"/>
      <c r="P288" s="394" t="s">
        <v>325</v>
      </c>
      <c r="Q288" s="394"/>
      <c r="R288" s="394" t="s">
        <v>325</v>
      </c>
      <c r="S288" s="394"/>
      <c r="T288" s="394" t="s">
        <v>191</v>
      </c>
      <c r="U288" s="394" t="s">
        <v>131</v>
      </c>
    </row>
    <row r="289" spans="1:23" x14ac:dyDescent="0.2">
      <c r="A289" s="428" t="str">
        <f>A$5</f>
        <v>Taisnīgas pārkārtošanās fonds</v>
      </c>
      <c r="B289" s="429">
        <f>(B296*$L$286)*$W$19-B293</f>
        <v>0</v>
      </c>
      <c r="C289" s="429"/>
      <c r="D289" s="429">
        <f t="shared" ref="D289" si="374">(D296*$L$286)*$W$19-D293</f>
        <v>0</v>
      </c>
      <c r="E289" s="429"/>
      <c r="F289" s="429">
        <f t="shared" ref="F289" si="375">(F296*$L$286)*$W$19-F293</f>
        <v>0</v>
      </c>
      <c r="G289" s="429"/>
      <c r="H289" s="429">
        <f t="shared" ref="H289" si="376">(H296*$L$286)*$W$19-H293</f>
        <v>0</v>
      </c>
      <c r="I289" s="429"/>
      <c r="J289" s="429">
        <f t="shared" ref="J289" si="377">(J296*$L$286)*$W$19-J293</f>
        <v>0</v>
      </c>
      <c r="K289" s="429"/>
      <c r="L289" s="429">
        <f t="shared" ref="L289" si="378">(L296*$L$286)*$W$19-L293</f>
        <v>0</v>
      </c>
      <c r="M289" s="429"/>
      <c r="N289" s="429">
        <f t="shared" ref="N289" si="379">(N296*$L$286)*$W$19-N293</f>
        <v>0</v>
      </c>
      <c r="O289" s="429"/>
      <c r="P289" s="429">
        <f t="shared" ref="P289" si="380">(P296*$L$286)*$W$19-P293</f>
        <v>0</v>
      </c>
      <c r="Q289" s="429"/>
      <c r="R289" s="429">
        <f t="shared" ref="R289" si="381">(R296*$L$286)*$W$19-R293</f>
        <v>0</v>
      </c>
      <c r="S289" s="429"/>
      <c r="T289" s="396">
        <f>SUM(B289:R289)</f>
        <v>0</v>
      </c>
      <c r="U289" s="397" t="e">
        <f>T289/$T$296</f>
        <v>#DIV/0!</v>
      </c>
    </row>
    <row r="290" spans="1:23" ht="12.75" hidden="1" customHeight="1" x14ac:dyDescent="0.2">
      <c r="A290" s="398" t="str">
        <f>A$6</f>
        <v>Attiecināmais valsts budžeta finansējums</v>
      </c>
      <c r="B290" s="502"/>
      <c r="C290" s="502"/>
      <c r="D290" s="502"/>
      <c r="E290" s="502"/>
      <c r="F290" s="502"/>
      <c r="G290" s="502"/>
      <c r="H290" s="502"/>
      <c r="I290" s="502"/>
      <c r="J290" s="502"/>
      <c r="K290" s="502"/>
      <c r="L290" s="502"/>
      <c r="M290" s="502"/>
      <c r="N290" s="502"/>
      <c r="O290" s="502"/>
      <c r="P290" s="502"/>
      <c r="Q290" s="502"/>
      <c r="R290" s="502"/>
      <c r="S290" s="429"/>
      <c r="T290" s="396">
        <f t="shared" ref="T290:T295" si="382">SUM(B290:R290)</f>
        <v>0</v>
      </c>
      <c r="U290" s="397" t="e">
        <f t="shared" ref="U290:U296" si="383">T290/$T$296</f>
        <v>#DIV/0!</v>
      </c>
    </row>
    <row r="291" spans="1:23" ht="12.75" hidden="1" customHeight="1" x14ac:dyDescent="0.2">
      <c r="A291" s="398" t="str">
        <f>A$7</f>
        <v>Cits publiskais finansējums</v>
      </c>
      <c r="B291" s="432"/>
      <c r="C291" s="432"/>
      <c r="D291" s="432"/>
      <c r="E291" s="432"/>
      <c r="F291" s="432"/>
      <c r="G291" s="432"/>
      <c r="H291" s="432"/>
      <c r="I291" s="432"/>
      <c r="J291" s="432"/>
      <c r="K291" s="432"/>
      <c r="L291" s="432"/>
      <c r="M291" s="432"/>
      <c r="N291" s="432"/>
      <c r="O291" s="432"/>
      <c r="P291" s="432"/>
      <c r="Q291" s="432"/>
      <c r="R291" s="432"/>
      <c r="S291" s="432"/>
      <c r="T291" s="396">
        <f t="shared" si="382"/>
        <v>0</v>
      </c>
      <c r="U291" s="397" t="e">
        <f t="shared" si="383"/>
        <v>#DIV/0!</v>
      </c>
    </row>
    <row r="292" spans="1:23" ht="12.75" hidden="1" customHeight="1" x14ac:dyDescent="0.2">
      <c r="A292" s="398" t="str">
        <f>A$8</f>
        <v>Pašvaldības finansējums</v>
      </c>
      <c r="B292" s="432"/>
      <c r="C292" s="432"/>
      <c r="D292" s="432"/>
      <c r="E292" s="432"/>
      <c r="F292" s="432"/>
      <c r="G292" s="432"/>
      <c r="H292" s="432"/>
      <c r="I292" s="432"/>
      <c r="J292" s="432"/>
      <c r="K292" s="432"/>
      <c r="L292" s="432"/>
      <c r="M292" s="432"/>
      <c r="N292" s="432"/>
      <c r="O292" s="432"/>
      <c r="P292" s="432"/>
      <c r="Q292" s="432"/>
      <c r="R292" s="432"/>
      <c r="S292" s="432"/>
      <c r="T292" s="396">
        <f t="shared" si="382"/>
        <v>0</v>
      </c>
      <c r="U292" s="397" t="e">
        <f t="shared" si="383"/>
        <v>#DIV/0!</v>
      </c>
    </row>
    <row r="293" spans="1:23" s="3" customFormat="1" ht="12.75" hidden="1" customHeight="1" x14ac:dyDescent="0.2">
      <c r="A293" s="398" t="str">
        <f>A$9</f>
        <v>Elastības finansējums</v>
      </c>
      <c r="B293" s="430">
        <f>B296*$L$286*$W$20</f>
        <v>0</v>
      </c>
      <c r="C293" s="430"/>
      <c r="D293" s="430">
        <f t="shared" ref="D293" si="384">D296*$L$286*$W$20</f>
        <v>0</v>
      </c>
      <c r="E293" s="430"/>
      <c r="F293" s="430">
        <f t="shared" ref="F293" si="385">F296*$L$286*$W$20</f>
        <v>0</v>
      </c>
      <c r="G293" s="430"/>
      <c r="H293" s="430">
        <f t="shared" ref="H293" si="386">H296*$L$286*$W$20</f>
        <v>0</v>
      </c>
      <c r="I293" s="430"/>
      <c r="J293" s="430">
        <f t="shared" ref="J293" si="387">J296*$L$286*$W$20</f>
        <v>0</v>
      </c>
      <c r="K293" s="430"/>
      <c r="L293" s="430">
        <f t="shared" ref="L293" si="388">L296*$L$286*$W$20</f>
        <v>0</v>
      </c>
      <c r="M293" s="430"/>
      <c r="N293" s="430">
        <f t="shared" ref="N293" si="389">N296*$L$286*$W$20</f>
        <v>0</v>
      </c>
      <c r="O293" s="430"/>
      <c r="P293" s="430">
        <f t="shared" ref="P293" si="390">P296*$L$286*$W$20</f>
        <v>0</v>
      </c>
      <c r="Q293" s="430"/>
      <c r="R293" s="430">
        <f t="shared" ref="R293" si="391">R296*$L$286*$W$20</f>
        <v>0</v>
      </c>
      <c r="S293" s="430"/>
      <c r="T293" s="396">
        <f t="shared" si="382"/>
        <v>0</v>
      </c>
      <c r="U293" s="397" t="e">
        <f t="shared" si="383"/>
        <v>#DIV/0!</v>
      </c>
    </row>
    <row r="294" spans="1:23" ht="12.75" customHeight="1" x14ac:dyDescent="0.2">
      <c r="A294" s="399" t="str">
        <f>A$10</f>
        <v>Publiskās attiecināmās izmaksas</v>
      </c>
      <c r="B294" s="297">
        <f>SUM(B289:B293)</f>
        <v>0</v>
      </c>
      <c r="C294" s="297"/>
      <c r="D294" s="297">
        <f t="shared" ref="D294" si="392">SUM(D289:D293)</f>
        <v>0</v>
      </c>
      <c r="E294" s="297"/>
      <c r="F294" s="297">
        <f t="shared" ref="F294" si="393">SUM(F289:F293)</f>
        <v>0</v>
      </c>
      <c r="G294" s="297"/>
      <c r="H294" s="297">
        <f t="shared" ref="H294" si="394">SUM(H289:H293)</f>
        <v>0</v>
      </c>
      <c r="I294" s="297"/>
      <c r="J294" s="297">
        <f t="shared" ref="J294" si="395">SUM(J289:J293)</f>
        <v>0</v>
      </c>
      <c r="K294" s="297"/>
      <c r="L294" s="297">
        <f t="shared" ref="L294" si="396">SUM(L289:L293)</f>
        <v>0</v>
      </c>
      <c r="M294" s="297"/>
      <c r="N294" s="297">
        <f t="shared" ref="N294" si="397">SUM(N289:N293)</f>
        <v>0</v>
      </c>
      <c r="O294" s="297"/>
      <c r="P294" s="297">
        <f t="shared" ref="P294" si="398">SUM(P289:P293)</f>
        <v>0</v>
      </c>
      <c r="Q294" s="297"/>
      <c r="R294" s="297">
        <f t="shared" ref="R294" si="399">SUM(R289:R293)</f>
        <v>0</v>
      </c>
      <c r="S294" s="297"/>
      <c r="T294" s="400">
        <f t="shared" si="382"/>
        <v>0</v>
      </c>
      <c r="U294" s="397" t="e">
        <f t="shared" si="383"/>
        <v>#DIV/0!</v>
      </c>
    </row>
    <row r="295" spans="1:23" ht="12.75" customHeight="1" x14ac:dyDescent="0.2">
      <c r="A295" s="398" t="str">
        <f>A$11</f>
        <v>Privātās attiecināmās izmaksas</v>
      </c>
      <c r="B295" s="430">
        <f>B296-B294</f>
        <v>0</v>
      </c>
      <c r="C295" s="430"/>
      <c r="D295" s="430">
        <f t="shared" ref="D295" si="400">D296-D294</f>
        <v>0</v>
      </c>
      <c r="E295" s="430"/>
      <c r="F295" s="430">
        <f t="shared" ref="F295" si="401">F296-F294</f>
        <v>0</v>
      </c>
      <c r="G295" s="430"/>
      <c r="H295" s="430">
        <f t="shared" ref="H295" si="402">H296-H294</f>
        <v>0</v>
      </c>
      <c r="I295" s="430"/>
      <c r="J295" s="430">
        <f t="shared" ref="J295" si="403">J296-J294</f>
        <v>0</v>
      </c>
      <c r="K295" s="430"/>
      <c r="L295" s="430">
        <f t="shared" ref="L295" si="404">L296-L294</f>
        <v>0</v>
      </c>
      <c r="M295" s="430"/>
      <c r="N295" s="430">
        <f t="shared" ref="N295" si="405">N296-N294</f>
        <v>0</v>
      </c>
      <c r="O295" s="430"/>
      <c r="P295" s="430">
        <f t="shared" ref="P295" si="406">P296-P294</f>
        <v>0</v>
      </c>
      <c r="Q295" s="430"/>
      <c r="R295" s="430">
        <f t="shared" ref="R295" si="407">R296-R294</f>
        <v>0</v>
      </c>
      <c r="S295" s="430"/>
      <c r="T295" s="396">
        <f t="shared" si="382"/>
        <v>0</v>
      </c>
      <c r="U295" s="397" t="e">
        <f t="shared" si="383"/>
        <v>#DIV/0!</v>
      </c>
    </row>
    <row r="296" spans="1:23" ht="12.75" customHeight="1" x14ac:dyDescent="0.2">
      <c r="A296" s="399" t="str">
        <f>A$12</f>
        <v>Kopējās attiecināmās izmaksas</v>
      </c>
      <c r="B296" s="297">
        <f>'1.3.3.R.14.,41.,45.vai dz.c.s.'!H27</f>
        <v>0</v>
      </c>
      <c r="C296" s="297"/>
      <c r="D296" s="297">
        <f>'1.3.3.R.14.,41.,45.vai dz.c.s.'!J27</f>
        <v>0</v>
      </c>
      <c r="E296" s="297"/>
      <c r="F296" s="297">
        <f>'1.3.3.R.14.,41.,45.vai dz.c.s.'!L27</f>
        <v>0</v>
      </c>
      <c r="G296" s="297"/>
      <c r="H296" s="297">
        <f>'1.3.3.R.14.,41.,45.vai dz.c.s.'!N27</f>
        <v>0</v>
      </c>
      <c r="I296" s="297"/>
      <c r="J296" s="297">
        <f>'1.3.3.R.14.,41.,45.vai dz.c.s.'!P27</f>
        <v>0</v>
      </c>
      <c r="K296" s="297"/>
      <c r="L296" s="297">
        <f>'1.3.3.R.14.,41.,45.vai dz.c.s.'!R27</f>
        <v>0</v>
      </c>
      <c r="M296" s="297"/>
      <c r="N296" s="297">
        <f>'1.3.3.R.14.,41.,45.vai dz.c.s.'!T27</f>
        <v>0</v>
      </c>
      <c r="O296" s="297"/>
      <c r="P296" s="297">
        <f>'1.3.3.R.14.,41.,45.vai dz.c.s.'!V27</f>
        <v>0</v>
      </c>
      <c r="Q296" s="297"/>
      <c r="R296" s="297">
        <f>'1.3.3.R.14.,41.,45.vai dz.c.s.'!X27</f>
        <v>0</v>
      </c>
      <c r="S296" s="297"/>
      <c r="T296" s="400">
        <f>SUM(B296:R296)</f>
        <v>0</v>
      </c>
      <c r="U296" s="397" t="e">
        <f t="shared" si="383"/>
        <v>#DIV/0!</v>
      </c>
    </row>
    <row r="297" spans="1:23" ht="12.75" hidden="1" customHeight="1" x14ac:dyDescent="0.2">
      <c r="A297" s="398" t="str">
        <f>A$13</f>
        <v>Publiskās ārpusprojekta izmaksas</v>
      </c>
      <c r="B297" s="432"/>
      <c r="C297" s="432"/>
      <c r="D297" s="432"/>
      <c r="E297" s="432"/>
      <c r="F297" s="432"/>
      <c r="G297" s="432"/>
      <c r="H297" s="432"/>
      <c r="I297" s="432"/>
      <c r="J297" s="432"/>
      <c r="K297" s="432"/>
      <c r="L297" s="432"/>
      <c r="M297" s="432"/>
      <c r="N297" s="432"/>
      <c r="O297" s="432"/>
      <c r="P297" s="432"/>
      <c r="Q297" s="432"/>
      <c r="R297" s="432"/>
      <c r="S297" s="432"/>
      <c r="T297" s="396">
        <f t="shared" ref="T297:T299" si="408">SUM(B297:R297)</f>
        <v>0</v>
      </c>
      <c r="U297" s="431" t="s">
        <v>332</v>
      </c>
    </row>
    <row r="298" spans="1:23" ht="12.75" customHeight="1" x14ac:dyDescent="0.2">
      <c r="A298" s="398" t="str">
        <f>A$14</f>
        <v>Privātās ārpusprojekta izmaksas</v>
      </c>
      <c r="B298" s="430">
        <f>'1.3.3.R.14.,41.,45.vai dz.c.s.'!I27</f>
        <v>0</v>
      </c>
      <c r="C298" s="430"/>
      <c r="D298" s="430">
        <f>'1.3.3.R.14.,41.,45.vai dz.c.s.'!K27</f>
        <v>0</v>
      </c>
      <c r="E298" s="430"/>
      <c r="F298" s="430">
        <f>'1.3.3.R.14.,41.,45.vai dz.c.s.'!M27</f>
        <v>0</v>
      </c>
      <c r="G298" s="430"/>
      <c r="H298" s="430">
        <f>'1.3.3.R.14.,41.,45.vai dz.c.s.'!O27</f>
        <v>0</v>
      </c>
      <c r="I298" s="430"/>
      <c r="J298" s="430">
        <f>'1.3.3.R.14.,41.,45.vai dz.c.s.'!Q27</f>
        <v>0</v>
      </c>
      <c r="K298" s="430"/>
      <c r="L298" s="430">
        <f>'1.3.3.R.14.,41.,45.vai dz.c.s.'!S27</f>
        <v>0</v>
      </c>
      <c r="M298" s="430"/>
      <c r="N298" s="430">
        <f>'1.3.3.R.14.,41.,45.vai dz.c.s.'!U27</f>
        <v>0</v>
      </c>
      <c r="O298" s="430"/>
      <c r="P298" s="430">
        <f>'1.3.3.R.14.,41.,45.vai dz.c.s.'!W27</f>
        <v>0</v>
      </c>
      <c r="Q298" s="430"/>
      <c r="R298" s="430">
        <f>'1.3.3.R.14.,41.,45.vai dz.c.s.'!Y27</f>
        <v>0</v>
      </c>
      <c r="S298" s="430"/>
      <c r="T298" s="396">
        <f t="shared" si="408"/>
        <v>0</v>
      </c>
      <c r="U298" s="431" t="s">
        <v>332</v>
      </c>
    </row>
    <row r="299" spans="1:23" ht="12.75" customHeight="1" x14ac:dyDescent="0.2">
      <c r="A299" s="399" t="str">
        <f>A$15</f>
        <v>Ārpusprojekta izmaksas kopā</v>
      </c>
      <c r="B299" s="297">
        <f>SUM(B297:B298)</f>
        <v>0</v>
      </c>
      <c r="C299" s="297"/>
      <c r="D299" s="297">
        <f t="shared" ref="D299" si="409">SUM(D297:D298)</f>
        <v>0</v>
      </c>
      <c r="E299" s="297"/>
      <c r="F299" s="297">
        <f t="shared" ref="F299" si="410">SUM(F297:F298)</f>
        <v>0</v>
      </c>
      <c r="G299" s="297"/>
      <c r="H299" s="297">
        <f t="shared" ref="H299" si="411">SUM(H297:H298)</f>
        <v>0</v>
      </c>
      <c r="I299" s="297"/>
      <c r="J299" s="297">
        <f t="shared" ref="J299" si="412">SUM(J297:J298)</f>
        <v>0</v>
      </c>
      <c r="K299" s="297"/>
      <c r="L299" s="297">
        <f t="shared" ref="L299" si="413">SUM(L297:L298)</f>
        <v>0</v>
      </c>
      <c r="M299" s="297"/>
      <c r="N299" s="297">
        <f t="shared" ref="N299" si="414">SUM(N297:N298)</f>
        <v>0</v>
      </c>
      <c r="O299" s="297"/>
      <c r="P299" s="297">
        <f t="shared" ref="P299" si="415">SUM(P297:P298)</f>
        <v>0</v>
      </c>
      <c r="Q299" s="297"/>
      <c r="R299" s="297">
        <f t="shared" ref="R299" si="416">SUM(R297:R298)</f>
        <v>0</v>
      </c>
      <c r="S299" s="297"/>
      <c r="T299" s="400">
        <f t="shared" si="408"/>
        <v>0</v>
      </c>
      <c r="U299" s="431" t="s">
        <v>332</v>
      </c>
    </row>
    <row r="300" spans="1:23" ht="12.75" customHeight="1" x14ac:dyDescent="0.25">
      <c r="A300" s="404" t="str">
        <f>A$16</f>
        <v>Kopējās izmaksas</v>
      </c>
      <c r="B300" s="405">
        <f>B296+B299</f>
        <v>0</v>
      </c>
      <c r="C300" s="405"/>
      <c r="D300" s="405">
        <f t="shared" ref="D300" si="417">D296+D299</f>
        <v>0</v>
      </c>
      <c r="E300" s="405"/>
      <c r="F300" s="405">
        <f t="shared" ref="F300" si="418">F296+F299</f>
        <v>0</v>
      </c>
      <c r="G300" s="405"/>
      <c r="H300" s="405">
        <f t="shared" ref="H300" si="419">H296+H299</f>
        <v>0</v>
      </c>
      <c r="I300" s="405"/>
      <c r="J300" s="405">
        <f t="shared" ref="J300" si="420">J296+J299</f>
        <v>0</v>
      </c>
      <c r="K300" s="405"/>
      <c r="L300" s="405">
        <f t="shared" ref="L300" si="421">L296+L299</f>
        <v>0</v>
      </c>
      <c r="M300" s="405"/>
      <c r="N300" s="405">
        <f t="shared" ref="N300" si="422">N296+N299</f>
        <v>0</v>
      </c>
      <c r="O300" s="405"/>
      <c r="P300" s="405">
        <f t="shared" ref="P300" si="423">P296+P299</f>
        <v>0</v>
      </c>
      <c r="Q300" s="405"/>
      <c r="R300" s="405">
        <f t="shared" ref="R300" si="424">R296+R299</f>
        <v>0</v>
      </c>
      <c r="S300" s="405"/>
      <c r="T300" s="400">
        <f>SUM(B300:R300)</f>
        <v>0</v>
      </c>
      <c r="U300" s="431" t="s">
        <v>332</v>
      </c>
    </row>
    <row r="302" spans="1:23" ht="18.75" customHeight="1" x14ac:dyDescent="0.2">
      <c r="A302" s="519" t="str">
        <f>A286</f>
        <v>Projekta iesniedzējs vai sadarbības partneris (1.3.3.):</v>
      </c>
      <c r="B302" s="421">
        <f>'1.3.3.R.14.,41.,45.vai dz.c.s.'!C3</f>
        <v>0</v>
      </c>
      <c r="C302" s="422"/>
      <c r="D302" s="422"/>
      <c r="E302" s="422"/>
      <c r="F302" s="421">
        <f>'1.3.3.R.14.,41.,45.vai dz.c.s.'!H3</f>
        <v>0</v>
      </c>
      <c r="G302" s="422"/>
      <c r="H302" s="423"/>
      <c r="I302" s="422"/>
      <c r="J302" s="423" t="s">
        <v>339</v>
      </c>
      <c r="K302" s="422"/>
      <c r="L302" s="425">
        <f>'1.3.3.R.14.,41.,45.vai dz.c.s.'!C14</f>
        <v>1</v>
      </c>
      <c r="M302" s="422"/>
      <c r="N302" s="426" t="s">
        <v>352</v>
      </c>
      <c r="O302" s="422"/>
      <c r="P302" s="423"/>
      <c r="Q302" s="422"/>
      <c r="R302" s="423"/>
      <c r="S302" s="422"/>
      <c r="T302" s="423"/>
      <c r="U302" s="423"/>
      <c r="W302" s="4">
        <f>IF(F302=Dati!$J$3,1,IF(F302=Dati!$J$4,2,IF(F302=Dati!$J$5,3,0)))</f>
        <v>0</v>
      </c>
    </row>
    <row r="303" spans="1:23" x14ac:dyDescent="0.2">
      <c r="A303" s="392" t="s">
        <v>324</v>
      </c>
      <c r="B303" s="393">
        <f>B$3</f>
        <v>2026</v>
      </c>
      <c r="C303" s="393"/>
      <c r="D303" s="393">
        <f>D$3</f>
        <v>2027</v>
      </c>
      <c r="E303" s="393"/>
      <c r="F303" s="393">
        <f>F$3</f>
        <v>2028</v>
      </c>
      <c r="G303" s="393"/>
      <c r="H303" s="393">
        <f>H$3</f>
        <v>2029</v>
      </c>
      <c r="I303" s="393"/>
      <c r="J303" s="393" t="str">
        <f>J$3</f>
        <v>X</v>
      </c>
      <c r="K303" s="393"/>
      <c r="L303" s="393" t="str">
        <f>L$3</f>
        <v>X</v>
      </c>
      <c r="M303" s="393"/>
      <c r="N303" s="393" t="str">
        <f>N$3</f>
        <v>X</v>
      </c>
      <c r="O303" s="393"/>
      <c r="P303" s="393" t="str">
        <f>P$3</f>
        <v>X</v>
      </c>
      <c r="Q303" s="393"/>
      <c r="R303" s="393" t="str">
        <f>R$3</f>
        <v>X</v>
      </c>
      <c r="S303" s="393"/>
      <c r="T303" s="393"/>
      <c r="U303" s="393"/>
    </row>
    <row r="304" spans="1:23" x14ac:dyDescent="0.2">
      <c r="A304" s="427"/>
      <c r="B304" s="394" t="s">
        <v>325</v>
      </c>
      <c r="C304" s="394"/>
      <c r="D304" s="394" t="s">
        <v>325</v>
      </c>
      <c r="E304" s="394"/>
      <c r="F304" s="394" t="s">
        <v>325</v>
      </c>
      <c r="G304" s="394"/>
      <c r="H304" s="394" t="s">
        <v>325</v>
      </c>
      <c r="I304" s="394"/>
      <c r="J304" s="394" t="s">
        <v>325</v>
      </c>
      <c r="K304" s="394"/>
      <c r="L304" s="394" t="s">
        <v>325</v>
      </c>
      <c r="M304" s="394"/>
      <c r="N304" s="394" t="s">
        <v>325</v>
      </c>
      <c r="O304" s="394"/>
      <c r="P304" s="394" t="s">
        <v>325</v>
      </c>
      <c r="Q304" s="394"/>
      <c r="R304" s="394" t="s">
        <v>325</v>
      </c>
      <c r="S304" s="394"/>
      <c r="T304" s="394" t="s">
        <v>191</v>
      </c>
      <c r="U304" s="394" t="s">
        <v>131</v>
      </c>
    </row>
    <row r="305" spans="1:23" ht="12.75" customHeight="1" x14ac:dyDescent="0.2">
      <c r="A305" s="428" t="str">
        <f>A$5</f>
        <v>Taisnīgas pārkārtošanās fonds</v>
      </c>
      <c r="B305" s="429">
        <f>(B312*$L$302-B309)*$W$19</f>
        <v>0</v>
      </c>
      <c r="C305" s="429"/>
      <c r="D305" s="429">
        <f t="shared" ref="D305" si="425">(D312*$L$302-D309)*$W$19</f>
        <v>0</v>
      </c>
      <c r="E305" s="429"/>
      <c r="F305" s="429">
        <f t="shared" ref="F305" si="426">(F312*$L$302-F309)*$W$19</f>
        <v>0</v>
      </c>
      <c r="G305" s="429"/>
      <c r="H305" s="429">
        <f t="shared" ref="H305" si="427">(H312*$L$302-H309)*$W$19</f>
        <v>0</v>
      </c>
      <c r="I305" s="429"/>
      <c r="J305" s="429">
        <f t="shared" ref="J305" si="428">(J312*$L$302-J309)*$W$19</f>
        <v>0</v>
      </c>
      <c r="K305" s="429"/>
      <c r="L305" s="429">
        <f t="shared" ref="L305" si="429">(L312*$L$302-L309)*$W$19</f>
        <v>0</v>
      </c>
      <c r="M305" s="429"/>
      <c r="N305" s="429">
        <f t="shared" ref="N305" si="430">(N312*$L$302-N309)*$W$19</f>
        <v>0</v>
      </c>
      <c r="O305" s="429"/>
      <c r="P305" s="429">
        <f t="shared" ref="P305" si="431">(P312*$L$302-P309)*$W$19</f>
        <v>0</v>
      </c>
      <c r="Q305" s="429"/>
      <c r="R305" s="429">
        <f t="shared" ref="R305" si="432">(R312*$L$302-R309)*$W$19</f>
        <v>0</v>
      </c>
      <c r="S305" s="429"/>
      <c r="T305" s="396">
        <f>SUM(B305:R305)</f>
        <v>0</v>
      </c>
      <c r="U305" s="397" t="e">
        <f>T305/$T$312</f>
        <v>#DIV/0!</v>
      </c>
    </row>
    <row r="306" spans="1:23" ht="12.75" hidden="1" customHeight="1" x14ac:dyDescent="0.2">
      <c r="A306" s="398" t="str">
        <f>A$6</f>
        <v>Attiecināmais valsts budžeta finansējums</v>
      </c>
      <c r="B306" s="502"/>
      <c r="C306" s="502"/>
      <c r="D306" s="502"/>
      <c r="E306" s="502"/>
      <c r="F306" s="502"/>
      <c r="G306" s="502"/>
      <c r="H306" s="502"/>
      <c r="I306" s="502"/>
      <c r="J306" s="502"/>
      <c r="K306" s="502"/>
      <c r="L306" s="502"/>
      <c r="M306" s="502"/>
      <c r="N306" s="502"/>
      <c r="O306" s="502"/>
      <c r="P306" s="502"/>
      <c r="Q306" s="502"/>
      <c r="R306" s="502"/>
      <c r="S306" s="429"/>
      <c r="T306" s="396">
        <f t="shared" ref="T306:T311" si="433">SUM(B306:R306)</f>
        <v>0</v>
      </c>
      <c r="U306" s="397" t="e">
        <f t="shared" ref="U306:U312" si="434">T306/$T$312</f>
        <v>#DIV/0!</v>
      </c>
    </row>
    <row r="307" spans="1:23" ht="12.75" hidden="1" customHeight="1" x14ac:dyDescent="0.2">
      <c r="A307" s="398" t="str">
        <f>A$7</f>
        <v>Cits publiskais finansējums</v>
      </c>
      <c r="B307" s="509"/>
      <c r="C307" s="430"/>
      <c r="D307" s="509"/>
      <c r="E307" s="430"/>
      <c r="F307" s="509"/>
      <c r="G307" s="430"/>
      <c r="H307" s="509"/>
      <c r="I307" s="430"/>
      <c r="J307" s="509"/>
      <c r="K307" s="430"/>
      <c r="L307" s="509"/>
      <c r="M307" s="430"/>
      <c r="N307" s="509"/>
      <c r="O307" s="430"/>
      <c r="P307" s="509"/>
      <c r="Q307" s="430"/>
      <c r="R307" s="509"/>
      <c r="S307" s="430"/>
      <c r="T307" s="396">
        <f t="shared" si="433"/>
        <v>0</v>
      </c>
      <c r="U307" s="397" t="e">
        <f t="shared" si="434"/>
        <v>#DIV/0!</v>
      </c>
    </row>
    <row r="308" spans="1:23" ht="12.75" customHeight="1" x14ac:dyDescent="0.2">
      <c r="A308" s="398" t="str">
        <f>A$8</f>
        <v>Pašvaldības finansējums</v>
      </c>
      <c r="B308" s="430">
        <f>IF($F$302="Pašvaldība vai tās izveidota iestāde",B312-B305-B309,0)</f>
        <v>0</v>
      </c>
      <c r="C308" s="430"/>
      <c r="D308" s="430">
        <f t="shared" ref="D308" si="435">IF($F$302="Pašvaldība vai tās izveidota iestāde",D312-D305-D309,0)</f>
        <v>0</v>
      </c>
      <c r="E308" s="430"/>
      <c r="F308" s="430">
        <f t="shared" ref="F308" si="436">IF($F$302="Pašvaldība vai tās izveidota iestāde",F312-F305-F309,0)</f>
        <v>0</v>
      </c>
      <c r="G308" s="430"/>
      <c r="H308" s="430">
        <f t="shared" ref="H308" si="437">IF($F$302="Pašvaldība vai tās izveidota iestāde",H312-H305-H309,0)</f>
        <v>0</v>
      </c>
      <c r="I308" s="430"/>
      <c r="J308" s="430">
        <f t="shared" ref="J308" si="438">IF($F$302="Pašvaldība vai tās izveidota iestāde",J312-J305-J309,0)</f>
        <v>0</v>
      </c>
      <c r="K308" s="430"/>
      <c r="L308" s="430">
        <f t="shared" ref="L308" si="439">IF($F$302="Pašvaldība vai tās izveidota iestāde",L312-L305-L309,0)</f>
        <v>0</v>
      </c>
      <c r="M308" s="430"/>
      <c r="N308" s="430">
        <f t="shared" ref="N308" si="440">IF($F$302="Pašvaldība vai tās izveidota iestāde",N312-N305-N309,0)</f>
        <v>0</v>
      </c>
      <c r="O308" s="430"/>
      <c r="P308" s="430">
        <f t="shared" ref="P308" si="441">IF($F$302="Pašvaldība vai tās izveidota iestāde",P312-P305-P309,0)</f>
        <v>0</v>
      </c>
      <c r="Q308" s="430"/>
      <c r="R308" s="430">
        <f t="shared" ref="R308" si="442">IF($F$302="Pašvaldība vai tās izveidota iestāde",R312-R305-R309,0)</f>
        <v>0</v>
      </c>
      <c r="S308" s="430"/>
      <c r="T308" s="396">
        <f t="shared" si="433"/>
        <v>0</v>
      </c>
      <c r="U308" s="397" t="e">
        <f t="shared" si="434"/>
        <v>#DIV/0!</v>
      </c>
    </row>
    <row r="309" spans="1:23" s="3" customFormat="1" ht="12.75" hidden="1" customHeight="1" x14ac:dyDescent="0.2">
      <c r="A309" s="398" t="str">
        <f>A$9</f>
        <v>Elastības finansējums</v>
      </c>
      <c r="B309" s="430">
        <f>B312*$L$398*$W$20</f>
        <v>0</v>
      </c>
      <c r="C309" s="430"/>
      <c r="D309" s="430">
        <f t="shared" ref="D309" si="443">D312*$L$398*$W$20</f>
        <v>0</v>
      </c>
      <c r="E309" s="430"/>
      <c r="F309" s="430">
        <f t="shared" ref="F309" si="444">F312*$L$398*$W$20</f>
        <v>0</v>
      </c>
      <c r="G309" s="430"/>
      <c r="H309" s="430">
        <f t="shared" ref="H309" si="445">H312*$L$398*$W$20</f>
        <v>0</v>
      </c>
      <c r="I309" s="430"/>
      <c r="J309" s="430">
        <f t="shared" ref="J309" si="446">J312*$L$398*$W$20</f>
        <v>0</v>
      </c>
      <c r="K309" s="430"/>
      <c r="L309" s="430">
        <f t="shared" ref="L309" si="447">L312*$L$398*$W$20</f>
        <v>0</v>
      </c>
      <c r="M309" s="430"/>
      <c r="N309" s="430">
        <f t="shared" ref="N309" si="448">N312*$L$398*$W$20</f>
        <v>0</v>
      </c>
      <c r="O309" s="430"/>
      <c r="P309" s="430">
        <f t="shared" ref="P309" si="449">P312*$L$398*$W$20</f>
        <v>0</v>
      </c>
      <c r="Q309" s="430"/>
      <c r="R309" s="430">
        <f t="shared" ref="R309" si="450">R312*$L$398*$W$20</f>
        <v>0</v>
      </c>
      <c r="S309" s="430"/>
      <c r="T309" s="396">
        <f t="shared" si="433"/>
        <v>0</v>
      </c>
      <c r="U309" s="397" t="e">
        <f t="shared" si="434"/>
        <v>#DIV/0!</v>
      </c>
    </row>
    <row r="310" spans="1:23" ht="12.75" customHeight="1" x14ac:dyDescent="0.2">
      <c r="A310" s="399" t="str">
        <f>A$10</f>
        <v>Publiskās attiecināmās izmaksas</v>
      </c>
      <c r="B310" s="513">
        <f>SUM(B305:B309)</f>
        <v>0</v>
      </c>
      <c r="C310" s="513"/>
      <c r="D310" s="513">
        <f t="shared" ref="D310" si="451">SUM(D305:D309)</f>
        <v>0</v>
      </c>
      <c r="E310" s="513"/>
      <c r="F310" s="513">
        <f t="shared" ref="F310" si="452">SUM(F305:F309)</f>
        <v>0</v>
      </c>
      <c r="G310" s="513"/>
      <c r="H310" s="513">
        <f t="shared" ref="H310" si="453">SUM(H305:H309)</f>
        <v>0</v>
      </c>
      <c r="I310" s="513"/>
      <c r="J310" s="513">
        <f t="shared" ref="J310" si="454">SUM(J305:J309)</f>
        <v>0</v>
      </c>
      <c r="K310" s="513"/>
      <c r="L310" s="513">
        <f t="shared" ref="L310" si="455">SUM(L305:L309)</f>
        <v>0</v>
      </c>
      <c r="M310" s="513"/>
      <c r="N310" s="513">
        <f t="shared" ref="N310" si="456">SUM(N305:N309)</f>
        <v>0</v>
      </c>
      <c r="O310" s="513"/>
      <c r="P310" s="513">
        <f t="shared" ref="P310" si="457">SUM(P305:P309)</f>
        <v>0</v>
      </c>
      <c r="Q310" s="513"/>
      <c r="R310" s="513">
        <f t="shared" ref="R310" si="458">SUM(R305:R309)</f>
        <v>0</v>
      </c>
      <c r="S310" s="297"/>
      <c r="T310" s="400">
        <f t="shared" si="433"/>
        <v>0</v>
      </c>
      <c r="U310" s="397" t="e">
        <f t="shared" si="434"/>
        <v>#DIV/0!</v>
      </c>
    </row>
    <row r="311" spans="1:23" ht="12.75" customHeight="1" x14ac:dyDescent="0.2">
      <c r="A311" s="398" t="str">
        <f>A$11</f>
        <v>Privātās attiecināmās izmaksas</v>
      </c>
      <c r="B311" s="430">
        <f>IF($F$302="Pašvaldība vai tās izveidota iestāde",0,B312-B305-B309)</f>
        <v>0</v>
      </c>
      <c r="C311" s="430"/>
      <c r="D311" s="430">
        <f t="shared" ref="D311" si="459">IF($F$302="Pašvaldība vai tās izveidota iestāde",0,D312-D305-D309)</f>
        <v>0</v>
      </c>
      <c r="E311" s="430"/>
      <c r="F311" s="430">
        <f t="shared" ref="F311" si="460">IF($F$302="Pašvaldība vai tās izveidota iestāde",0,F312-F305-F309)</f>
        <v>0</v>
      </c>
      <c r="G311" s="430"/>
      <c r="H311" s="430">
        <f t="shared" ref="H311" si="461">IF($F$302="Pašvaldība vai tās izveidota iestāde",0,H312-H305-H309)</f>
        <v>0</v>
      </c>
      <c r="I311" s="430"/>
      <c r="J311" s="430">
        <f t="shared" ref="J311" si="462">IF($F$302="Pašvaldība vai tās izveidota iestāde",0,J312-J305-J309)</f>
        <v>0</v>
      </c>
      <c r="K311" s="430"/>
      <c r="L311" s="430">
        <f t="shared" ref="L311" si="463">IF($F$302="Pašvaldība vai tās izveidota iestāde",0,L312-L305-L309)</f>
        <v>0</v>
      </c>
      <c r="M311" s="430"/>
      <c r="N311" s="430">
        <f t="shared" ref="N311" si="464">IF($F$302="Pašvaldība vai tās izveidota iestāde",0,N312-N305-N309)</f>
        <v>0</v>
      </c>
      <c r="O311" s="430"/>
      <c r="P311" s="430">
        <f t="shared" ref="P311" si="465">IF($F$302="Pašvaldība vai tās izveidota iestāde",0,P312-P305-P309)</f>
        <v>0</v>
      </c>
      <c r="Q311" s="430"/>
      <c r="R311" s="430">
        <f t="shared" ref="R311" si="466">IF($F$302="Pašvaldība vai tās izveidota iestāde",0,R312-R305-R309)</f>
        <v>0</v>
      </c>
      <c r="S311" s="430"/>
      <c r="T311" s="396">
        <f t="shared" si="433"/>
        <v>0</v>
      </c>
      <c r="U311" s="397" t="e">
        <f t="shared" si="434"/>
        <v>#DIV/0!</v>
      </c>
    </row>
    <row r="312" spans="1:23" ht="12.75" customHeight="1" x14ac:dyDescent="0.2">
      <c r="A312" s="399" t="str">
        <f>A$12</f>
        <v>Kopējās attiecināmās izmaksas</v>
      </c>
      <c r="B312" s="297">
        <f>'1.3.3.R.14.,41.,45.vai dz.c.s.'!H28</f>
        <v>0</v>
      </c>
      <c r="C312" s="297"/>
      <c r="D312" s="297">
        <f>'1.3.3.R.14.,41.,45.vai dz.c.s.'!J28</f>
        <v>0</v>
      </c>
      <c r="E312" s="297"/>
      <c r="F312" s="297">
        <f>'1.3.3.R.14.,41.,45.vai dz.c.s.'!L28</f>
        <v>0</v>
      </c>
      <c r="G312" s="297"/>
      <c r="H312" s="297">
        <f>'1.3.3.R.14.,41.,45.vai dz.c.s.'!N28</f>
        <v>0</v>
      </c>
      <c r="I312" s="297"/>
      <c r="J312" s="297">
        <f>'1.3.3.R.14.,41.,45.vai dz.c.s.'!P28</f>
        <v>0</v>
      </c>
      <c r="K312" s="297"/>
      <c r="L312" s="297">
        <f>'1.3.3.R.14.,41.,45.vai dz.c.s.'!R28</f>
        <v>0</v>
      </c>
      <c r="M312" s="297"/>
      <c r="N312" s="297">
        <f>'1.3.3.R.14.,41.,45.vai dz.c.s.'!T28</f>
        <v>0</v>
      </c>
      <c r="O312" s="297"/>
      <c r="P312" s="297">
        <f>'1.3.3.R.14.,41.,45.vai dz.c.s.'!V28</f>
        <v>0</v>
      </c>
      <c r="Q312" s="297"/>
      <c r="R312" s="297">
        <f>'1.3.3.R.14.,41.,45.vai dz.c.s.'!X28</f>
        <v>0</v>
      </c>
      <c r="S312" s="297"/>
      <c r="T312" s="400">
        <f>SUM(B312:R312)</f>
        <v>0</v>
      </c>
      <c r="U312" s="397" t="e">
        <f t="shared" si="434"/>
        <v>#DIV/0!</v>
      </c>
    </row>
    <row r="313" spans="1:23" ht="12.75" hidden="1" customHeight="1" x14ac:dyDescent="0.2">
      <c r="A313" s="398" t="str">
        <f>A$13</f>
        <v>Publiskās ārpusprojekta izmaksas</v>
      </c>
      <c r="B313" s="432"/>
      <c r="C313" s="432"/>
      <c r="D313" s="432"/>
      <c r="E313" s="432"/>
      <c r="F313" s="432"/>
      <c r="G313" s="432"/>
      <c r="H313" s="432"/>
      <c r="I313" s="432"/>
      <c r="J313" s="432"/>
      <c r="K313" s="432"/>
      <c r="L313" s="432"/>
      <c r="M313" s="432"/>
      <c r="N313" s="432"/>
      <c r="O313" s="432"/>
      <c r="P313" s="432"/>
      <c r="Q313" s="432"/>
      <c r="R313" s="432"/>
      <c r="S313" s="432"/>
      <c r="T313" s="396">
        <f t="shared" ref="T313:T315" si="467">SUM(B313:R313)</f>
        <v>0</v>
      </c>
      <c r="U313" s="431" t="s">
        <v>332</v>
      </c>
    </row>
    <row r="314" spans="1:23" ht="12.75" customHeight="1" x14ac:dyDescent="0.2">
      <c r="A314" s="398" t="str">
        <f>A$14</f>
        <v>Privātās ārpusprojekta izmaksas</v>
      </c>
      <c r="B314" s="430">
        <f>'1.3.3.R.14.,41.,45.vai dz.c.s.'!I28</f>
        <v>0</v>
      </c>
      <c r="C314" s="430"/>
      <c r="D314" s="430">
        <f>'1.3.3.R.14.,41.,45.vai dz.c.s.'!K28</f>
        <v>0</v>
      </c>
      <c r="E314" s="430"/>
      <c r="F314" s="430">
        <f>'1.3.3.R.14.,41.,45.vai dz.c.s.'!M28</f>
        <v>0</v>
      </c>
      <c r="G314" s="430"/>
      <c r="H314" s="430">
        <f>'1.3.3.R.14.,41.,45.vai dz.c.s.'!O28</f>
        <v>0</v>
      </c>
      <c r="I314" s="430"/>
      <c r="J314" s="430">
        <f>'1.3.3.R.14.,41.,45.vai dz.c.s.'!Q28</f>
        <v>0</v>
      </c>
      <c r="K314" s="430"/>
      <c r="L314" s="430">
        <f>'1.3.3.R.14.,41.,45.vai dz.c.s.'!S28</f>
        <v>0</v>
      </c>
      <c r="M314" s="430"/>
      <c r="N314" s="430">
        <f>'1.3.3.R.14.,41.,45.vai dz.c.s.'!U28</f>
        <v>0</v>
      </c>
      <c r="O314" s="430"/>
      <c r="P314" s="430">
        <f>'1.3.3.R.14.,41.,45.vai dz.c.s.'!W28</f>
        <v>0</v>
      </c>
      <c r="Q314" s="430"/>
      <c r="R314" s="430">
        <f>'1.3.3.R.14.,41.,45.vai dz.c.s.'!Y28</f>
        <v>0</v>
      </c>
      <c r="S314" s="430"/>
      <c r="T314" s="396">
        <f t="shared" si="467"/>
        <v>0</v>
      </c>
      <c r="U314" s="431" t="s">
        <v>332</v>
      </c>
    </row>
    <row r="315" spans="1:23" ht="12.75" customHeight="1" x14ac:dyDescent="0.2">
      <c r="A315" s="399" t="str">
        <f>A$15</f>
        <v>Ārpusprojekta izmaksas kopā</v>
      </c>
      <c r="B315" s="297">
        <f>SUM(B313:B314)</f>
        <v>0</v>
      </c>
      <c r="C315" s="297"/>
      <c r="D315" s="297">
        <f t="shared" ref="D315" si="468">SUM(D313:D314)</f>
        <v>0</v>
      </c>
      <c r="E315" s="297"/>
      <c r="F315" s="297">
        <f t="shared" ref="F315" si="469">SUM(F313:F314)</f>
        <v>0</v>
      </c>
      <c r="G315" s="297"/>
      <c r="H315" s="297">
        <f t="shared" ref="H315" si="470">SUM(H313:H314)</f>
        <v>0</v>
      </c>
      <c r="I315" s="297"/>
      <c r="J315" s="297">
        <f t="shared" ref="J315" si="471">SUM(J313:J314)</f>
        <v>0</v>
      </c>
      <c r="K315" s="297"/>
      <c r="L315" s="297">
        <f t="shared" ref="L315" si="472">SUM(L313:L314)</f>
        <v>0</v>
      </c>
      <c r="M315" s="297"/>
      <c r="N315" s="297">
        <f t="shared" ref="N315" si="473">SUM(N313:N314)</f>
        <v>0</v>
      </c>
      <c r="O315" s="297"/>
      <c r="P315" s="297">
        <f t="shared" ref="P315" si="474">SUM(P313:P314)</f>
        <v>0</v>
      </c>
      <c r="Q315" s="297"/>
      <c r="R315" s="297">
        <f t="shared" ref="R315" si="475">SUM(R313:R314)</f>
        <v>0</v>
      </c>
      <c r="S315" s="297"/>
      <c r="T315" s="400">
        <f t="shared" si="467"/>
        <v>0</v>
      </c>
      <c r="U315" s="431" t="s">
        <v>332</v>
      </c>
    </row>
    <row r="316" spans="1:23" ht="12.75" customHeight="1" x14ac:dyDescent="0.25">
      <c r="A316" s="404" t="str">
        <f>A$16</f>
        <v>Kopējās izmaksas</v>
      </c>
      <c r="B316" s="405">
        <f>B312+B315</f>
        <v>0</v>
      </c>
      <c r="C316" s="405"/>
      <c r="D316" s="405">
        <f t="shared" ref="D316" si="476">D312+D315</f>
        <v>0</v>
      </c>
      <c r="E316" s="405"/>
      <c r="F316" s="405">
        <f t="shared" ref="F316" si="477">F312+F315</f>
        <v>0</v>
      </c>
      <c r="G316" s="405"/>
      <c r="H316" s="405">
        <f t="shared" ref="H316" si="478">H312+H315</f>
        <v>0</v>
      </c>
      <c r="I316" s="405"/>
      <c r="J316" s="405">
        <f t="shared" ref="J316" si="479">J312+J315</f>
        <v>0</v>
      </c>
      <c r="K316" s="405"/>
      <c r="L316" s="405">
        <f t="shared" ref="L316" si="480">L312+L315</f>
        <v>0</v>
      </c>
      <c r="M316" s="405"/>
      <c r="N316" s="405">
        <f t="shared" ref="N316" si="481">N312+N315</f>
        <v>0</v>
      </c>
      <c r="O316" s="405"/>
      <c r="P316" s="405">
        <f t="shared" ref="P316" si="482">P312+P315</f>
        <v>0</v>
      </c>
      <c r="Q316" s="405"/>
      <c r="R316" s="405">
        <f t="shared" ref="R316" si="483">R312+R315</f>
        <v>0</v>
      </c>
      <c r="S316" s="405"/>
      <c r="T316" s="400">
        <f>SUM(B316:R316)</f>
        <v>0</v>
      </c>
      <c r="U316" s="431" t="s">
        <v>332</v>
      </c>
    </row>
    <row r="318" spans="1:23" ht="18.75" customHeight="1" x14ac:dyDescent="0.2">
      <c r="A318" s="520" t="str">
        <f>'1.3.4.R.14.,41.,45.vai dz.c.s.'!B3</f>
        <v>Projekta iesniedzējs vai sadarbības partneris (1.3.4.):</v>
      </c>
      <c r="B318" s="421">
        <f>'1.3.4.R.14.,41.,45.vai dz.c.s.'!C3</f>
        <v>0</v>
      </c>
      <c r="C318" s="422"/>
      <c r="D318" s="422"/>
      <c r="E318" s="422"/>
      <c r="F318" s="421">
        <f>'1.3.4.R.14.,41.,45.vai dz.c.s.'!H3</f>
        <v>0</v>
      </c>
      <c r="G318" s="422"/>
      <c r="H318" s="423"/>
      <c r="I318" s="422"/>
      <c r="J318" s="423" t="s">
        <v>339</v>
      </c>
      <c r="K318" s="422"/>
      <c r="L318" s="425">
        <f>'1.3.4.R.14.,41.,45.vai dz.c.s.'!C24</f>
        <v>0.3</v>
      </c>
      <c r="M318" s="422"/>
      <c r="N318" s="426" t="s">
        <v>360</v>
      </c>
      <c r="O318" s="422"/>
      <c r="P318" s="423"/>
      <c r="Q318" s="422"/>
      <c r="R318" s="423"/>
      <c r="S318" s="422"/>
      <c r="T318" s="588">
        <f>'1.3.4.R.14.,41.,45.vai dz.c.s.'!N3</f>
        <v>0</v>
      </c>
      <c r="U318" s="588"/>
      <c r="W318" s="4">
        <f>IF(F318=Dati!$J$3,1,IF(F318=Dati!$J$4,2,IF(F318=Dati!$J$5,3,0)))</f>
        <v>0</v>
      </c>
    </row>
    <row r="319" spans="1:23" x14ac:dyDescent="0.2">
      <c r="A319" s="392" t="s">
        <v>324</v>
      </c>
      <c r="B319" s="393">
        <f>B$3</f>
        <v>2026</v>
      </c>
      <c r="C319" s="393"/>
      <c r="D319" s="393">
        <f>D$3</f>
        <v>2027</v>
      </c>
      <c r="E319" s="393"/>
      <c r="F319" s="393">
        <f>F$3</f>
        <v>2028</v>
      </c>
      <c r="G319" s="393"/>
      <c r="H319" s="393">
        <f>H$3</f>
        <v>2029</v>
      </c>
      <c r="I319" s="393"/>
      <c r="J319" s="393" t="str">
        <f>J$3</f>
        <v>X</v>
      </c>
      <c r="K319" s="393"/>
      <c r="L319" s="393" t="str">
        <f>L$3</f>
        <v>X</v>
      </c>
      <c r="M319" s="393"/>
      <c r="N319" s="393" t="str">
        <f>N$3</f>
        <v>X</v>
      </c>
      <c r="O319" s="393"/>
      <c r="P319" s="393" t="str">
        <f>P$3</f>
        <v>X</v>
      </c>
      <c r="Q319" s="393"/>
      <c r="R319" s="393" t="str">
        <f>R$3</f>
        <v>X</v>
      </c>
      <c r="S319" s="393"/>
      <c r="T319" s="393"/>
      <c r="U319" s="393"/>
    </row>
    <row r="320" spans="1:23" x14ac:dyDescent="0.2">
      <c r="A320" s="427"/>
      <c r="B320" s="394" t="s">
        <v>325</v>
      </c>
      <c r="C320" s="394"/>
      <c r="D320" s="394" t="s">
        <v>325</v>
      </c>
      <c r="E320" s="394"/>
      <c r="F320" s="394" t="s">
        <v>325</v>
      </c>
      <c r="G320" s="394"/>
      <c r="H320" s="394" t="s">
        <v>325</v>
      </c>
      <c r="I320" s="394"/>
      <c r="J320" s="394" t="s">
        <v>325</v>
      </c>
      <c r="K320" s="394"/>
      <c r="L320" s="394" t="s">
        <v>325</v>
      </c>
      <c r="M320" s="394"/>
      <c r="N320" s="394" t="s">
        <v>325</v>
      </c>
      <c r="O320" s="394"/>
      <c r="P320" s="394" t="s">
        <v>325</v>
      </c>
      <c r="Q320" s="394"/>
      <c r="R320" s="394" t="s">
        <v>325</v>
      </c>
      <c r="S320" s="394"/>
      <c r="T320" s="394" t="s">
        <v>191</v>
      </c>
      <c r="U320" s="394" t="s">
        <v>131</v>
      </c>
    </row>
    <row r="321" spans="1:23" ht="12.75" customHeight="1" x14ac:dyDescent="0.2">
      <c r="A321" s="428" t="str">
        <f>A$5</f>
        <v>Taisnīgas pārkārtošanās fonds</v>
      </c>
      <c r="B321" s="429">
        <f>(B328*$L$318)*$W$19-B325</f>
        <v>0</v>
      </c>
      <c r="C321" s="429"/>
      <c r="D321" s="429">
        <f t="shared" ref="D321" si="484">(D328*$L$318)*$W$19-D325</f>
        <v>0</v>
      </c>
      <c r="E321" s="429"/>
      <c r="F321" s="429">
        <f t="shared" ref="F321" si="485">(F328*$L$318)*$W$19-F325</f>
        <v>0</v>
      </c>
      <c r="G321" s="429"/>
      <c r="H321" s="429">
        <f t="shared" ref="H321" si="486">(H328*$L$318)*$W$19-H325</f>
        <v>0</v>
      </c>
      <c r="I321" s="429"/>
      <c r="J321" s="429">
        <f t="shared" ref="J321" si="487">(J328*$L$318)*$W$19-J325</f>
        <v>0</v>
      </c>
      <c r="K321" s="429"/>
      <c r="L321" s="429">
        <f t="shared" ref="L321" si="488">(L328*$L$318)*$W$19-L325</f>
        <v>0</v>
      </c>
      <c r="M321" s="429"/>
      <c r="N321" s="429">
        <f t="shared" ref="N321" si="489">(N328*$L$318)*$W$19-N325</f>
        <v>0</v>
      </c>
      <c r="O321" s="429"/>
      <c r="P321" s="429">
        <f t="shared" ref="P321" si="490">(P328*$L$318)*$W$19-P325</f>
        <v>0</v>
      </c>
      <c r="Q321" s="429"/>
      <c r="R321" s="429">
        <f t="shared" ref="R321" si="491">(R328*$L$318)*$W$19-R325</f>
        <v>0</v>
      </c>
      <c r="S321" s="429"/>
      <c r="T321" s="396">
        <f>SUM(B321:R321)</f>
        <v>0</v>
      </c>
      <c r="U321" s="397" t="e">
        <f>T321/$T$328</f>
        <v>#DIV/0!</v>
      </c>
    </row>
    <row r="322" spans="1:23" ht="12.75" hidden="1" customHeight="1" x14ac:dyDescent="0.2">
      <c r="A322" s="398" t="str">
        <f>A$6</f>
        <v>Attiecināmais valsts budžeta finansējums</v>
      </c>
      <c r="B322" s="502"/>
      <c r="C322" s="502"/>
      <c r="D322" s="502"/>
      <c r="E322" s="502"/>
      <c r="F322" s="502"/>
      <c r="G322" s="502"/>
      <c r="H322" s="502"/>
      <c r="I322" s="502"/>
      <c r="J322" s="502"/>
      <c r="K322" s="502"/>
      <c r="L322" s="502"/>
      <c r="M322" s="502"/>
      <c r="N322" s="502"/>
      <c r="O322" s="502"/>
      <c r="P322" s="502"/>
      <c r="Q322" s="502"/>
      <c r="R322" s="502"/>
      <c r="S322" s="429"/>
      <c r="T322" s="396">
        <f t="shared" ref="T322:T327" si="492">SUM(B322:R322)</f>
        <v>0</v>
      </c>
      <c r="U322" s="397" t="e">
        <f t="shared" ref="U322:U328" si="493">T322/$T$328</f>
        <v>#DIV/0!</v>
      </c>
    </row>
    <row r="323" spans="1:23" ht="12.75" hidden="1" customHeight="1" x14ac:dyDescent="0.2">
      <c r="A323" s="398" t="str">
        <f>A$7</f>
        <v>Cits publiskais finansējums</v>
      </c>
      <c r="B323" s="432"/>
      <c r="C323" s="432"/>
      <c r="D323" s="432"/>
      <c r="E323" s="432"/>
      <c r="F323" s="432"/>
      <c r="G323" s="432"/>
      <c r="H323" s="432"/>
      <c r="I323" s="432"/>
      <c r="J323" s="432"/>
      <c r="K323" s="432"/>
      <c r="L323" s="432"/>
      <c r="M323" s="432"/>
      <c r="N323" s="432"/>
      <c r="O323" s="432"/>
      <c r="P323" s="432"/>
      <c r="Q323" s="432"/>
      <c r="R323" s="432"/>
      <c r="S323" s="432"/>
      <c r="T323" s="396">
        <f t="shared" si="492"/>
        <v>0</v>
      </c>
      <c r="U323" s="397" t="e">
        <f t="shared" si="493"/>
        <v>#DIV/0!</v>
      </c>
    </row>
    <row r="324" spans="1:23" ht="12.75" hidden="1" customHeight="1" x14ac:dyDescent="0.2">
      <c r="A324" s="398" t="str">
        <f>A$8</f>
        <v>Pašvaldības finansējums</v>
      </c>
      <c r="B324" s="432"/>
      <c r="C324" s="432"/>
      <c r="D324" s="432"/>
      <c r="E324" s="432"/>
      <c r="F324" s="432"/>
      <c r="G324" s="432"/>
      <c r="H324" s="432"/>
      <c r="I324" s="432"/>
      <c r="J324" s="432"/>
      <c r="K324" s="432"/>
      <c r="L324" s="432"/>
      <c r="M324" s="432"/>
      <c r="N324" s="432"/>
      <c r="O324" s="432"/>
      <c r="P324" s="432"/>
      <c r="Q324" s="432"/>
      <c r="R324" s="432"/>
      <c r="S324" s="432"/>
      <c r="T324" s="396">
        <f t="shared" si="492"/>
        <v>0</v>
      </c>
      <c r="U324" s="397" t="e">
        <f t="shared" si="493"/>
        <v>#DIV/0!</v>
      </c>
    </row>
    <row r="325" spans="1:23" s="3" customFormat="1" ht="12.75" hidden="1" customHeight="1" x14ac:dyDescent="0.2">
      <c r="A325" s="398" t="str">
        <f>A$9</f>
        <v>Elastības finansējums</v>
      </c>
      <c r="B325" s="430">
        <f>B328*$L$318*$W$20</f>
        <v>0</v>
      </c>
      <c r="C325" s="430"/>
      <c r="D325" s="430">
        <f t="shared" ref="D325" si="494">D328*$L$318*$W$20</f>
        <v>0</v>
      </c>
      <c r="E325" s="430"/>
      <c r="F325" s="430">
        <f t="shared" ref="F325" si="495">F328*$L$318*$W$20</f>
        <v>0</v>
      </c>
      <c r="G325" s="430"/>
      <c r="H325" s="430">
        <f t="shared" ref="H325" si="496">H328*$L$318*$W$20</f>
        <v>0</v>
      </c>
      <c r="I325" s="430"/>
      <c r="J325" s="430">
        <f t="shared" ref="J325" si="497">J328*$L$318*$W$20</f>
        <v>0</v>
      </c>
      <c r="K325" s="430"/>
      <c r="L325" s="430">
        <f t="shared" ref="L325" si="498">L328*$L$318*$W$20</f>
        <v>0</v>
      </c>
      <c r="M325" s="430"/>
      <c r="N325" s="430">
        <f t="shared" ref="N325" si="499">N328*$L$318*$W$20</f>
        <v>0</v>
      </c>
      <c r="O325" s="430"/>
      <c r="P325" s="430">
        <f t="shared" ref="P325" si="500">P328*$L$318*$W$20</f>
        <v>0</v>
      </c>
      <c r="Q325" s="430"/>
      <c r="R325" s="430">
        <f t="shared" ref="R325" si="501">R328*$L$318*$W$20</f>
        <v>0</v>
      </c>
      <c r="S325" s="430"/>
      <c r="T325" s="396">
        <f t="shared" si="492"/>
        <v>0</v>
      </c>
      <c r="U325" s="397" t="e">
        <f t="shared" si="493"/>
        <v>#DIV/0!</v>
      </c>
    </row>
    <row r="326" spans="1:23" ht="12.75" customHeight="1" x14ac:dyDescent="0.2">
      <c r="A326" s="399" t="str">
        <f>A$10</f>
        <v>Publiskās attiecināmās izmaksas</v>
      </c>
      <c r="B326" s="297">
        <f>SUM(B321:B325)</f>
        <v>0</v>
      </c>
      <c r="C326" s="297"/>
      <c r="D326" s="297">
        <f t="shared" ref="D326" si="502">SUM(D321:D325)</f>
        <v>0</v>
      </c>
      <c r="E326" s="297"/>
      <c r="F326" s="297">
        <f t="shared" ref="F326" si="503">SUM(F321:F325)</f>
        <v>0</v>
      </c>
      <c r="G326" s="297"/>
      <c r="H326" s="297">
        <f t="shared" ref="H326" si="504">SUM(H321:H325)</f>
        <v>0</v>
      </c>
      <c r="I326" s="297"/>
      <c r="J326" s="297">
        <f t="shared" ref="J326" si="505">SUM(J321:J325)</f>
        <v>0</v>
      </c>
      <c r="K326" s="297"/>
      <c r="L326" s="297">
        <f t="shared" ref="L326" si="506">SUM(L321:L325)</f>
        <v>0</v>
      </c>
      <c r="M326" s="297"/>
      <c r="N326" s="297">
        <f t="shared" ref="N326" si="507">SUM(N321:N325)</f>
        <v>0</v>
      </c>
      <c r="O326" s="297"/>
      <c r="P326" s="297">
        <f t="shared" ref="P326" si="508">SUM(P321:P325)</f>
        <v>0</v>
      </c>
      <c r="Q326" s="297"/>
      <c r="R326" s="297">
        <f t="shared" ref="R326" si="509">SUM(R321:R325)</f>
        <v>0</v>
      </c>
      <c r="S326" s="297"/>
      <c r="T326" s="400">
        <f t="shared" si="492"/>
        <v>0</v>
      </c>
      <c r="U326" s="397" t="e">
        <f t="shared" si="493"/>
        <v>#DIV/0!</v>
      </c>
    </row>
    <row r="327" spans="1:23" ht="12.75" customHeight="1" x14ac:dyDescent="0.2">
      <c r="A327" s="398" t="str">
        <f>A$11</f>
        <v>Privātās attiecināmās izmaksas</v>
      </c>
      <c r="B327" s="430">
        <f>B328-B326</f>
        <v>0</v>
      </c>
      <c r="C327" s="430"/>
      <c r="D327" s="430">
        <f t="shared" ref="D327" si="510">D328-D326</f>
        <v>0</v>
      </c>
      <c r="E327" s="430"/>
      <c r="F327" s="430">
        <f t="shared" ref="F327" si="511">F328-F326</f>
        <v>0</v>
      </c>
      <c r="G327" s="430"/>
      <c r="H327" s="430">
        <f t="shared" ref="H327" si="512">H328-H326</f>
        <v>0</v>
      </c>
      <c r="I327" s="430"/>
      <c r="J327" s="430">
        <f t="shared" ref="J327" si="513">J328-J326</f>
        <v>0</v>
      </c>
      <c r="K327" s="430"/>
      <c r="L327" s="430">
        <f t="shared" ref="L327" si="514">L328-L326</f>
        <v>0</v>
      </c>
      <c r="M327" s="430"/>
      <c r="N327" s="430">
        <f t="shared" ref="N327" si="515">N328-N326</f>
        <v>0</v>
      </c>
      <c r="O327" s="430"/>
      <c r="P327" s="430">
        <f t="shared" ref="P327" si="516">P328-P326</f>
        <v>0</v>
      </c>
      <c r="Q327" s="430"/>
      <c r="R327" s="430">
        <f t="shared" ref="R327" si="517">R328-R326</f>
        <v>0</v>
      </c>
      <c r="S327" s="430"/>
      <c r="T327" s="396">
        <f t="shared" si="492"/>
        <v>0</v>
      </c>
      <c r="U327" s="397" t="e">
        <f t="shared" si="493"/>
        <v>#DIV/0!</v>
      </c>
    </row>
    <row r="328" spans="1:23" ht="12.75" customHeight="1" x14ac:dyDescent="0.2">
      <c r="A328" s="399" t="str">
        <f>A$12</f>
        <v>Kopējās attiecināmās izmaksas</v>
      </c>
      <c r="B328" s="297">
        <f>'1.3.4.R.14.,41.,45.vai dz.c.s.'!H27</f>
        <v>0</v>
      </c>
      <c r="C328" s="297"/>
      <c r="D328" s="297">
        <f>'1.3.4.R.14.,41.,45.vai dz.c.s.'!J27</f>
        <v>0</v>
      </c>
      <c r="E328" s="297"/>
      <c r="F328" s="297">
        <f>'1.3.4.R.14.,41.,45.vai dz.c.s.'!L27</f>
        <v>0</v>
      </c>
      <c r="G328" s="297"/>
      <c r="H328" s="297">
        <f>'1.3.4.R.14.,41.,45.vai dz.c.s.'!N27</f>
        <v>0</v>
      </c>
      <c r="I328" s="297"/>
      <c r="J328" s="297">
        <f>'1.3.4.R.14.,41.,45.vai dz.c.s.'!P27</f>
        <v>0</v>
      </c>
      <c r="K328" s="297"/>
      <c r="L328" s="297">
        <f>'1.3.4.R.14.,41.,45.vai dz.c.s.'!R27</f>
        <v>0</v>
      </c>
      <c r="M328" s="297"/>
      <c r="N328" s="297">
        <f>'1.3.4.R.14.,41.,45.vai dz.c.s.'!T27</f>
        <v>0</v>
      </c>
      <c r="O328" s="297"/>
      <c r="P328" s="297">
        <f>'1.3.4.R.14.,41.,45.vai dz.c.s.'!V27</f>
        <v>0</v>
      </c>
      <c r="Q328" s="297"/>
      <c r="R328" s="297">
        <f>'1.3.4.R.14.,41.,45.vai dz.c.s.'!X27</f>
        <v>0</v>
      </c>
      <c r="S328" s="297"/>
      <c r="T328" s="400">
        <f>SUM(B328:R328)</f>
        <v>0</v>
      </c>
      <c r="U328" s="397" t="e">
        <f t="shared" si="493"/>
        <v>#DIV/0!</v>
      </c>
    </row>
    <row r="329" spans="1:23" ht="12.75" hidden="1" customHeight="1" x14ac:dyDescent="0.2">
      <c r="A329" s="398" t="str">
        <f>A$13</f>
        <v>Publiskās ārpusprojekta izmaksas</v>
      </c>
      <c r="B329" s="432"/>
      <c r="C329" s="432"/>
      <c r="D329" s="432"/>
      <c r="E329" s="432"/>
      <c r="F329" s="432"/>
      <c r="G329" s="432"/>
      <c r="H329" s="432"/>
      <c r="I329" s="432"/>
      <c r="J329" s="432"/>
      <c r="K329" s="432"/>
      <c r="L329" s="432"/>
      <c r="M329" s="432"/>
      <c r="N329" s="432"/>
      <c r="O329" s="432"/>
      <c r="P329" s="432"/>
      <c r="Q329" s="432"/>
      <c r="R329" s="432"/>
      <c r="S329" s="432"/>
      <c r="T329" s="396">
        <f t="shared" ref="T329:T331" si="518">SUM(B329:R329)</f>
        <v>0</v>
      </c>
      <c r="U329" s="431" t="s">
        <v>332</v>
      </c>
    </row>
    <row r="330" spans="1:23" ht="12.75" customHeight="1" x14ac:dyDescent="0.2">
      <c r="A330" s="398" t="str">
        <f>A$14</f>
        <v>Privātās ārpusprojekta izmaksas</v>
      </c>
      <c r="B330" s="430">
        <f>'1.3.4.R.14.,41.,45.vai dz.c.s.'!I27</f>
        <v>0</v>
      </c>
      <c r="C330" s="430"/>
      <c r="D330" s="430">
        <f>'1.3.4.R.14.,41.,45.vai dz.c.s.'!K27</f>
        <v>0</v>
      </c>
      <c r="E330" s="430"/>
      <c r="F330" s="430">
        <f>'1.3.4.R.14.,41.,45.vai dz.c.s.'!M27</f>
        <v>0</v>
      </c>
      <c r="G330" s="430"/>
      <c r="H330" s="430">
        <f>'1.3.4.R.14.,41.,45.vai dz.c.s.'!O27</f>
        <v>0</v>
      </c>
      <c r="I330" s="430"/>
      <c r="J330" s="430">
        <f>'1.3.4.R.14.,41.,45.vai dz.c.s.'!Q27</f>
        <v>0</v>
      </c>
      <c r="K330" s="430"/>
      <c r="L330" s="430">
        <f>'1.3.4.R.14.,41.,45.vai dz.c.s.'!S27</f>
        <v>0</v>
      </c>
      <c r="M330" s="430"/>
      <c r="N330" s="430">
        <f>'1.3.4.R.14.,41.,45.vai dz.c.s.'!U27</f>
        <v>0</v>
      </c>
      <c r="O330" s="430"/>
      <c r="P330" s="430">
        <f>'1.3.4.R.14.,41.,45.vai dz.c.s.'!W27</f>
        <v>0</v>
      </c>
      <c r="Q330" s="430"/>
      <c r="R330" s="430">
        <f>'1.3.4.R.14.,41.,45.vai dz.c.s.'!Y27</f>
        <v>0</v>
      </c>
      <c r="S330" s="430"/>
      <c r="T330" s="396">
        <f t="shared" si="518"/>
        <v>0</v>
      </c>
      <c r="U330" s="431" t="s">
        <v>332</v>
      </c>
    </row>
    <row r="331" spans="1:23" ht="12.75" customHeight="1" x14ac:dyDescent="0.2">
      <c r="A331" s="399" t="str">
        <f>A$15</f>
        <v>Ārpusprojekta izmaksas kopā</v>
      </c>
      <c r="B331" s="297">
        <f>SUM(B329:B330)</f>
        <v>0</v>
      </c>
      <c r="C331" s="297"/>
      <c r="D331" s="297">
        <f t="shared" ref="D331" si="519">SUM(D329:D330)</f>
        <v>0</v>
      </c>
      <c r="E331" s="297"/>
      <c r="F331" s="297">
        <f t="shared" ref="F331" si="520">SUM(F329:F330)</f>
        <v>0</v>
      </c>
      <c r="G331" s="297"/>
      <c r="H331" s="297">
        <f t="shared" ref="H331" si="521">SUM(H329:H330)</f>
        <v>0</v>
      </c>
      <c r="I331" s="297"/>
      <c r="J331" s="297">
        <f t="shared" ref="J331" si="522">SUM(J329:J330)</f>
        <v>0</v>
      </c>
      <c r="K331" s="297"/>
      <c r="L331" s="297">
        <f t="shared" ref="L331" si="523">SUM(L329:L330)</f>
        <v>0</v>
      </c>
      <c r="M331" s="297"/>
      <c r="N331" s="297">
        <f t="shared" ref="N331" si="524">SUM(N329:N330)</f>
        <v>0</v>
      </c>
      <c r="O331" s="297"/>
      <c r="P331" s="297">
        <f t="shared" ref="P331" si="525">SUM(P329:P330)</f>
        <v>0</v>
      </c>
      <c r="Q331" s="297"/>
      <c r="R331" s="297">
        <f t="shared" ref="R331" si="526">SUM(R329:R330)</f>
        <v>0</v>
      </c>
      <c r="S331" s="297"/>
      <c r="T331" s="400">
        <f t="shared" si="518"/>
        <v>0</v>
      </c>
      <c r="U331" s="431" t="s">
        <v>332</v>
      </c>
    </row>
    <row r="332" spans="1:23" ht="12.75" customHeight="1" x14ac:dyDescent="0.25">
      <c r="A332" s="404" t="str">
        <f>A$16</f>
        <v>Kopējās izmaksas</v>
      </c>
      <c r="B332" s="405">
        <f>B328+B331</f>
        <v>0</v>
      </c>
      <c r="C332" s="405"/>
      <c r="D332" s="405">
        <f t="shared" ref="D332" si="527">D328+D331</f>
        <v>0</v>
      </c>
      <c r="E332" s="405"/>
      <c r="F332" s="405">
        <f t="shared" ref="F332" si="528">F328+F331</f>
        <v>0</v>
      </c>
      <c r="G332" s="405"/>
      <c r="H332" s="405">
        <f t="shared" ref="H332" si="529">H328+H331</f>
        <v>0</v>
      </c>
      <c r="I332" s="405"/>
      <c r="J332" s="405">
        <f t="shared" ref="J332" si="530">J328+J331</f>
        <v>0</v>
      </c>
      <c r="K332" s="405"/>
      <c r="L332" s="405">
        <f t="shared" ref="L332" si="531">L328+L331</f>
        <v>0</v>
      </c>
      <c r="M332" s="405"/>
      <c r="N332" s="405">
        <f t="shared" ref="N332" si="532">N328+N331</f>
        <v>0</v>
      </c>
      <c r="O332" s="405"/>
      <c r="P332" s="405">
        <f t="shared" ref="P332" si="533">P328+P331</f>
        <v>0</v>
      </c>
      <c r="Q332" s="405"/>
      <c r="R332" s="405">
        <f t="shared" ref="R332" si="534">R328+R331</f>
        <v>0</v>
      </c>
      <c r="S332" s="405"/>
      <c r="T332" s="400">
        <f>SUM(B332:R332)</f>
        <v>0</v>
      </c>
      <c r="U332" s="431" t="s">
        <v>332</v>
      </c>
    </row>
    <row r="334" spans="1:23" ht="18.75" customHeight="1" x14ac:dyDescent="0.2">
      <c r="A334" s="520" t="str">
        <f>A318</f>
        <v>Projekta iesniedzējs vai sadarbības partneris (1.3.4.):</v>
      </c>
      <c r="B334" s="421">
        <f>'1.3.4.R.14.,41.,45.vai dz.c.s.'!C3</f>
        <v>0</v>
      </c>
      <c r="C334" s="422"/>
      <c r="D334" s="422"/>
      <c r="E334" s="422"/>
      <c r="F334" s="421">
        <f>'1.3.4.R.14.,41.,45.vai dz.c.s.'!H3</f>
        <v>0</v>
      </c>
      <c r="G334" s="422"/>
      <c r="H334" s="423"/>
      <c r="I334" s="422"/>
      <c r="J334" s="423" t="s">
        <v>339</v>
      </c>
      <c r="K334" s="422"/>
      <c r="L334" s="425">
        <f>'1.3.4.R.14.,41.,45.vai dz.c.s.'!C14</f>
        <v>1</v>
      </c>
      <c r="M334" s="422"/>
      <c r="N334" s="426" t="s">
        <v>352</v>
      </c>
      <c r="O334" s="422"/>
      <c r="P334" s="423"/>
      <c r="Q334" s="422"/>
      <c r="R334" s="423"/>
      <c r="S334" s="422"/>
      <c r="T334" s="423"/>
      <c r="U334" s="423"/>
      <c r="W334" s="4">
        <f>IF(F334=Dati!$J$3,1,IF(F334=Dati!$J$4,2,IF(F334=Dati!$J$5,3,0)))</f>
        <v>0</v>
      </c>
    </row>
    <row r="335" spans="1:23" x14ac:dyDescent="0.2">
      <c r="A335" s="392" t="s">
        <v>324</v>
      </c>
      <c r="B335" s="393">
        <f>B$3</f>
        <v>2026</v>
      </c>
      <c r="C335" s="393"/>
      <c r="D335" s="393">
        <f>D$3</f>
        <v>2027</v>
      </c>
      <c r="E335" s="393"/>
      <c r="F335" s="393">
        <f>F$3</f>
        <v>2028</v>
      </c>
      <c r="G335" s="393"/>
      <c r="H335" s="393">
        <f>H$3</f>
        <v>2029</v>
      </c>
      <c r="I335" s="393"/>
      <c r="J335" s="393" t="str">
        <f>J$3</f>
        <v>X</v>
      </c>
      <c r="K335" s="393"/>
      <c r="L335" s="393" t="str">
        <f>L$3</f>
        <v>X</v>
      </c>
      <c r="M335" s="393"/>
      <c r="N335" s="393" t="str">
        <f>N$3</f>
        <v>X</v>
      </c>
      <c r="O335" s="393"/>
      <c r="P335" s="393" t="str">
        <f>P$3</f>
        <v>X</v>
      </c>
      <c r="Q335" s="393"/>
      <c r="R335" s="393" t="str">
        <f>R$3</f>
        <v>X</v>
      </c>
      <c r="S335" s="393"/>
      <c r="T335" s="393"/>
      <c r="U335" s="393"/>
    </row>
    <row r="336" spans="1:23" x14ac:dyDescent="0.2">
      <c r="A336" s="427"/>
      <c r="B336" s="394" t="s">
        <v>325</v>
      </c>
      <c r="C336" s="394"/>
      <c r="D336" s="394" t="s">
        <v>325</v>
      </c>
      <c r="E336" s="394"/>
      <c r="F336" s="394" t="s">
        <v>325</v>
      </c>
      <c r="G336" s="394"/>
      <c r="H336" s="394" t="s">
        <v>325</v>
      </c>
      <c r="I336" s="394"/>
      <c r="J336" s="394" t="s">
        <v>325</v>
      </c>
      <c r="K336" s="394"/>
      <c r="L336" s="394" t="s">
        <v>325</v>
      </c>
      <c r="M336" s="394"/>
      <c r="N336" s="394" t="s">
        <v>325</v>
      </c>
      <c r="O336" s="394"/>
      <c r="P336" s="394" t="s">
        <v>325</v>
      </c>
      <c r="Q336" s="394"/>
      <c r="R336" s="394" t="s">
        <v>325</v>
      </c>
      <c r="S336" s="394"/>
      <c r="T336" s="394" t="s">
        <v>191</v>
      </c>
      <c r="U336" s="394" t="s">
        <v>131</v>
      </c>
    </row>
    <row r="337" spans="1:23" ht="12.75" customHeight="1" x14ac:dyDescent="0.2">
      <c r="A337" s="428" t="str">
        <f>A$5</f>
        <v>Taisnīgas pārkārtošanās fonds</v>
      </c>
      <c r="B337" s="429">
        <f>(B344*$L$334-B341)*$W$19</f>
        <v>0</v>
      </c>
      <c r="C337" s="429"/>
      <c r="D337" s="429">
        <f t="shared" ref="D337" si="535">(D344*$L$334-D341)*$W$19</f>
        <v>0</v>
      </c>
      <c r="E337" s="429"/>
      <c r="F337" s="429">
        <f t="shared" ref="F337" si="536">(F344*$L$334-F341)*$W$19</f>
        <v>0</v>
      </c>
      <c r="G337" s="429"/>
      <c r="H337" s="429">
        <f t="shared" ref="H337" si="537">(H344*$L$334-H341)*$W$19</f>
        <v>0</v>
      </c>
      <c r="I337" s="429"/>
      <c r="J337" s="429">
        <f t="shared" ref="J337" si="538">(J344*$L$334-J341)*$W$19</f>
        <v>0</v>
      </c>
      <c r="K337" s="429"/>
      <c r="L337" s="429">
        <f t="shared" ref="L337" si="539">(L344*$L$334-L341)*$W$19</f>
        <v>0</v>
      </c>
      <c r="M337" s="429"/>
      <c r="N337" s="429">
        <f t="shared" ref="N337" si="540">(N344*$L$334-N341)*$W$19</f>
        <v>0</v>
      </c>
      <c r="O337" s="429"/>
      <c r="P337" s="429">
        <f t="shared" ref="P337" si="541">(P344*$L$334-P341)*$W$19</f>
        <v>0</v>
      </c>
      <c r="Q337" s="429"/>
      <c r="R337" s="429">
        <f t="shared" ref="R337" si="542">(R344*$L$334-R341)*$W$19</f>
        <v>0</v>
      </c>
      <c r="S337" s="429"/>
      <c r="T337" s="396">
        <f>SUM(B337:R337)</f>
        <v>0</v>
      </c>
      <c r="U337" s="397" t="e">
        <f>T337/$T$344</f>
        <v>#DIV/0!</v>
      </c>
    </row>
    <row r="338" spans="1:23" ht="12.75" hidden="1" customHeight="1" x14ac:dyDescent="0.2">
      <c r="A338" s="398" t="str">
        <f>A$6</f>
        <v>Attiecināmais valsts budžeta finansējums</v>
      </c>
      <c r="B338" s="502"/>
      <c r="C338" s="502"/>
      <c r="D338" s="502"/>
      <c r="E338" s="502"/>
      <c r="F338" s="502"/>
      <c r="G338" s="502"/>
      <c r="H338" s="502"/>
      <c r="I338" s="502"/>
      <c r="J338" s="502"/>
      <c r="K338" s="502"/>
      <c r="L338" s="502"/>
      <c r="M338" s="502"/>
      <c r="N338" s="502"/>
      <c r="O338" s="502"/>
      <c r="P338" s="502"/>
      <c r="Q338" s="502"/>
      <c r="R338" s="502"/>
      <c r="S338" s="429"/>
      <c r="T338" s="396">
        <f t="shared" ref="T338:T343" si="543">SUM(B338:R338)</f>
        <v>0</v>
      </c>
      <c r="U338" s="397" t="e">
        <f t="shared" ref="U338:U344" si="544">T338/$T$344</f>
        <v>#DIV/0!</v>
      </c>
    </row>
    <row r="339" spans="1:23" ht="12.75" hidden="1" customHeight="1" x14ac:dyDescent="0.2">
      <c r="A339" s="398" t="str">
        <f>A$7</f>
        <v>Cits publiskais finansējums</v>
      </c>
      <c r="B339" s="509"/>
      <c r="C339" s="430"/>
      <c r="D339" s="509"/>
      <c r="E339" s="430"/>
      <c r="F339" s="509"/>
      <c r="G339" s="430"/>
      <c r="H339" s="509"/>
      <c r="I339" s="430"/>
      <c r="J339" s="509"/>
      <c r="K339" s="430"/>
      <c r="L339" s="509"/>
      <c r="M339" s="430"/>
      <c r="N339" s="509"/>
      <c r="O339" s="430"/>
      <c r="P339" s="509"/>
      <c r="Q339" s="430"/>
      <c r="R339" s="509"/>
      <c r="S339" s="430"/>
      <c r="T339" s="396">
        <f t="shared" si="543"/>
        <v>0</v>
      </c>
      <c r="U339" s="397" t="e">
        <f t="shared" si="544"/>
        <v>#DIV/0!</v>
      </c>
    </row>
    <row r="340" spans="1:23" ht="12.75" customHeight="1" x14ac:dyDescent="0.2">
      <c r="A340" s="398" t="str">
        <f>A$8</f>
        <v>Pašvaldības finansējums</v>
      </c>
      <c r="B340" s="430">
        <f>IF($F$334="Pašvaldība vai tās izveidota iestāde",B344-B337-B341,0)</f>
        <v>0</v>
      </c>
      <c r="C340" s="430"/>
      <c r="D340" s="430">
        <f t="shared" ref="D340" si="545">IF($F$334="Pašvaldība vai tās izveidota iestāde",D344-D337-D341,0)</f>
        <v>0</v>
      </c>
      <c r="E340" s="430"/>
      <c r="F340" s="430">
        <f t="shared" ref="F340" si="546">IF($F$334="Pašvaldība vai tās izveidota iestāde",F344-F337-F341,0)</f>
        <v>0</v>
      </c>
      <c r="G340" s="430"/>
      <c r="H340" s="430">
        <f t="shared" ref="H340" si="547">IF($F$334="Pašvaldība vai tās izveidota iestāde",H344-H337-H341,0)</f>
        <v>0</v>
      </c>
      <c r="I340" s="430"/>
      <c r="J340" s="430">
        <f t="shared" ref="J340" si="548">IF($F$334="Pašvaldība vai tās izveidota iestāde",J344-J337-J341,0)</f>
        <v>0</v>
      </c>
      <c r="K340" s="430"/>
      <c r="L340" s="430">
        <f t="shared" ref="L340" si="549">IF($F$334="Pašvaldība vai tās izveidota iestāde",L344-L337-L341,0)</f>
        <v>0</v>
      </c>
      <c r="M340" s="430"/>
      <c r="N340" s="430">
        <f t="shared" ref="N340" si="550">IF($F$334="Pašvaldība vai tās izveidota iestāde",N344-N337-N341,0)</f>
        <v>0</v>
      </c>
      <c r="O340" s="430"/>
      <c r="P340" s="430">
        <f t="shared" ref="P340" si="551">IF($F$334="Pašvaldība vai tās izveidota iestāde",P344-P337-P341,0)</f>
        <v>0</v>
      </c>
      <c r="Q340" s="430"/>
      <c r="R340" s="430">
        <f t="shared" ref="R340" si="552">IF($F$334="Pašvaldība vai tās izveidota iestāde",R344-R337-R341,0)</f>
        <v>0</v>
      </c>
      <c r="S340" s="430"/>
      <c r="T340" s="396">
        <f t="shared" si="543"/>
        <v>0</v>
      </c>
      <c r="U340" s="397" t="e">
        <f t="shared" si="544"/>
        <v>#DIV/0!</v>
      </c>
    </row>
    <row r="341" spans="1:23" s="3" customFormat="1" ht="12.75" hidden="1" customHeight="1" x14ac:dyDescent="0.2">
      <c r="A341" s="398" t="str">
        <f>A$9</f>
        <v>Elastības finansējums</v>
      </c>
      <c r="B341" s="430">
        <f>B344*$L$334*$W$20</f>
        <v>0</v>
      </c>
      <c r="C341" s="430"/>
      <c r="D341" s="430">
        <f t="shared" ref="D341" si="553">D344*$L$334*$W$20</f>
        <v>0</v>
      </c>
      <c r="E341" s="430"/>
      <c r="F341" s="430">
        <f t="shared" ref="F341" si="554">F344*$L$334*$W$20</f>
        <v>0</v>
      </c>
      <c r="G341" s="430"/>
      <c r="H341" s="430">
        <f t="shared" ref="H341" si="555">H344*$L$334*$W$20</f>
        <v>0</v>
      </c>
      <c r="I341" s="430"/>
      <c r="J341" s="430">
        <f t="shared" ref="J341" si="556">J344*$L$334*$W$20</f>
        <v>0</v>
      </c>
      <c r="K341" s="430"/>
      <c r="L341" s="430">
        <f t="shared" ref="L341" si="557">L344*$L$334*$W$20</f>
        <v>0</v>
      </c>
      <c r="M341" s="430"/>
      <c r="N341" s="430">
        <f t="shared" ref="N341" si="558">N344*$L$334*$W$20</f>
        <v>0</v>
      </c>
      <c r="O341" s="430"/>
      <c r="P341" s="430">
        <f t="shared" ref="P341" si="559">P344*$L$334*$W$20</f>
        <v>0</v>
      </c>
      <c r="Q341" s="430"/>
      <c r="R341" s="430">
        <f t="shared" ref="R341" si="560">R344*$L$334*$W$20</f>
        <v>0</v>
      </c>
      <c r="S341" s="430"/>
      <c r="T341" s="396">
        <f t="shared" si="543"/>
        <v>0</v>
      </c>
      <c r="U341" s="397" t="e">
        <f t="shared" si="544"/>
        <v>#DIV/0!</v>
      </c>
    </row>
    <row r="342" spans="1:23" ht="12.75" customHeight="1" x14ac:dyDescent="0.2">
      <c r="A342" s="399" t="str">
        <f>A$10</f>
        <v>Publiskās attiecināmās izmaksas</v>
      </c>
      <c r="B342" s="513">
        <f>SUM(B337:B341)</f>
        <v>0</v>
      </c>
      <c r="C342" s="513"/>
      <c r="D342" s="513">
        <f t="shared" ref="D342" si="561">SUM(D337:D341)</f>
        <v>0</v>
      </c>
      <c r="E342" s="513"/>
      <c r="F342" s="513">
        <f t="shared" ref="F342" si="562">SUM(F337:F341)</f>
        <v>0</v>
      </c>
      <c r="G342" s="513"/>
      <c r="H342" s="513">
        <f t="shared" ref="H342" si="563">SUM(H337:H341)</f>
        <v>0</v>
      </c>
      <c r="I342" s="513"/>
      <c r="J342" s="513">
        <f t="shared" ref="J342" si="564">SUM(J337:J341)</f>
        <v>0</v>
      </c>
      <c r="K342" s="513"/>
      <c r="L342" s="513">
        <f t="shared" ref="L342" si="565">SUM(L337:L341)</f>
        <v>0</v>
      </c>
      <c r="M342" s="513"/>
      <c r="N342" s="513">
        <f t="shared" ref="N342" si="566">SUM(N337:N341)</f>
        <v>0</v>
      </c>
      <c r="O342" s="513"/>
      <c r="P342" s="513">
        <f t="shared" ref="P342" si="567">SUM(P337:P341)</f>
        <v>0</v>
      </c>
      <c r="Q342" s="513"/>
      <c r="R342" s="513">
        <f t="shared" ref="R342" si="568">SUM(R337:R341)</f>
        <v>0</v>
      </c>
      <c r="S342" s="297"/>
      <c r="T342" s="400">
        <f t="shared" si="543"/>
        <v>0</v>
      </c>
      <c r="U342" s="397" t="e">
        <f t="shared" si="544"/>
        <v>#DIV/0!</v>
      </c>
    </row>
    <row r="343" spans="1:23" ht="12.75" customHeight="1" x14ac:dyDescent="0.2">
      <c r="A343" s="398" t="str">
        <f>A$11</f>
        <v>Privātās attiecināmās izmaksas</v>
      </c>
      <c r="B343" s="430">
        <f>IF($F$334="Pašvaldība vai tās izveidota iestāde",0,B344-B337-B341)</f>
        <v>0</v>
      </c>
      <c r="C343" s="430"/>
      <c r="D343" s="430">
        <f t="shared" ref="D343" si="569">IF($F$334="Pašvaldība vai tās izveidota iestāde",0,D344-D337-D341)</f>
        <v>0</v>
      </c>
      <c r="E343" s="430"/>
      <c r="F343" s="430">
        <f t="shared" ref="F343" si="570">IF($F$334="Pašvaldība vai tās izveidota iestāde",0,F344-F337-F341)</f>
        <v>0</v>
      </c>
      <c r="G343" s="430"/>
      <c r="H343" s="430">
        <f t="shared" ref="H343" si="571">IF($F$334="Pašvaldība vai tās izveidota iestāde",0,H344-H337-H341)</f>
        <v>0</v>
      </c>
      <c r="I343" s="430"/>
      <c r="J343" s="430">
        <f t="shared" ref="J343" si="572">IF($F$334="Pašvaldība vai tās izveidota iestāde",0,J344-J337-J341)</f>
        <v>0</v>
      </c>
      <c r="K343" s="430"/>
      <c r="L343" s="430">
        <f t="shared" ref="L343" si="573">IF($F$334="Pašvaldība vai tās izveidota iestāde",0,L344-L337-L341)</f>
        <v>0</v>
      </c>
      <c r="M343" s="430"/>
      <c r="N343" s="430">
        <f t="shared" ref="N343" si="574">IF($F$334="Pašvaldība vai tās izveidota iestāde",0,N344-N337-N341)</f>
        <v>0</v>
      </c>
      <c r="O343" s="430"/>
      <c r="P343" s="430">
        <f t="shared" ref="P343" si="575">IF($F$334="Pašvaldība vai tās izveidota iestāde",0,P344-P337-P341)</f>
        <v>0</v>
      </c>
      <c r="Q343" s="430"/>
      <c r="R343" s="430">
        <f t="shared" ref="R343" si="576">IF($F$334="Pašvaldība vai tās izveidota iestāde",0,R344-R337-R341)</f>
        <v>0</v>
      </c>
      <c r="S343" s="430"/>
      <c r="T343" s="396">
        <f t="shared" si="543"/>
        <v>0</v>
      </c>
      <c r="U343" s="397" t="e">
        <f t="shared" si="544"/>
        <v>#DIV/0!</v>
      </c>
    </row>
    <row r="344" spans="1:23" ht="12.75" customHeight="1" x14ac:dyDescent="0.2">
      <c r="A344" s="399" t="str">
        <f>A$12</f>
        <v>Kopējās attiecināmās izmaksas</v>
      </c>
      <c r="B344" s="297">
        <f>'1.3.4.R.14.,41.,45.vai dz.c.s.'!H28</f>
        <v>0</v>
      </c>
      <c r="C344" s="297"/>
      <c r="D344" s="297">
        <f>'1.3.4.R.14.,41.,45.vai dz.c.s.'!J28</f>
        <v>0</v>
      </c>
      <c r="E344" s="297"/>
      <c r="F344" s="297">
        <f>'1.3.4.R.14.,41.,45.vai dz.c.s.'!L28</f>
        <v>0</v>
      </c>
      <c r="G344" s="297"/>
      <c r="H344" s="297">
        <f>'1.3.4.R.14.,41.,45.vai dz.c.s.'!N28</f>
        <v>0</v>
      </c>
      <c r="I344" s="297"/>
      <c r="J344" s="297">
        <f>'1.3.4.R.14.,41.,45.vai dz.c.s.'!P28</f>
        <v>0</v>
      </c>
      <c r="K344" s="297"/>
      <c r="L344" s="297">
        <f>'1.3.4.R.14.,41.,45.vai dz.c.s.'!R28</f>
        <v>0</v>
      </c>
      <c r="M344" s="297"/>
      <c r="N344" s="297">
        <f>'1.3.4.R.14.,41.,45.vai dz.c.s.'!T28</f>
        <v>0</v>
      </c>
      <c r="O344" s="297"/>
      <c r="P344" s="297">
        <f>'1.3.4.R.14.,41.,45.vai dz.c.s.'!V28</f>
        <v>0</v>
      </c>
      <c r="Q344" s="297"/>
      <c r="R344" s="297">
        <f>'1.3.4.R.14.,41.,45.vai dz.c.s.'!X28</f>
        <v>0</v>
      </c>
      <c r="S344" s="297"/>
      <c r="T344" s="400">
        <f>SUM(B344:R344)</f>
        <v>0</v>
      </c>
      <c r="U344" s="397" t="e">
        <f t="shared" si="544"/>
        <v>#DIV/0!</v>
      </c>
    </row>
    <row r="345" spans="1:23" ht="12.75" hidden="1" customHeight="1" x14ac:dyDescent="0.2">
      <c r="A345" s="398" t="str">
        <f>A$13</f>
        <v>Publiskās ārpusprojekta izmaksas</v>
      </c>
      <c r="B345" s="432"/>
      <c r="C345" s="432"/>
      <c r="D345" s="432"/>
      <c r="E345" s="432"/>
      <c r="F345" s="432"/>
      <c r="G345" s="432"/>
      <c r="H345" s="432"/>
      <c r="I345" s="432"/>
      <c r="J345" s="432"/>
      <c r="K345" s="432"/>
      <c r="L345" s="432"/>
      <c r="M345" s="432"/>
      <c r="N345" s="432"/>
      <c r="O345" s="432"/>
      <c r="P345" s="432"/>
      <c r="Q345" s="432"/>
      <c r="R345" s="432"/>
      <c r="S345" s="432"/>
      <c r="T345" s="396">
        <f t="shared" ref="T345:T347" si="577">SUM(B345:R345)</f>
        <v>0</v>
      </c>
      <c r="U345" s="431" t="s">
        <v>332</v>
      </c>
    </row>
    <row r="346" spans="1:23" ht="12.75" customHeight="1" x14ac:dyDescent="0.2">
      <c r="A346" s="398" t="str">
        <f>A$14</f>
        <v>Privātās ārpusprojekta izmaksas</v>
      </c>
      <c r="B346" s="430">
        <f>'1.3.4.R.14.,41.,45.vai dz.c.s.'!I28</f>
        <v>0</v>
      </c>
      <c r="C346" s="430"/>
      <c r="D346" s="430">
        <f>'1.3.4.R.14.,41.,45.vai dz.c.s.'!K28</f>
        <v>0</v>
      </c>
      <c r="E346" s="430"/>
      <c r="F346" s="430">
        <f>'1.3.4.R.14.,41.,45.vai dz.c.s.'!M28</f>
        <v>0</v>
      </c>
      <c r="G346" s="430"/>
      <c r="H346" s="430">
        <f>'1.3.4.R.14.,41.,45.vai dz.c.s.'!O28</f>
        <v>0</v>
      </c>
      <c r="I346" s="430"/>
      <c r="J346" s="430">
        <f>'1.3.4.R.14.,41.,45.vai dz.c.s.'!Q28</f>
        <v>0</v>
      </c>
      <c r="K346" s="430"/>
      <c r="L346" s="430">
        <f>'1.3.4.R.14.,41.,45.vai dz.c.s.'!S28</f>
        <v>0</v>
      </c>
      <c r="M346" s="430"/>
      <c r="N346" s="430">
        <f>'1.3.4.R.14.,41.,45.vai dz.c.s.'!U28</f>
        <v>0</v>
      </c>
      <c r="O346" s="430"/>
      <c r="P346" s="430">
        <f>'1.3.4.R.14.,41.,45.vai dz.c.s.'!W28</f>
        <v>0</v>
      </c>
      <c r="Q346" s="430"/>
      <c r="R346" s="430">
        <f>'1.3.4.R.14.,41.,45.vai dz.c.s.'!Y28</f>
        <v>0</v>
      </c>
      <c r="S346" s="430"/>
      <c r="T346" s="396">
        <f t="shared" si="577"/>
        <v>0</v>
      </c>
      <c r="U346" s="431" t="s">
        <v>332</v>
      </c>
    </row>
    <row r="347" spans="1:23" ht="12.75" customHeight="1" x14ac:dyDescent="0.2">
      <c r="A347" s="399" t="str">
        <f>A$15</f>
        <v>Ārpusprojekta izmaksas kopā</v>
      </c>
      <c r="B347" s="297">
        <f>SUM(B345:B346)</f>
        <v>0</v>
      </c>
      <c r="C347" s="297"/>
      <c r="D347" s="297">
        <f t="shared" ref="D347" si="578">SUM(D345:D346)</f>
        <v>0</v>
      </c>
      <c r="E347" s="297"/>
      <c r="F347" s="297">
        <f t="shared" ref="F347" si="579">SUM(F345:F346)</f>
        <v>0</v>
      </c>
      <c r="G347" s="297"/>
      <c r="H347" s="297">
        <f t="shared" ref="H347" si="580">SUM(H345:H346)</f>
        <v>0</v>
      </c>
      <c r="I347" s="297"/>
      <c r="J347" s="297">
        <f t="shared" ref="J347" si="581">SUM(J345:J346)</f>
        <v>0</v>
      </c>
      <c r="K347" s="297"/>
      <c r="L347" s="297">
        <f t="shared" ref="L347" si="582">SUM(L345:L346)</f>
        <v>0</v>
      </c>
      <c r="M347" s="297"/>
      <c r="N347" s="297">
        <f t="shared" ref="N347" si="583">SUM(N345:N346)</f>
        <v>0</v>
      </c>
      <c r="O347" s="297"/>
      <c r="P347" s="297">
        <f t="shared" ref="P347" si="584">SUM(P345:P346)</f>
        <v>0</v>
      </c>
      <c r="Q347" s="297"/>
      <c r="R347" s="297">
        <f t="shared" ref="R347" si="585">SUM(R345:R346)</f>
        <v>0</v>
      </c>
      <c r="S347" s="297"/>
      <c r="T347" s="400">
        <f t="shared" si="577"/>
        <v>0</v>
      </c>
      <c r="U347" s="431" t="s">
        <v>332</v>
      </c>
    </row>
    <row r="348" spans="1:23" ht="12.75" customHeight="1" x14ac:dyDescent="0.25">
      <c r="A348" s="404" t="str">
        <f>A$16</f>
        <v>Kopējās izmaksas</v>
      </c>
      <c r="B348" s="405">
        <f>B344+B347</f>
        <v>0</v>
      </c>
      <c r="C348" s="405"/>
      <c r="D348" s="405">
        <f t="shared" ref="D348" si="586">D344+D347</f>
        <v>0</v>
      </c>
      <c r="E348" s="405"/>
      <c r="F348" s="405">
        <f t="shared" ref="F348" si="587">F344+F347</f>
        <v>0</v>
      </c>
      <c r="G348" s="405"/>
      <c r="H348" s="405">
        <f t="shared" ref="H348" si="588">H344+H347</f>
        <v>0</v>
      </c>
      <c r="I348" s="405"/>
      <c r="J348" s="405">
        <f t="shared" ref="J348" si="589">J344+J347</f>
        <v>0</v>
      </c>
      <c r="K348" s="405"/>
      <c r="L348" s="405">
        <f t="shared" ref="L348" si="590">L344+L347</f>
        <v>0</v>
      </c>
      <c r="M348" s="405"/>
      <c r="N348" s="405">
        <f t="shared" ref="N348" si="591">N344+N347</f>
        <v>0</v>
      </c>
      <c r="O348" s="405"/>
      <c r="P348" s="405">
        <f t="shared" ref="P348" si="592">P344+P347</f>
        <v>0</v>
      </c>
      <c r="Q348" s="405"/>
      <c r="R348" s="405">
        <f t="shared" ref="R348" si="593">R344+R347</f>
        <v>0</v>
      </c>
      <c r="S348" s="405"/>
      <c r="T348" s="400">
        <f>SUM(B348:R348)</f>
        <v>0</v>
      </c>
      <c r="U348" s="431" t="s">
        <v>332</v>
      </c>
    </row>
    <row r="350" spans="1:23" ht="18.75" customHeight="1" x14ac:dyDescent="0.2">
      <c r="A350" s="521" t="str">
        <f>'1.3.5.R.14.,41.,45.vai dz.c.s.'!B3</f>
        <v>Projekta iesniedzējs vai sadarbības partneris (1.3.5.):</v>
      </c>
      <c r="B350" s="421">
        <f>'1.3.5.R.14.,41.,45.vai dz.c.s.'!C3</f>
        <v>0</v>
      </c>
      <c r="C350" s="422"/>
      <c r="D350" s="422"/>
      <c r="E350" s="422"/>
      <c r="F350" s="421">
        <f>'1.3.5.R.14.,41.,45.vai dz.c.s.'!H3</f>
        <v>0</v>
      </c>
      <c r="G350" s="422"/>
      <c r="H350" s="423"/>
      <c r="I350" s="422"/>
      <c r="J350" s="423" t="s">
        <v>339</v>
      </c>
      <c r="K350" s="422"/>
      <c r="L350" s="425">
        <f>'1.3.5.R.14.,41.,45.vai dz.c.s.'!C24</f>
        <v>0.3</v>
      </c>
      <c r="M350" s="422"/>
      <c r="N350" s="426" t="s">
        <v>360</v>
      </c>
      <c r="O350" s="422"/>
      <c r="P350" s="423"/>
      <c r="Q350" s="422"/>
      <c r="R350" s="423"/>
      <c r="S350" s="422"/>
      <c r="T350" s="588">
        <f>'1.3.5.R.14.,41.,45.vai dz.c.s.'!N3</f>
        <v>0</v>
      </c>
      <c r="U350" s="588"/>
      <c r="W350" s="4">
        <f>IF(F350=Dati!$J$3,1,IF(F350=Dati!$J$4,2,IF(F350=Dati!$J$5,3,0)))</f>
        <v>0</v>
      </c>
    </row>
    <row r="351" spans="1:23" x14ac:dyDescent="0.2">
      <c r="A351" s="392" t="s">
        <v>324</v>
      </c>
      <c r="B351" s="393">
        <f>B$3</f>
        <v>2026</v>
      </c>
      <c r="C351" s="393"/>
      <c r="D351" s="393">
        <f>D$3</f>
        <v>2027</v>
      </c>
      <c r="E351" s="393"/>
      <c r="F351" s="393">
        <f>F$3</f>
        <v>2028</v>
      </c>
      <c r="G351" s="393"/>
      <c r="H351" s="393">
        <f>H$3</f>
        <v>2029</v>
      </c>
      <c r="I351" s="393"/>
      <c r="J351" s="393" t="str">
        <f>J$3</f>
        <v>X</v>
      </c>
      <c r="K351" s="393"/>
      <c r="L351" s="393" t="str">
        <f>L$3</f>
        <v>X</v>
      </c>
      <c r="M351" s="393"/>
      <c r="N351" s="393" t="str">
        <f>N$3</f>
        <v>X</v>
      </c>
      <c r="O351" s="393"/>
      <c r="P351" s="393" t="str">
        <f>P$3</f>
        <v>X</v>
      </c>
      <c r="Q351" s="393"/>
      <c r="R351" s="393" t="str">
        <f>R$3</f>
        <v>X</v>
      </c>
      <c r="S351" s="393"/>
      <c r="T351" s="393"/>
      <c r="U351" s="393"/>
    </row>
    <row r="352" spans="1:23" x14ac:dyDescent="0.2">
      <c r="A352" s="427"/>
      <c r="B352" s="394" t="s">
        <v>325</v>
      </c>
      <c r="C352" s="394"/>
      <c r="D352" s="394" t="s">
        <v>325</v>
      </c>
      <c r="E352" s="394"/>
      <c r="F352" s="394" t="s">
        <v>325</v>
      </c>
      <c r="G352" s="394"/>
      <c r="H352" s="394" t="s">
        <v>325</v>
      </c>
      <c r="I352" s="394"/>
      <c r="J352" s="394" t="s">
        <v>325</v>
      </c>
      <c r="K352" s="394"/>
      <c r="L352" s="394" t="s">
        <v>325</v>
      </c>
      <c r="M352" s="394"/>
      <c r="N352" s="394" t="s">
        <v>325</v>
      </c>
      <c r="O352" s="394"/>
      <c r="P352" s="394" t="s">
        <v>325</v>
      </c>
      <c r="Q352" s="394"/>
      <c r="R352" s="394" t="s">
        <v>325</v>
      </c>
      <c r="S352" s="394"/>
      <c r="T352" s="394" t="s">
        <v>191</v>
      </c>
      <c r="U352" s="394" t="s">
        <v>131</v>
      </c>
    </row>
    <row r="353" spans="1:23" ht="12.75" customHeight="1" x14ac:dyDescent="0.2">
      <c r="A353" s="428" t="str">
        <f>A$5</f>
        <v>Taisnīgas pārkārtošanās fonds</v>
      </c>
      <c r="B353" s="429">
        <f>(B360*$L$350)*$W$19-B357</f>
        <v>0</v>
      </c>
      <c r="C353" s="429"/>
      <c r="D353" s="429">
        <f t="shared" ref="D353" si="594">(D360*$L$350)*$W$19-D357</f>
        <v>0</v>
      </c>
      <c r="E353" s="429"/>
      <c r="F353" s="429">
        <f t="shared" ref="F353" si="595">(F360*$L$350)*$W$19-F357</f>
        <v>0</v>
      </c>
      <c r="G353" s="429"/>
      <c r="H353" s="429">
        <f t="shared" ref="H353" si="596">(H360*$L$350)*$W$19-H357</f>
        <v>0</v>
      </c>
      <c r="I353" s="429"/>
      <c r="J353" s="429">
        <f t="shared" ref="J353" si="597">(J360*$L$350)*$W$19-J357</f>
        <v>0</v>
      </c>
      <c r="K353" s="429"/>
      <c r="L353" s="429">
        <f t="shared" ref="L353" si="598">(L360*$L$350)*$W$19-L357</f>
        <v>0</v>
      </c>
      <c r="M353" s="429"/>
      <c r="N353" s="429">
        <f t="shared" ref="N353" si="599">(N360*$L$350)*$W$19-N357</f>
        <v>0</v>
      </c>
      <c r="O353" s="429"/>
      <c r="P353" s="429">
        <f t="shared" ref="P353" si="600">(P360*$L$350)*$W$19-P357</f>
        <v>0</v>
      </c>
      <c r="Q353" s="429"/>
      <c r="R353" s="429">
        <f t="shared" ref="R353" si="601">(R360*$L$350)*$W$19-R357</f>
        <v>0</v>
      </c>
      <c r="S353" s="429"/>
      <c r="T353" s="396">
        <f>SUM(B353:R353)</f>
        <v>0</v>
      </c>
      <c r="U353" s="397" t="e">
        <f>T353/$T$360</f>
        <v>#DIV/0!</v>
      </c>
    </row>
    <row r="354" spans="1:23" ht="12.75" hidden="1" customHeight="1" x14ac:dyDescent="0.2">
      <c r="A354" s="398" t="str">
        <f>A$6</f>
        <v>Attiecināmais valsts budžeta finansējums</v>
      </c>
      <c r="B354" s="502"/>
      <c r="C354" s="502"/>
      <c r="D354" s="502"/>
      <c r="E354" s="502"/>
      <c r="F354" s="502"/>
      <c r="G354" s="502"/>
      <c r="H354" s="502"/>
      <c r="I354" s="502"/>
      <c r="J354" s="502"/>
      <c r="K354" s="502"/>
      <c r="L354" s="502"/>
      <c r="M354" s="502"/>
      <c r="N354" s="502"/>
      <c r="O354" s="502"/>
      <c r="P354" s="502"/>
      <c r="Q354" s="502"/>
      <c r="R354" s="502"/>
      <c r="S354" s="429"/>
      <c r="T354" s="396">
        <f t="shared" ref="T354:T359" si="602">SUM(B354:R354)</f>
        <v>0</v>
      </c>
      <c r="U354" s="397" t="e">
        <f t="shared" ref="U354:U360" si="603">T354/$T$360</f>
        <v>#DIV/0!</v>
      </c>
    </row>
    <row r="355" spans="1:23" ht="12.75" hidden="1" customHeight="1" x14ac:dyDescent="0.2">
      <c r="A355" s="398" t="str">
        <f>A$7</f>
        <v>Cits publiskais finansējums</v>
      </c>
      <c r="B355" s="432"/>
      <c r="C355" s="432"/>
      <c r="D355" s="432"/>
      <c r="E355" s="432"/>
      <c r="F355" s="432"/>
      <c r="G355" s="432"/>
      <c r="H355" s="432"/>
      <c r="I355" s="432"/>
      <c r="J355" s="432"/>
      <c r="K355" s="432"/>
      <c r="L355" s="432"/>
      <c r="M355" s="432"/>
      <c r="N355" s="432"/>
      <c r="O355" s="432"/>
      <c r="P355" s="432"/>
      <c r="Q355" s="432"/>
      <c r="R355" s="432"/>
      <c r="S355" s="432"/>
      <c r="T355" s="396">
        <f t="shared" si="602"/>
        <v>0</v>
      </c>
      <c r="U355" s="397" t="e">
        <f t="shared" si="603"/>
        <v>#DIV/0!</v>
      </c>
    </row>
    <row r="356" spans="1:23" ht="12.75" hidden="1" customHeight="1" x14ac:dyDescent="0.2">
      <c r="A356" s="398" t="str">
        <f>A$8</f>
        <v>Pašvaldības finansējums</v>
      </c>
      <c r="B356" s="432"/>
      <c r="C356" s="432"/>
      <c r="D356" s="432"/>
      <c r="E356" s="432"/>
      <c r="F356" s="432"/>
      <c r="G356" s="432"/>
      <c r="H356" s="432"/>
      <c r="I356" s="432"/>
      <c r="J356" s="432"/>
      <c r="K356" s="432"/>
      <c r="L356" s="432"/>
      <c r="M356" s="432"/>
      <c r="N356" s="432"/>
      <c r="O356" s="432"/>
      <c r="P356" s="432"/>
      <c r="Q356" s="432"/>
      <c r="R356" s="432"/>
      <c r="S356" s="432"/>
      <c r="T356" s="396">
        <f t="shared" si="602"/>
        <v>0</v>
      </c>
      <c r="U356" s="397" t="e">
        <f t="shared" si="603"/>
        <v>#DIV/0!</v>
      </c>
    </row>
    <row r="357" spans="1:23" s="3" customFormat="1" ht="12.75" hidden="1" customHeight="1" x14ac:dyDescent="0.2">
      <c r="A357" s="398" t="str">
        <f>A$9</f>
        <v>Elastības finansējums</v>
      </c>
      <c r="B357" s="430">
        <f>B360*$L$350*$W$20</f>
        <v>0</v>
      </c>
      <c r="C357" s="430"/>
      <c r="D357" s="430">
        <f t="shared" ref="D357" si="604">D360*$L$350*$W$20</f>
        <v>0</v>
      </c>
      <c r="E357" s="430"/>
      <c r="F357" s="430">
        <f t="shared" ref="F357" si="605">F360*$L$350*$W$20</f>
        <v>0</v>
      </c>
      <c r="G357" s="430"/>
      <c r="H357" s="430">
        <f t="shared" ref="H357" si="606">H360*$L$350*$W$20</f>
        <v>0</v>
      </c>
      <c r="I357" s="430"/>
      <c r="J357" s="430">
        <f t="shared" ref="J357" si="607">J360*$L$350*$W$20</f>
        <v>0</v>
      </c>
      <c r="K357" s="430"/>
      <c r="L357" s="430">
        <f t="shared" ref="L357" si="608">L360*$L$350*$W$20</f>
        <v>0</v>
      </c>
      <c r="M357" s="430"/>
      <c r="N357" s="430">
        <f t="shared" ref="N357" si="609">N360*$L$350*$W$20</f>
        <v>0</v>
      </c>
      <c r="O357" s="430"/>
      <c r="P357" s="430">
        <f t="shared" ref="P357" si="610">P360*$L$350*$W$20</f>
        <v>0</v>
      </c>
      <c r="Q357" s="430"/>
      <c r="R357" s="430">
        <f t="shared" ref="R357" si="611">R360*$L$350*$W$20</f>
        <v>0</v>
      </c>
      <c r="S357" s="430"/>
      <c r="T357" s="396">
        <f t="shared" si="602"/>
        <v>0</v>
      </c>
      <c r="U357" s="397" t="e">
        <f t="shared" si="603"/>
        <v>#DIV/0!</v>
      </c>
    </row>
    <row r="358" spans="1:23" ht="12.75" customHeight="1" x14ac:dyDescent="0.2">
      <c r="A358" s="399" t="str">
        <f>A$10</f>
        <v>Publiskās attiecināmās izmaksas</v>
      </c>
      <c r="B358" s="297">
        <f>SUM(B353:B357)</f>
        <v>0</v>
      </c>
      <c r="C358" s="297"/>
      <c r="D358" s="297">
        <f t="shared" ref="D358" si="612">SUM(D353:D357)</f>
        <v>0</v>
      </c>
      <c r="E358" s="297"/>
      <c r="F358" s="297">
        <f t="shared" ref="F358" si="613">SUM(F353:F357)</f>
        <v>0</v>
      </c>
      <c r="G358" s="297"/>
      <c r="H358" s="297">
        <f t="shared" ref="H358" si="614">SUM(H353:H357)</f>
        <v>0</v>
      </c>
      <c r="I358" s="297"/>
      <c r="J358" s="297">
        <f t="shared" ref="J358" si="615">SUM(J353:J357)</f>
        <v>0</v>
      </c>
      <c r="K358" s="297"/>
      <c r="L358" s="297">
        <f t="shared" ref="L358" si="616">SUM(L353:L357)</f>
        <v>0</v>
      </c>
      <c r="M358" s="297"/>
      <c r="N358" s="297">
        <f t="shared" ref="N358" si="617">SUM(N353:N357)</f>
        <v>0</v>
      </c>
      <c r="O358" s="297"/>
      <c r="P358" s="297">
        <f t="shared" ref="P358" si="618">SUM(P353:P357)</f>
        <v>0</v>
      </c>
      <c r="Q358" s="297"/>
      <c r="R358" s="297">
        <f t="shared" ref="R358" si="619">SUM(R353:R357)</f>
        <v>0</v>
      </c>
      <c r="S358" s="297"/>
      <c r="T358" s="400">
        <f t="shared" si="602"/>
        <v>0</v>
      </c>
      <c r="U358" s="397" t="e">
        <f t="shared" si="603"/>
        <v>#DIV/0!</v>
      </c>
    </row>
    <row r="359" spans="1:23" ht="12.75" customHeight="1" x14ac:dyDescent="0.2">
      <c r="A359" s="398" t="str">
        <f>A$11</f>
        <v>Privātās attiecināmās izmaksas</v>
      </c>
      <c r="B359" s="430">
        <f>B360-B358</f>
        <v>0</v>
      </c>
      <c r="C359" s="430"/>
      <c r="D359" s="430">
        <f t="shared" ref="D359" si="620">D360-D358</f>
        <v>0</v>
      </c>
      <c r="E359" s="430"/>
      <c r="F359" s="430">
        <f t="shared" ref="F359" si="621">F360-F358</f>
        <v>0</v>
      </c>
      <c r="G359" s="430"/>
      <c r="H359" s="430">
        <f t="shared" ref="H359" si="622">H360-H358</f>
        <v>0</v>
      </c>
      <c r="I359" s="430"/>
      <c r="J359" s="430">
        <f t="shared" ref="J359" si="623">J360-J358</f>
        <v>0</v>
      </c>
      <c r="K359" s="430"/>
      <c r="L359" s="430">
        <f t="shared" ref="L359" si="624">L360-L358</f>
        <v>0</v>
      </c>
      <c r="M359" s="430"/>
      <c r="N359" s="430">
        <f t="shared" ref="N359" si="625">N360-N358</f>
        <v>0</v>
      </c>
      <c r="O359" s="430"/>
      <c r="P359" s="430">
        <f t="shared" ref="P359" si="626">P360-P358</f>
        <v>0</v>
      </c>
      <c r="Q359" s="430"/>
      <c r="R359" s="430">
        <f t="shared" ref="R359" si="627">R360-R358</f>
        <v>0</v>
      </c>
      <c r="S359" s="430"/>
      <c r="T359" s="396">
        <f t="shared" si="602"/>
        <v>0</v>
      </c>
      <c r="U359" s="397" t="e">
        <f t="shared" si="603"/>
        <v>#DIV/0!</v>
      </c>
    </row>
    <row r="360" spans="1:23" ht="12.75" customHeight="1" x14ac:dyDescent="0.2">
      <c r="A360" s="399" t="str">
        <f>A$12</f>
        <v>Kopējās attiecināmās izmaksas</v>
      </c>
      <c r="B360" s="297">
        <f>'1.3.5.R.14.,41.,45.vai dz.c.s.'!H27</f>
        <v>0</v>
      </c>
      <c r="C360" s="297"/>
      <c r="D360" s="297">
        <f>'1.3.5.R.14.,41.,45.vai dz.c.s.'!J27</f>
        <v>0</v>
      </c>
      <c r="E360" s="297"/>
      <c r="F360" s="297">
        <f>'1.3.5.R.14.,41.,45.vai dz.c.s.'!L27</f>
        <v>0</v>
      </c>
      <c r="G360" s="297"/>
      <c r="H360" s="297">
        <f>'1.3.5.R.14.,41.,45.vai dz.c.s.'!N27</f>
        <v>0</v>
      </c>
      <c r="I360" s="297"/>
      <c r="J360" s="297">
        <f>'1.3.5.R.14.,41.,45.vai dz.c.s.'!P27</f>
        <v>0</v>
      </c>
      <c r="K360" s="297"/>
      <c r="L360" s="297">
        <f>'1.3.5.R.14.,41.,45.vai dz.c.s.'!R27</f>
        <v>0</v>
      </c>
      <c r="M360" s="297"/>
      <c r="N360" s="297">
        <f>'1.3.5.R.14.,41.,45.vai dz.c.s.'!T27</f>
        <v>0</v>
      </c>
      <c r="O360" s="297"/>
      <c r="P360" s="297">
        <f>'1.3.5.R.14.,41.,45.vai dz.c.s.'!V27</f>
        <v>0</v>
      </c>
      <c r="Q360" s="297"/>
      <c r="R360" s="297">
        <f>'1.3.5.R.14.,41.,45.vai dz.c.s.'!X27</f>
        <v>0</v>
      </c>
      <c r="S360" s="297"/>
      <c r="T360" s="400">
        <f>SUM(B360:R360)</f>
        <v>0</v>
      </c>
      <c r="U360" s="397" t="e">
        <f t="shared" si="603"/>
        <v>#DIV/0!</v>
      </c>
    </row>
    <row r="361" spans="1:23" ht="12.75" hidden="1" customHeight="1" x14ac:dyDescent="0.2">
      <c r="A361" s="398" t="str">
        <f>A$13</f>
        <v>Publiskās ārpusprojekta izmaksas</v>
      </c>
      <c r="B361" s="432"/>
      <c r="C361" s="432"/>
      <c r="D361" s="432"/>
      <c r="E361" s="432"/>
      <c r="F361" s="432"/>
      <c r="G361" s="432"/>
      <c r="H361" s="432"/>
      <c r="I361" s="432"/>
      <c r="J361" s="432"/>
      <c r="K361" s="432"/>
      <c r="L361" s="432"/>
      <c r="M361" s="432"/>
      <c r="N361" s="432"/>
      <c r="O361" s="432"/>
      <c r="P361" s="432"/>
      <c r="Q361" s="432"/>
      <c r="R361" s="432"/>
      <c r="S361" s="432"/>
      <c r="T361" s="396">
        <f t="shared" ref="T361:T363" si="628">SUM(B361:R361)</f>
        <v>0</v>
      </c>
      <c r="U361" s="431" t="s">
        <v>332</v>
      </c>
    </row>
    <row r="362" spans="1:23" ht="12.75" customHeight="1" x14ac:dyDescent="0.2">
      <c r="A362" s="398" t="str">
        <f>A$14</f>
        <v>Privātās ārpusprojekta izmaksas</v>
      </c>
      <c r="B362" s="430">
        <f>'1.3.5.R.14.,41.,45.vai dz.c.s.'!I27</f>
        <v>0</v>
      </c>
      <c r="C362" s="430"/>
      <c r="D362" s="430">
        <f>'1.3.5.R.14.,41.,45.vai dz.c.s.'!K27</f>
        <v>0</v>
      </c>
      <c r="E362" s="430"/>
      <c r="F362" s="430">
        <f>'1.3.5.R.14.,41.,45.vai dz.c.s.'!M27</f>
        <v>0</v>
      </c>
      <c r="G362" s="430"/>
      <c r="H362" s="430">
        <f>'1.3.5.R.14.,41.,45.vai dz.c.s.'!O27</f>
        <v>0</v>
      </c>
      <c r="I362" s="430"/>
      <c r="J362" s="430">
        <f>'1.3.5.R.14.,41.,45.vai dz.c.s.'!Q27</f>
        <v>0</v>
      </c>
      <c r="K362" s="430"/>
      <c r="L362" s="430">
        <f>'1.3.5.R.14.,41.,45.vai dz.c.s.'!S27</f>
        <v>0</v>
      </c>
      <c r="M362" s="430"/>
      <c r="N362" s="430">
        <f>'1.3.5.R.14.,41.,45.vai dz.c.s.'!U27</f>
        <v>0</v>
      </c>
      <c r="O362" s="430"/>
      <c r="P362" s="430">
        <f>'1.3.5.R.14.,41.,45.vai dz.c.s.'!W27</f>
        <v>0</v>
      </c>
      <c r="Q362" s="430"/>
      <c r="R362" s="430">
        <f>'1.3.5.R.14.,41.,45.vai dz.c.s.'!Y27</f>
        <v>0</v>
      </c>
      <c r="S362" s="430"/>
      <c r="T362" s="396">
        <f t="shared" si="628"/>
        <v>0</v>
      </c>
      <c r="U362" s="431" t="s">
        <v>332</v>
      </c>
    </row>
    <row r="363" spans="1:23" ht="12.75" customHeight="1" x14ac:dyDescent="0.2">
      <c r="A363" s="399" t="str">
        <f>A$15</f>
        <v>Ārpusprojekta izmaksas kopā</v>
      </c>
      <c r="B363" s="297">
        <f>SUM(B361:B362)</f>
        <v>0</v>
      </c>
      <c r="C363" s="297"/>
      <c r="D363" s="297">
        <f t="shared" ref="D363" si="629">SUM(D361:D362)</f>
        <v>0</v>
      </c>
      <c r="E363" s="297"/>
      <c r="F363" s="297">
        <f t="shared" ref="F363" si="630">SUM(F361:F362)</f>
        <v>0</v>
      </c>
      <c r="G363" s="297"/>
      <c r="H363" s="297">
        <f t="shared" ref="H363" si="631">SUM(H361:H362)</f>
        <v>0</v>
      </c>
      <c r="I363" s="297"/>
      <c r="J363" s="297">
        <f t="shared" ref="J363" si="632">SUM(J361:J362)</f>
        <v>0</v>
      </c>
      <c r="K363" s="297"/>
      <c r="L363" s="297">
        <f t="shared" ref="L363" si="633">SUM(L361:L362)</f>
        <v>0</v>
      </c>
      <c r="M363" s="297"/>
      <c r="N363" s="297">
        <f t="shared" ref="N363" si="634">SUM(N361:N362)</f>
        <v>0</v>
      </c>
      <c r="O363" s="297"/>
      <c r="P363" s="297">
        <f t="shared" ref="P363" si="635">SUM(P361:P362)</f>
        <v>0</v>
      </c>
      <c r="Q363" s="297"/>
      <c r="R363" s="297">
        <f t="shared" ref="R363" si="636">SUM(R361:R362)</f>
        <v>0</v>
      </c>
      <c r="S363" s="297"/>
      <c r="T363" s="400">
        <f t="shared" si="628"/>
        <v>0</v>
      </c>
      <c r="U363" s="431" t="s">
        <v>332</v>
      </c>
    </row>
    <row r="364" spans="1:23" ht="12.75" customHeight="1" x14ac:dyDescent="0.25">
      <c r="A364" s="404" t="str">
        <f>A$16</f>
        <v>Kopējās izmaksas</v>
      </c>
      <c r="B364" s="405">
        <f>B360+B363</f>
        <v>0</v>
      </c>
      <c r="C364" s="405"/>
      <c r="D364" s="405">
        <f t="shared" ref="D364" si="637">D360+D363</f>
        <v>0</v>
      </c>
      <c r="E364" s="405"/>
      <c r="F364" s="405">
        <f t="shared" ref="F364" si="638">F360+F363</f>
        <v>0</v>
      </c>
      <c r="G364" s="405"/>
      <c r="H364" s="405">
        <f t="shared" ref="H364" si="639">H360+H363</f>
        <v>0</v>
      </c>
      <c r="I364" s="405"/>
      <c r="J364" s="405">
        <f t="shared" ref="J364" si="640">J360+J363</f>
        <v>0</v>
      </c>
      <c r="K364" s="405"/>
      <c r="L364" s="405">
        <f t="shared" ref="L364" si="641">L360+L363</f>
        <v>0</v>
      </c>
      <c r="M364" s="405"/>
      <c r="N364" s="405">
        <f t="shared" ref="N364" si="642">N360+N363</f>
        <v>0</v>
      </c>
      <c r="O364" s="405"/>
      <c r="P364" s="405">
        <f t="shared" ref="P364" si="643">P360+P363</f>
        <v>0</v>
      </c>
      <c r="Q364" s="405"/>
      <c r="R364" s="405">
        <f t="shared" ref="R364" si="644">R360+R363</f>
        <v>0</v>
      </c>
      <c r="S364" s="405"/>
      <c r="T364" s="400">
        <f>SUM(B364:R364)</f>
        <v>0</v>
      </c>
      <c r="U364" s="431" t="s">
        <v>332</v>
      </c>
    </row>
    <row r="366" spans="1:23" ht="18.75" customHeight="1" x14ac:dyDescent="0.2">
      <c r="A366" s="521" t="str">
        <f>A350</f>
        <v>Projekta iesniedzējs vai sadarbības partneris (1.3.5.):</v>
      </c>
      <c r="B366" s="421">
        <f>'1.3.5.R.14.,41.,45.vai dz.c.s.'!C3</f>
        <v>0</v>
      </c>
      <c r="C366" s="422"/>
      <c r="D366" s="422"/>
      <c r="E366" s="422"/>
      <c r="F366" s="421">
        <f>'1.3.5.R.14.,41.,45.vai dz.c.s.'!H3</f>
        <v>0</v>
      </c>
      <c r="G366" s="422"/>
      <c r="H366" s="423"/>
      <c r="I366" s="422"/>
      <c r="J366" s="423" t="s">
        <v>339</v>
      </c>
      <c r="K366" s="422"/>
      <c r="L366" s="425">
        <f>'1.3.5.R.14.,41.,45.vai dz.c.s.'!C14</f>
        <v>1</v>
      </c>
      <c r="M366" s="422"/>
      <c r="N366" s="426" t="s">
        <v>352</v>
      </c>
      <c r="O366" s="422"/>
      <c r="P366" s="423"/>
      <c r="Q366" s="422"/>
      <c r="R366" s="423"/>
      <c r="S366" s="422"/>
      <c r="T366" s="423"/>
      <c r="U366" s="423"/>
      <c r="W366" s="4">
        <f>IF(F366=Dati!$J$3,1,IF(F366=Dati!$J$4,2,IF(F366=Dati!$J$5,3,0)))</f>
        <v>0</v>
      </c>
    </row>
    <row r="367" spans="1:23" x14ac:dyDescent="0.2">
      <c r="A367" s="392" t="s">
        <v>324</v>
      </c>
      <c r="B367" s="393">
        <f>B$3</f>
        <v>2026</v>
      </c>
      <c r="C367" s="393"/>
      <c r="D367" s="393">
        <f>D$3</f>
        <v>2027</v>
      </c>
      <c r="E367" s="393"/>
      <c r="F367" s="393">
        <f>F$3</f>
        <v>2028</v>
      </c>
      <c r="G367" s="393"/>
      <c r="H367" s="393">
        <f>H$3</f>
        <v>2029</v>
      </c>
      <c r="I367" s="393"/>
      <c r="J367" s="393" t="str">
        <f>J$3</f>
        <v>X</v>
      </c>
      <c r="K367" s="393"/>
      <c r="L367" s="393" t="str">
        <f>L$3</f>
        <v>X</v>
      </c>
      <c r="M367" s="393"/>
      <c r="N367" s="393" t="str">
        <f>N$3</f>
        <v>X</v>
      </c>
      <c r="O367" s="393"/>
      <c r="P367" s="393" t="str">
        <f>P$3</f>
        <v>X</v>
      </c>
      <c r="Q367" s="393"/>
      <c r="R367" s="393" t="str">
        <f>R$3</f>
        <v>X</v>
      </c>
      <c r="S367" s="393"/>
      <c r="T367" s="393"/>
      <c r="U367" s="393"/>
    </row>
    <row r="368" spans="1:23" x14ac:dyDescent="0.2">
      <c r="A368" s="427"/>
      <c r="B368" s="394" t="s">
        <v>325</v>
      </c>
      <c r="C368" s="394"/>
      <c r="D368" s="394" t="s">
        <v>325</v>
      </c>
      <c r="E368" s="394"/>
      <c r="F368" s="394" t="s">
        <v>325</v>
      </c>
      <c r="G368" s="394"/>
      <c r="H368" s="394" t="s">
        <v>325</v>
      </c>
      <c r="I368" s="394"/>
      <c r="J368" s="394" t="s">
        <v>325</v>
      </c>
      <c r="K368" s="394"/>
      <c r="L368" s="394" t="s">
        <v>325</v>
      </c>
      <c r="M368" s="394"/>
      <c r="N368" s="394" t="s">
        <v>325</v>
      </c>
      <c r="O368" s="394"/>
      <c r="P368" s="394" t="s">
        <v>325</v>
      </c>
      <c r="Q368" s="394"/>
      <c r="R368" s="394" t="s">
        <v>325</v>
      </c>
      <c r="S368" s="394"/>
      <c r="T368" s="394" t="s">
        <v>191</v>
      </c>
      <c r="U368" s="394" t="s">
        <v>131</v>
      </c>
    </row>
    <row r="369" spans="1:23" ht="12.75" customHeight="1" x14ac:dyDescent="0.2">
      <c r="A369" s="428" t="str">
        <f>A$5</f>
        <v>Taisnīgas pārkārtošanās fonds</v>
      </c>
      <c r="B369" s="429">
        <f>(B376*$L$366-B373)*$W$19</f>
        <v>0</v>
      </c>
      <c r="C369" s="429"/>
      <c r="D369" s="429">
        <f t="shared" ref="D369" si="645">(D376*$L$366-D373)*$W$19</f>
        <v>0</v>
      </c>
      <c r="E369" s="429"/>
      <c r="F369" s="429">
        <f t="shared" ref="F369" si="646">(F376*$L$366-F373)*$W$19</f>
        <v>0</v>
      </c>
      <c r="G369" s="429"/>
      <c r="H369" s="429">
        <f t="shared" ref="H369" si="647">(H376*$L$366-H373)*$W$19</f>
        <v>0</v>
      </c>
      <c r="I369" s="429"/>
      <c r="J369" s="429">
        <f t="shared" ref="J369" si="648">(J376*$L$366-J373)*$W$19</f>
        <v>0</v>
      </c>
      <c r="K369" s="429"/>
      <c r="L369" s="429">
        <f t="shared" ref="L369" si="649">(L376*$L$366-L373)*$W$19</f>
        <v>0</v>
      </c>
      <c r="M369" s="429"/>
      <c r="N369" s="429">
        <f t="shared" ref="N369" si="650">(N376*$L$366-N373)*$W$19</f>
        <v>0</v>
      </c>
      <c r="O369" s="429"/>
      <c r="P369" s="429">
        <f t="shared" ref="P369" si="651">(P376*$L$366-P373)*$W$19</f>
        <v>0</v>
      </c>
      <c r="Q369" s="429"/>
      <c r="R369" s="429">
        <f t="shared" ref="R369" si="652">(R376*$L$366-R373)*$W$19</f>
        <v>0</v>
      </c>
      <c r="S369" s="429"/>
      <c r="T369" s="396">
        <f>SUM(B369:R369)</f>
        <v>0</v>
      </c>
      <c r="U369" s="397" t="e">
        <f>T369/$T$376</f>
        <v>#DIV/0!</v>
      </c>
    </row>
    <row r="370" spans="1:23" ht="12.75" hidden="1" customHeight="1" x14ac:dyDescent="0.2">
      <c r="A370" s="398" t="str">
        <f>A$6</f>
        <v>Attiecināmais valsts budžeta finansējums</v>
      </c>
      <c r="B370" s="502"/>
      <c r="C370" s="502"/>
      <c r="D370" s="502"/>
      <c r="E370" s="502"/>
      <c r="F370" s="502"/>
      <c r="G370" s="502"/>
      <c r="H370" s="502"/>
      <c r="I370" s="502"/>
      <c r="J370" s="502"/>
      <c r="K370" s="502"/>
      <c r="L370" s="502"/>
      <c r="M370" s="502"/>
      <c r="N370" s="502"/>
      <c r="O370" s="502"/>
      <c r="P370" s="502"/>
      <c r="Q370" s="502"/>
      <c r="R370" s="502"/>
      <c r="S370" s="429"/>
      <c r="T370" s="396">
        <f t="shared" ref="T370:T375" si="653">SUM(B370:R370)</f>
        <v>0</v>
      </c>
      <c r="U370" s="397" t="e">
        <f t="shared" ref="U370:U376" si="654">T370/$T$376</f>
        <v>#DIV/0!</v>
      </c>
    </row>
    <row r="371" spans="1:23" ht="12.75" hidden="1" customHeight="1" x14ac:dyDescent="0.2">
      <c r="A371" s="398" t="str">
        <f>A$7</f>
        <v>Cits publiskais finansējums</v>
      </c>
      <c r="B371" s="509"/>
      <c r="C371" s="430"/>
      <c r="D371" s="509"/>
      <c r="E371" s="430"/>
      <c r="F371" s="509"/>
      <c r="G371" s="430"/>
      <c r="H371" s="509"/>
      <c r="I371" s="430"/>
      <c r="J371" s="509"/>
      <c r="K371" s="430"/>
      <c r="L371" s="509"/>
      <c r="M371" s="430"/>
      <c r="N371" s="509"/>
      <c r="O371" s="430"/>
      <c r="P371" s="509"/>
      <c r="Q371" s="430"/>
      <c r="R371" s="509"/>
      <c r="S371" s="430"/>
      <c r="T371" s="396">
        <f t="shared" si="653"/>
        <v>0</v>
      </c>
      <c r="U371" s="397" t="e">
        <f t="shared" si="654"/>
        <v>#DIV/0!</v>
      </c>
    </row>
    <row r="372" spans="1:23" ht="12.75" customHeight="1" x14ac:dyDescent="0.2">
      <c r="A372" s="398" t="str">
        <f>A$8</f>
        <v>Pašvaldības finansējums</v>
      </c>
      <c r="B372" s="430">
        <f>IF($F$366="Pašvaldība vai tās izveidota iestāde",B376-B369-B373,0)</f>
        <v>0</v>
      </c>
      <c r="C372" s="430"/>
      <c r="D372" s="430">
        <f>IF($F$366="Pašvaldība vai tās izveidota iestāde",D376-D369-D373,0)</f>
        <v>0</v>
      </c>
      <c r="E372" s="430"/>
      <c r="F372" s="430">
        <f t="shared" ref="F372" si="655">IF($F$366="Pašvaldība vai tās izveidota iestāde",F376-F369-F373,0)</f>
        <v>0</v>
      </c>
      <c r="G372" s="430"/>
      <c r="H372" s="430">
        <f t="shared" ref="H372" si="656">IF($F$366="Pašvaldība vai tās izveidota iestāde",H376-H369-H373,0)</f>
        <v>0</v>
      </c>
      <c r="I372" s="430"/>
      <c r="J372" s="430">
        <f t="shared" ref="J372" si="657">IF($F$366="Pašvaldība vai tās izveidota iestāde",J376-J369-J373,0)</f>
        <v>0</v>
      </c>
      <c r="K372" s="430"/>
      <c r="L372" s="430">
        <f t="shared" ref="L372" si="658">IF($F$366="Pašvaldība vai tās izveidota iestāde",L376-L369-L373,0)</f>
        <v>0</v>
      </c>
      <c r="M372" s="430"/>
      <c r="N372" s="430">
        <f t="shared" ref="N372" si="659">IF($F$366="Pašvaldība vai tās izveidota iestāde",N376-N369-N373,0)</f>
        <v>0</v>
      </c>
      <c r="O372" s="430"/>
      <c r="P372" s="430">
        <f t="shared" ref="P372" si="660">IF($F$366="Pašvaldība vai tās izveidota iestāde",P376-P369-P373,0)</f>
        <v>0</v>
      </c>
      <c r="Q372" s="430"/>
      <c r="R372" s="430">
        <f t="shared" ref="R372" si="661">IF($F$366="Pašvaldība vai tās izveidota iestāde",R376-R369-R373,0)</f>
        <v>0</v>
      </c>
      <c r="S372" s="430"/>
      <c r="T372" s="396">
        <f t="shared" si="653"/>
        <v>0</v>
      </c>
      <c r="U372" s="397" t="e">
        <f t="shared" si="654"/>
        <v>#DIV/0!</v>
      </c>
    </row>
    <row r="373" spans="1:23" s="3" customFormat="1" ht="12.75" hidden="1" customHeight="1" x14ac:dyDescent="0.2">
      <c r="A373" s="398" t="str">
        <f>A$9</f>
        <v>Elastības finansējums</v>
      </c>
      <c r="B373" s="430">
        <f>B376*$L$366*$W$20</f>
        <v>0</v>
      </c>
      <c r="C373" s="430"/>
      <c r="D373" s="430">
        <f t="shared" ref="D373" si="662">D376*$L$366*$W$20</f>
        <v>0</v>
      </c>
      <c r="E373" s="430"/>
      <c r="F373" s="430">
        <f t="shared" ref="F373" si="663">F376*$L$366*$W$20</f>
        <v>0</v>
      </c>
      <c r="G373" s="430"/>
      <c r="H373" s="430">
        <f t="shared" ref="H373" si="664">H376*$L$366*$W$20</f>
        <v>0</v>
      </c>
      <c r="I373" s="430"/>
      <c r="J373" s="430">
        <f t="shared" ref="J373" si="665">J376*$L$366*$W$20</f>
        <v>0</v>
      </c>
      <c r="K373" s="430"/>
      <c r="L373" s="430">
        <f t="shared" ref="L373" si="666">L376*$L$366*$W$20</f>
        <v>0</v>
      </c>
      <c r="M373" s="430"/>
      <c r="N373" s="430">
        <f t="shared" ref="N373" si="667">N376*$L$366*$W$20</f>
        <v>0</v>
      </c>
      <c r="O373" s="430"/>
      <c r="P373" s="430">
        <f t="shared" ref="P373" si="668">P376*$L$366*$W$20</f>
        <v>0</v>
      </c>
      <c r="Q373" s="430"/>
      <c r="R373" s="430">
        <f t="shared" ref="R373" si="669">R376*$L$366*$W$20</f>
        <v>0</v>
      </c>
      <c r="S373" s="430"/>
      <c r="T373" s="396">
        <f t="shared" si="653"/>
        <v>0</v>
      </c>
      <c r="U373" s="397" t="e">
        <f t="shared" si="654"/>
        <v>#DIV/0!</v>
      </c>
    </row>
    <row r="374" spans="1:23" ht="12.75" customHeight="1" x14ac:dyDescent="0.2">
      <c r="A374" s="399" t="str">
        <f>A$10</f>
        <v>Publiskās attiecināmās izmaksas</v>
      </c>
      <c r="B374" s="513">
        <f>SUM(B369:B373)</f>
        <v>0</v>
      </c>
      <c r="C374" s="513"/>
      <c r="D374" s="513">
        <f t="shared" ref="D374" si="670">SUM(D369:D373)</f>
        <v>0</v>
      </c>
      <c r="E374" s="513"/>
      <c r="F374" s="513">
        <f t="shared" ref="F374" si="671">SUM(F369:F373)</f>
        <v>0</v>
      </c>
      <c r="G374" s="513"/>
      <c r="H374" s="513">
        <f t="shared" ref="H374" si="672">SUM(H369:H373)</f>
        <v>0</v>
      </c>
      <c r="I374" s="513"/>
      <c r="J374" s="513">
        <f t="shared" ref="J374" si="673">SUM(J369:J373)</f>
        <v>0</v>
      </c>
      <c r="K374" s="513"/>
      <c r="L374" s="513">
        <f t="shared" ref="L374" si="674">SUM(L369:L373)</f>
        <v>0</v>
      </c>
      <c r="M374" s="513"/>
      <c r="N374" s="513">
        <f t="shared" ref="N374" si="675">SUM(N369:N373)</f>
        <v>0</v>
      </c>
      <c r="O374" s="513"/>
      <c r="P374" s="513">
        <f t="shared" ref="P374" si="676">SUM(P369:P373)</f>
        <v>0</v>
      </c>
      <c r="Q374" s="513"/>
      <c r="R374" s="513">
        <f t="shared" ref="R374" si="677">SUM(R369:R373)</f>
        <v>0</v>
      </c>
      <c r="S374" s="297"/>
      <c r="T374" s="400">
        <f t="shared" si="653"/>
        <v>0</v>
      </c>
      <c r="U374" s="397" t="e">
        <f t="shared" si="654"/>
        <v>#DIV/0!</v>
      </c>
    </row>
    <row r="375" spans="1:23" ht="12.75" customHeight="1" x14ac:dyDescent="0.2">
      <c r="A375" s="398" t="str">
        <f>A$11</f>
        <v>Privātās attiecināmās izmaksas</v>
      </c>
      <c r="B375" s="430">
        <f>IF($F$366="Pašvaldība vai tās izveidota iestāde",0,B376-B369-B373)</f>
        <v>0</v>
      </c>
      <c r="C375" s="430"/>
      <c r="D375" s="430">
        <f t="shared" ref="D375" si="678">IF($F$366="Pašvaldība vai tās izveidota iestāde",0,D376-D369-D373)</f>
        <v>0</v>
      </c>
      <c r="E375" s="430"/>
      <c r="F375" s="430">
        <f t="shared" ref="F375" si="679">IF($F$366="Pašvaldība vai tās izveidota iestāde",0,F376-F369-F373)</f>
        <v>0</v>
      </c>
      <c r="G375" s="430"/>
      <c r="H375" s="430">
        <f t="shared" ref="H375" si="680">IF($F$366="Pašvaldība vai tās izveidota iestāde",0,H376-H369-H373)</f>
        <v>0</v>
      </c>
      <c r="I375" s="430"/>
      <c r="J375" s="430">
        <f t="shared" ref="J375" si="681">IF($F$366="Pašvaldība vai tās izveidota iestāde",0,J376-J369-J373)</f>
        <v>0</v>
      </c>
      <c r="K375" s="430"/>
      <c r="L375" s="430">
        <f t="shared" ref="L375" si="682">IF($F$366="Pašvaldība vai tās izveidota iestāde",0,L376-L369-L373)</f>
        <v>0</v>
      </c>
      <c r="M375" s="430"/>
      <c r="N375" s="430">
        <f t="shared" ref="N375" si="683">IF($F$366="Pašvaldība vai tās izveidota iestāde",0,N376-N369-N373)</f>
        <v>0</v>
      </c>
      <c r="O375" s="430"/>
      <c r="P375" s="430">
        <f t="shared" ref="P375" si="684">IF($F$366="Pašvaldība vai tās izveidota iestāde",0,P376-P369-P373)</f>
        <v>0</v>
      </c>
      <c r="Q375" s="430"/>
      <c r="R375" s="430">
        <f t="shared" ref="R375" si="685">IF($F$366="Pašvaldība vai tās izveidota iestāde",0,R376-R369-R373)</f>
        <v>0</v>
      </c>
      <c r="S375" s="430"/>
      <c r="T375" s="396">
        <f t="shared" si="653"/>
        <v>0</v>
      </c>
      <c r="U375" s="397" t="e">
        <f t="shared" si="654"/>
        <v>#DIV/0!</v>
      </c>
    </row>
    <row r="376" spans="1:23" ht="12.75" customHeight="1" x14ac:dyDescent="0.2">
      <c r="A376" s="399" t="str">
        <f>A$12</f>
        <v>Kopējās attiecināmās izmaksas</v>
      </c>
      <c r="B376" s="297">
        <f>'1.3.5.R.14.,41.,45.vai dz.c.s.'!H28</f>
        <v>0</v>
      </c>
      <c r="C376" s="297"/>
      <c r="D376" s="297">
        <f>'1.3.5.R.14.,41.,45.vai dz.c.s.'!J28</f>
        <v>0</v>
      </c>
      <c r="E376" s="297"/>
      <c r="F376" s="297">
        <f>'1.3.5.R.14.,41.,45.vai dz.c.s.'!L28</f>
        <v>0</v>
      </c>
      <c r="G376" s="297"/>
      <c r="H376" s="297">
        <f>'1.3.5.R.14.,41.,45.vai dz.c.s.'!N28</f>
        <v>0</v>
      </c>
      <c r="I376" s="297"/>
      <c r="J376" s="297">
        <f>'1.3.5.R.14.,41.,45.vai dz.c.s.'!P28</f>
        <v>0</v>
      </c>
      <c r="K376" s="297"/>
      <c r="L376" s="297">
        <f>'1.3.5.R.14.,41.,45.vai dz.c.s.'!R28</f>
        <v>0</v>
      </c>
      <c r="M376" s="297"/>
      <c r="N376" s="297">
        <f>'1.3.5.R.14.,41.,45.vai dz.c.s.'!T28</f>
        <v>0</v>
      </c>
      <c r="O376" s="297"/>
      <c r="P376" s="297">
        <f>'1.3.5.R.14.,41.,45.vai dz.c.s.'!V28</f>
        <v>0</v>
      </c>
      <c r="Q376" s="297"/>
      <c r="R376" s="297">
        <f>'1.3.5.R.14.,41.,45.vai dz.c.s.'!X28</f>
        <v>0</v>
      </c>
      <c r="S376" s="297"/>
      <c r="T376" s="400">
        <f>SUM(B376:R376)</f>
        <v>0</v>
      </c>
      <c r="U376" s="397" t="e">
        <f t="shared" si="654"/>
        <v>#DIV/0!</v>
      </c>
    </row>
    <row r="377" spans="1:23" ht="12.75" hidden="1" customHeight="1" x14ac:dyDescent="0.2">
      <c r="A377" s="398" t="str">
        <f>A$13</f>
        <v>Publiskās ārpusprojekta izmaksas</v>
      </c>
      <c r="B377" s="432"/>
      <c r="C377" s="432"/>
      <c r="D377" s="432"/>
      <c r="E377" s="432"/>
      <c r="F377" s="432"/>
      <c r="G377" s="432"/>
      <c r="H377" s="432"/>
      <c r="I377" s="432"/>
      <c r="J377" s="432"/>
      <c r="K377" s="432"/>
      <c r="L377" s="432"/>
      <c r="M377" s="432"/>
      <c r="N377" s="432"/>
      <c r="O377" s="432"/>
      <c r="P377" s="432"/>
      <c r="Q377" s="432"/>
      <c r="R377" s="432"/>
      <c r="S377" s="432"/>
      <c r="T377" s="396">
        <f t="shared" ref="T377:T379" si="686">SUM(B377:R377)</f>
        <v>0</v>
      </c>
      <c r="U377" s="431" t="s">
        <v>332</v>
      </c>
    </row>
    <row r="378" spans="1:23" ht="12.75" customHeight="1" x14ac:dyDescent="0.2">
      <c r="A378" s="398" t="str">
        <f>A$14</f>
        <v>Privātās ārpusprojekta izmaksas</v>
      </c>
      <c r="B378" s="430">
        <f>'1.3.5.R.14.,41.,45.vai dz.c.s.'!I28</f>
        <v>0</v>
      </c>
      <c r="C378" s="430"/>
      <c r="D378" s="430">
        <f>'1.3.5.R.14.,41.,45.vai dz.c.s.'!K28</f>
        <v>0</v>
      </c>
      <c r="E378" s="430"/>
      <c r="F378" s="430">
        <f>'1.3.5.R.14.,41.,45.vai dz.c.s.'!M28</f>
        <v>0</v>
      </c>
      <c r="G378" s="430"/>
      <c r="H378" s="430">
        <f>'1.3.5.R.14.,41.,45.vai dz.c.s.'!O28</f>
        <v>0</v>
      </c>
      <c r="I378" s="430"/>
      <c r="J378" s="430">
        <f>'1.3.5.R.14.,41.,45.vai dz.c.s.'!Q28</f>
        <v>0</v>
      </c>
      <c r="K378" s="430"/>
      <c r="L378" s="430">
        <f>'1.3.5.R.14.,41.,45.vai dz.c.s.'!S28</f>
        <v>0</v>
      </c>
      <c r="M378" s="430"/>
      <c r="N378" s="430">
        <f>'1.3.5.R.14.,41.,45.vai dz.c.s.'!U28</f>
        <v>0</v>
      </c>
      <c r="O378" s="430"/>
      <c r="P378" s="430">
        <f>'1.3.5.R.14.,41.,45.vai dz.c.s.'!W28</f>
        <v>0</v>
      </c>
      <c r="Q378" s="430"/>
      <c r="R378" s="430">
        <f>'1.3.5.R.14.,41.,45.vai dz.c.s.'!Y28</f>
        <v>0</v>
      </c>
      <c r="S378" s="430"/>
      <c r="T378" s="396">
        <f t="shared" si="686"/>
        <v>0</v>
      </c>
      <c r="U378" s="431" t="s">
        <v>332</v>
      </c>
    </row>
    <row r="379" spans="1:23" ht="12.75" customHeight="1" x14ac:dyDescent="0.2">
      <c r="A379" s="399" t="str">
        <f>A$15</f>
        <v>Ārpusprojekta izmaksas kopā</v>
      </c>
      <c r="B379" s="297">
        <f>SUM(B377:B378)</f>
        <v>0</v>
      </c>
      <c r="C379" s="297"/>
      <c r="D379" s="297">
        <f t="shared" ref="D379" si="687">SUM(D377:D378)</f>
        <v>0</v>
      </c>
      <c r="E379" s="297"/>
      <c r="F379" s="297">
        <f t="shared" ref="F379" si="688">SUM(F377:F378)</f>
        <v>0</v>
      </c>
      <c r="G379" s="297"/>
      <c r="H379" s="297">
        <f t="shared" ref="H379" si="689">SUM(H377:H378)</f>
        <v>0</v>
      </c>
      <c r="I379" s="297"/>
      <c r="J379" s="297">
        <f t="shared" ref="J379" si="690">SUM(J377:J378)</f>
        <v>0</v>
      </c>
      <c r="K379" s="297"/>
      <c r="L379" s="297">
        <f t="shared" ref="L379" si="691">SUM(L377:L378)</f>
        <v>0</v>
      </c>
      <c r="M379" s="297"/>
      <c r="N379" s="297">
        <f t="shared" ref="N379" si="692">SUM(N377:N378)</f>
        <v>0</v>
      </c>
      <c r="O379" s="297"/>
      <c r="P379" s="297">
        <f t="shared" ref="P379" si="693">SUM(P377:P378)</f>
        <v>0</v>
      </c>
      <c r="Q379" s="297"/>
      <c r="R379" s="297">
        <f t="shared" ref="R379" si="694">SUM(R377:R378)</f>
        <v>0</v>
      </c>
      <c r="S379" s="297"/>
      <c r="T379" s="400">
        <f t="shared" si="686"/>
        <v>0</v>
      </c>
      <c r="U379" s="431" t="s">
        <v>332</v>
      </c>
    </row>
    <row r="380" spans="1:23" ht="12.75" customHeight="1" x14ac:dyDescent="0.25">
      <c r="A380" s="404" t="str">
        <f>A$16</f>
        <v>Kopējās izmaksas</v>
      </c>
      <c r="B380" s="405">
        <f>B376+B379</f>
        <v>0</v>
      </c>
      <c r="C380" s="405"/>
      <c r="D380" s="405">
        <f t="shared" ref="D380" si="695">D376+D379</f>
        <v>0</v>
      </c>
      <c r="E380" s="405"/>
      <c r="F380" s="405">
        <f t="shared" ref="F380" si="696">F376+F379</f>
        <v>0</v>
      </c>
      <c r="G380" s="405"/>
      <c r="H380" s="405">
        <f t="shared" ref="H380" si="697">H376+H379</f>
        <v>0</v>
      </c>
      <c r="I380" s="405"/>
      <c r="J380" s="405">
        <f t="shared" ref="J380" si="698">J376+J379</f>
        <v>0</v>
      </c>
      <c r="K380" s="405"/>
      <c r="L380" s="405">
        <f t="shared" ref="L380" si="699">L376+L379</f>
        <v>0</v>
      </c>
      <c r="M380" s="405"/>
      <c r="N380" s="405">
        <f t="shared" ref="N380" si="700">N376+N379</f>
        <v>0</v>
      </c>
      <c r="O380" s="405"/>
      <c r="P380" s="405">
        <f t="shared" ref="P380" si="701">P376+P379</f>
        <v>0</v>
      </c>
      <c r="Q380" s="405"/>
      <c r="R380" s="405">
        <f t="shared" ref="R380" si="702">R376+R379</f>
        <v>0</v>
      </c>
      <c r="S380" s="405"/>
      <c r="T380" s="400">
        <f>SUM(B380:R380)</f>
        <v>0</v>
      </c>
      <c r="U380" s="431" t="s">
        <v>332</v>
      </c>
    </row>
    <row r="382" spans="1:23" ht="18.75" customHeight="1" x14ac:dyDescent="0.2">
      <c r="A382" s="438" t="str">
        <f>'1.3.6.R.14.,41.,45.vai dz.c.s.'!B3</f>
        <v>Projekta iesniedzējs vai sadarbības partneris (1.3.6.):</v>
      </c>
      <c r="B382" s="421">
        <f>'1.3.6.R.14.,41.,45.vai dz.c.s.'!C3</f>
        <v>0</v>
      </c>
      <c r="C382" s="422"/>
      <c r="D382" s="422"/>
      <c r="E382" s="422"/>
      <c r="F382" s="421">
        <f>'1.3.6.R.14.,41.,45.vai dz.c.s.'!H3</f>
        <v>0</v>
      </c>
      <c r="G382" s="422"/>
      <c r="H382" s="423"/>
      <c r="I382" s="422"/>
      <c r="J382" s="423" t="s">
        <v>339</v>
      </c>
      <c r="K382" s="422"/>
      <c r="L382" s="425">
        <f>'1.3.6.R.14.,41.,45.vai dz.c.s.'!C24</f>
        <v>0.3</v>
      </c>
      <c r="M382" s="422"/>
      <c r="N382" s="426" t="s">
        <v>360</v>
      </c>
      <c r="O382" s="422"/>
      <c r="P382" s="423"/>
      <c r="Q382" s="422"/>
      <c r="R382" s="423"/>
      <c r="S382" s="422"/>
      <c r="T382" s="588">
        <f>'1.3.6.R.14.,41.,45.vai dz.c.s.'!N3</f>
        <v>0</v>
      </c>
      <c r="U382" s="588"/>
      <c r="W382" s="4">
        <f>IF(F382=Dati!$J$3,1,IF(F382=Dati!$J$4,2,IF(F382=Dati!$J$5,3,0)))</f>
        <v>0</v>
      </c>
    </row>
    <row r="383" spans="1:23" x14ac:dyDescent="0.2">
      <c r="A383" s="392" t="s">
        <v>324</v>
      </c>
      <c r="B383" s="393">
        <f>B$3</f>
        <v>2026</v>
      </c>
      <c r="C383" s="393"/>
      <c r="D383" s="393">
        <f>D$3</f>
        <v>2027</v>
      </c>
      <c r="E383" s="393"/>
      <c r="F383" s="393">
        <f>F$3</f>
        <v>2028</v>
      </c>
      <c r="G383" s="393"/>
      <c r="H383" s="393">
        <f>H$3</f>
        <v>2029</v>
      </c>
      <c r="I383" s="393"/>
      <c r="J383" s="393" t="str">
        <f>J$3</f>
        <v>X</v>
      </c>
      <c r="K383" s="393"/>
      <c r="L383" s="393" t="str">
        <f>L$3</f>
        <v>X</v>
      </c>
      <c r="M383" s="393"/>
      <c r="N383" s="393" t="str">
        <f>N$3</f>
        <v>X</v>
      </c>
      <c r="O383" s="393"/>
      <c r="P383" s="393" t="str">
        <f>P$3</f>
        <v>X</v>
      </c>
      <c r="Q383" s="393"/>
      <c r="R383" s="393" t="str">
        <f>R$3</f>
        <v>X</v>
      </c>
      <c r="S383" s="393"/>
      <c r="T383" s="393"/>
      <c r="U383" s="393"/>
    </row>
    <row r="384" spans="1:23" x14ac:dyDescent="0.2">
      <c r="A384" s="427"/>
      <c r="B384" s="394" t="s">
        <v>325</v>
      </c>
      <c r="C384" s="394"/>
      <c r="D384" s="394" t="s">
        <v>325</v>
      </c>
      <c r="E384" s="394"/>
      <c r="F384" s="394" t="s">
        <v>325</v>
      </c>
      <c r="G384" s="394"/>
      <c r="H384" s="394" t="s">
        <v>325</v>
      </c>
      <c r="I384" s="394"/>
      <c r="J384" s="394" t="s">
        <v>325</v>
      </c>
      <c r="K384" s="394"/>
      <c r="L384" s="394" t="s">
        <v>325</v>
      </c>
      <c r="M384" s="394"/>
      <c r="N384" s="394" t="s">
        <v>325</v>
      </c>
      <c r="O384" s="394"/>
      <c r="P384" s="394" t="s">
        <v>325</v>
      </c>
      <c r="Q384" s="394"/>
      <c r="R384" s="394" t="s">
        <v>325</v>
      </c>
      <c r="S384" s="394"/>
      <c r="T384" s="394" t="s">
        <v>191</v>
      </c>
      <c r="U384" s="394" t="s">
        <v>131</v>
      </c>
    </row>
    <row r="385" spans="1:23" ht="12.75" customHeight="1" x14ac:dyDescent="0.2">
      <c r="A385" s="428" t="str">
        <f>A$5</f>
        <v>Taisnīgas pārkārtošanās fonds</v>
      </c>
      <c r="B385" s="429">
        <f>(B392*$L$382)*$W$19-B389</f>
        <v>0</v>
      </c>
      <c r="C385" s="429"/>
      <c r="D385" s="429">
        <f t="shared" ref="D385:R385" si="703">(D392*$L$382)*$W$19-D389</f>
        <v>0</v>
      </c>
      <c r="E385" s="429"/>
      <c r="F385" s="429">
        <f t="shared" si="703"/>
        <v>0</v>
      </c>
      <c r="G385" s="429"/>
      <c r="H385" s="429">
        <f t="shared" si="703"/>
        <v>0</v>
      </c>
      <c r="I385" s="429"/>
      <c r="J385" s="429">
        <f t="shared" si="703"/>
        <v>0</v>
      </c>
      <c r="K385" s="429"/>
      <c r="L385" s="429">
        <f t="shared" si="703"/>
        <v>0</v>
      </c>
      <c r="M385" s="429"/>
      <c r="N385" s="429">
        <f t="shared" si="703"/>
        <v>0</v>
      </c>
      <c r="O385" s="429"/>
      <c r="P385" s="429">
        <f t="shared" si="703"/>
        <v>0</v>
      </c>
      <c r="Q385" s="429"/>
      <c r="R385" s="429">
        <f t="shared" si="703"/>
        <v>0</v>
      </c>
      <c r="S385" s="429"/>
      <c r="T385" s="396">
        <f>SUM(B385:R385)</f>
        <v>0</v>
      </c>
      <c r="U385" s="397" t="e">
        <f>T385/$T$392</f>
        <v>#DIV/0!</v>
      </c>
    </row>
    <row r="386" spans="1:23" ht="12.75" hidden="1" customHeight="1" x14ac:dyDescent="0.2">
      <c r="A386" s="398" t="str">
        <f>A$6</f>
        <v>Attiecināmais valsts budžeta finansējums</v>
      </c>
      <c r="B386" s="502"/>
      <c r="C386" s="502"/>
      <c r="D386" s="502"/>
      <c r="E386" s="502"/>
      <c r="F386" s="502"/>
      <c r="G386" s="502"/>
      <c r="H386" s="502"/>
      <c r="I386" s="502"/>
      <c r="J386" s="502"/>
      <c r="K386" s="502"/>
      <c r="L386" s="502"/>
      <c r="M386" s="502"/>
      <c r="N386" s="502"/>
      <c r="O386" s="502"/>
      <c r="P386" s="502"/>
      <c r="Q386" s="502"/>
      <c r="R386" s="502"/>
      <c r="S386" s="429"/>
      <c r="T386" s="396">
        <f t="shared" ref="T386:T391" si="704">SUM(B386:R386)</f>
        <v>0</v>
      </c>
      <c r="U386" s="397" t="e">
        <f t="shared" ref="U386:U392" si="705">T386/$T$392</f>
        <v>#DIV/0!</v>
      </c>
    </row>
    <row r="387" spans="1:23" ht="12.75" hidden="1" customHeight="1" x14ac:dyDescent="0.2">
      <c r="A387" s="398" t="str">
        <f>A$7</f>
        <v>Cits publiskais finansējums</v>
      </c>
      <c r="B387" s="432"/>
      <c r="C387" s="432"/>
      <c r="D387" s="432"/>
      <c r="E387" s="432"/>
      <c r="F387" s="432"/>
      <c r="G387" s="432"/>
      <c r="H387" s="432"/>
      <c r="I387" s="432"/>
      <c r="J387" s="432"/>
      <c r="K387" s="432"/>
      <c r="L387" s="432"/>
      <c r="M387" s="432"/>
      <c r="N387" s="432"/>
      <c r="O387" s="432"/>
      <c r="P387" s="432"/>
      <c r="Q387" s="432"/>
      <c r="R387" s="432"/>
      <c r="S387" s="432"/>
      <c r="T387" s="396">
        <f t="shared" si="704"/>
        <v>0</v>
      </c>
      <c r="U387" s="397" t="e">
        <f t="shared" si="705"/>
        <v>#DIV/0!</v>
      </c>
    </row>
    <row r="388" spans="1:23" ht="12.75" hidden="1" customHeight="1" x14ac:dyDescent="0.2">
      <c r="A388" s="398" t="str">
        <f>A$8</f>
        <v>Pašvaldības finansējums</v>
      </c>
      <c r="B388" s="432"/>
      <c r="C388" s="432"/>
      <c r="D388" s="432"/>
      <c r="E388" s="432"/>
      <c r="F388" s="432"/>
      <c r="G388" s="432"/>
      <c r="H388" s="432"/>
      <c r="I388" s="432"/>
      <c r="J388" s="432"/>
      <c r="K388" s="432"/>
      <c r="L388" s="432"/>
      <c r="M388" s="432"/>
      <c r="N388" s="432"/>
      <c r="O388" s="432"/>
      <c r="P388" s="432"/>
      <c r="Q388" s="432"/>
      <c r="R388" s="432"/>
      <c r="S388" s="432"/>
      <c r="T388" s="396">
        <f t="shared" si="704"/>
        <v>0</v>
      </c>
      <c r="U388" s="397" t="e">
        <f t="shared" si="705"/>
        <v>#DIV/0!</v>
      </c>
    </row>
    <row r="389" spans="1:23" s="3" customFormat="1" ht="12.75" hidden="1" customHeight="1" x14ac:dyDescent="0.2">
      <c r="A389" s="398" t="str">
        <f>A$9</f>
        <v>Elastības finansējums</v>
      </c>
      <c r="B389" s="430">
        <f>B392*$L$382*$W$20</f>
        <v>0</v>
      </c>
      <c r="C389" s="430"/>
      <c r="D389" s="430">
        <f t="shared" ref="D389:R389" si="706">D392*$L$382*$W$20</f>
        <v>0</v>
      </c>
      <c r="E389" s="430"/>
      <c r="F389" s="430">
        <f t="shared" si="706"/>
        <v>0</v>
      </c>
      <c r="G389" s="430"/>
      <c r="H389" s="430">
        <f t="shared" si="706"/>
        <v>0</v>
      </c>
      <c r="I389" s="430"/>
      <c r="J389" s="430">
        <f t="shared" si="706"/>
        <v>0</v>
      </c>
      <c r="K389" s="430"/>
      <c r="L389" s="430">
        <f t="shared" si="706"/>
        <v>0</v>
      </c>
      <c r="M389" s="430"/>
      <c r="N389" s="430">
        <f t="shared" si="706"/>
        <v>0</v>
      </c>
      <c r="O389" s="430"/>
      <c r="P389" s="430">
        <f t="shared" si="706"/>
        <v>0</v>
      </c>
      <c r="Q389" s="430"/>
      <c r="R389" s="430">
        <f t="shared" si="706"/>
        <v>0</v>
      </c>
      <c r="S389" s="430"/>
      <c r="T389" s="396">
        <f t="shared" si="704"/>
        <v>0</v>
      </c>
      <c r="U389" s="397" t="e">
        <f t="shared" si="705"/>
        <v>#DIV/0!</v>
      </c>
    </row>
    <row r="390" spans="1:23" ht="12.75" customHeight="1" x14ac:dyDescent="0.2">
      <c r="A390" s="399" t="str">
        <f>A$10</f>
        <v>Publiskās attiecināmās izmaksas</v>
      </c>
      <c r="B390" s="297">
        <f>SUM(B385:B389)</f>
        <v>0</v>
      </c>
      <c r="C390" s="297"/>
      <c r="D390" s="297">
        <f t="shared" ref="D390" si="707">SUM(D385:D389)</f>
        <v>0</v>
      </c>
      <c r="E390" s="297"/>
      <c r="F390" s="297">
        <f t="shared" ref="F390" si="708">SUM(F385:F389)</f>
        <v>0</v>
      </c>
      <c r="G390" s="297"/>
      <c r="H390" s="297">
        <f t="shared" ref="H390" si="709">SUM(H385:H389)</f>
        <v>0</v>
      </c>
      <c r="I390" s="297"/>
      <c r="J390" s="297">
        <f t="shared" ref="J390" si="710">SUM(J385:J389)</f>
        <v>0</v>
      </c>
      <c r="K390" s="297"/>
      <c r="L390" s="297">
        <f t="shared" ref="L390" si="711">SUM(L385:L389)</f>
        <v>0</v>
      </c>
      <c r="M390" s="297"/>
      <c r="N390" s="297">
        <f t="shared" ref="N390" si="712">SUM(N385:N389)</f>
        <v>0</v>
      </c>
      <c r="O390" s="297"/>
      <c r="P390" s="297">
        <f t="shared" ref="P390" si="713">SUM(P385:P389)</f>
        <v>0</v>
      </c>
      <c r="Q390" s="297"/>
      <c r="R390" s="297">
        <f t="shared" ref="R390" si="714">SUM(R385:R389)</f>
        <v>0</v>
      </c>
      <c r="S390" s="297"/>
      <c r="T390" s="400">
        <f t="shared" si="704"/>
        <v>0</v>
      </c>
      <c r="U390" s="397" t="e">
        <f t="shared" si="705"/>
        <v>#DIV/0!</v>
      </c>
    </row>
    <row r="391" spans="1:23" ht="12.75" customHeight="1" x14ac:dyDescent="0.2">
      <c r="A391" s="398" t="str">
        <f>A$11</f>
        <v>Privātās attiecināmās izmaksas</v>
      </c>
      <c r="B391" s="430">
        <f>B392-B390</f>
        <v>0</v>
      </c>
      <c r="C391" s="430"/>
      <c r="D391" s="430">
        <f t="shared" ref="D391" si="715">D392-D390</f>
        <v>0</v>
      </c>
      <c r="E391" s="430"/>
      <c r="F391" s="430">
        <f t="shared" ref="F391" si="716">F392-F390</f>
        <v>0</v>
      </c>
      <c r="G391" s="430"/>
      <c r="H391" s="430">
        <f t="shared" ref="H391" si="717">H392-H390</f>
        <v>0</v>
      </c>
      <c r="I391" s="430"/>
      <c r="J391" s="430">
        <f t="shared" ref="J391" si="718">J392-J390</f>
        <v>0</v>
      </c>
      <c r="K391" s="430"/>
      <c r="L391" s="430">
        <f t="shared" ref="L391" si="719">L392-L390</f>
        <v>0</v>
      </c>
      <c r="M391" s="430"/>
      <c r="N391" s="430">
        <f t="shared" ref="N391" si="720">N392-N390</f>
        <v>0</v>
      </c>
      <c r="O391" s="430"/>
      <c r="P391" s="430">
        <f t="shared" ref="P391" si="721">P392-P390</f>
        <v>0</v>
      </c>
      <c r="Q391" s="430"/>
      <c r="R391" s="430">
        <f t="shared" ref="R391" si="722">R392-R390</f>
        <v>0</v>
      </c>
      <c r="S391" s="430"/>
      <c r="T391" s="396">
        <f t="shared" si="704"/>
        <v>0</v>
      </c>
      <c r="U391" s="397" t="e">
        <f t="shared" si="705"/>
        <v>#DIV/0!</v>
      </c>
    </row>
    <row r="392" spans="1:23" ht="12.75" customHeight="1" x14ac:dyDescent="0.2">
      <c r="A392" s="399" t="str">
        <f>A$12</f>
        <v>Kopējās attiecināmās izmaksas</v>
      </c>
      <c r="B392" s="297">
        <f>'1.3.6.R.14.,41.,45.vai dz.c.s.'!H27</f>
        <v>0</v>
      </c>
      <c r="C392" s="297"/>
      <c r="D392" s="297">
        <f>'1.3.6.R.14.,41.,45.vai dz.c.s.'!J27</f>
        <v>0</v>
      </c>
      <c r="E392" s="297"/>
      <c r="F392" s="297">
        <f>'1.3.6.R.14.,41.,45.vai dz.c.s.'!L27</f>
        <v>0</v>
      </c>
      <c r="G392" s="297"/>
      <c r="H392" s="297">
        <f>'1.3.6.R.14.,41.,45.vai dz.c.s.'!N27</f>
        <v>0</v>
      </c>
      <c r="I392" s="297"/>
      <c r="J392" s="297">
        <f>'1.3.6.R.14.,41.,45.vai dz.c.s.'!P27</f>
        <v>0</v>
      </c>
      <c r="K392" s="297"/>
      <c r="L392" s="297">
        <f>'1.3.6.R.14.,41.,45.vai dz.c.s.'!R27</f>
        <v>0</v>
      </c>
      <c r="M392" s="297"/>
      <c r="N392" s="297">
        <f>'1.3.6.R.14.,41.,45.vai dz.c.s.'!T27</f>
        <v>0</v>
      </c>
      <c r="O392" s="297"/>
      <c r="P392" s="297">
        <f>'1.3.6.R.14.,41.,45.vai dz.c.s.'!V27</f>
        <v>0</v>
      </c>
      <c r="Q392" s="297"/>
      <c r="R392" s="297">
        <f>'1.3.6.R.14.,41.,45.vai dz.c.s.'!X27</f>
        <v>0</v>
      </c>
      <c r="S392" s="297"/>
      <c r="T392" s="400">
        <f>SUM(B392:R392)</f>
        <v>0</v>
      </c>
      <c r="U392" s="397" t="e">
        <f t="shared" si="705"/>
        <v>#DIV/0!</v>
      </c>
    </row>
    <row r="393" spans="1:23" ht="12.75" hidden="1" customHeight="1" x14ac:dyDescent="0.2">
      <c r="A393" s="398" t="str">
        <f>A$13</f>
        <v>Publiskās ārpusprojekta izmaksas</v>
      </c>
      <c r="B393" s="432"/>
      <c r="C393" s="432"/>
      <c r="D393" s="432"/>
      <c r="E393" s="432"/>
      <c r="F393" s="432"/>
      <c r="G393" s="432"/>
      <c r="H393" s="432"/>
      <c r="I393" s="432"/>
      <c r="J393" s="432"/>
      <c r="K393" s="432"/>
      <c r="L393" s="432"/>
      <c r="M393" s="432"/>
      <c r="N393" s="432"/>
      <c r="O393" s="432"/>
      <c r="P393" s="432"/>
      <c r="Q393" s="432"/>
      <c r="R393" s="432"/>
      <c r="S393" s="432"/>
      <c r="T393" s="396">
        <f t="shared" ref="T393:T395" si="723">SUM(B393:R393)</f>
        <v>0</v>
      </c>
      <c r="U393" s="431" t="s">
        <v>332</v>
      </c>
    </row>
    <row r="394" spans="1:23" ht="12.75" customHeight="1" x14ac:dyDescent="0.2">
      <c r="A394" s="398" t="str">
        <f>A$14</f>
        <v>Privātās ārpusprojekta izmaksas</v>
      </c>
      <c r="B394" s="430">
        <f>'1.3.6.R.14.,41.,45.vai dz.c.s.'!I27</f>
        <v>0</v>
      </c>
      <c r="C394" s="430"/>
      <c r="D394" s="430">
        <f>'1.3.6.R.14.,41.,45.vai dz.c.s.'!K27</f>
        <v>0</v>
      </c>
      <c r="E394" s="430"/>
      <c r="F394" s="430">
        <f>'1.3.6.R.14.,41.,45.vai dz.c.s.'!M27</f>
        <v>0</v>
      </c>
      <c r="G394" s="430"/>
      <c r="H394" s="430">
        <f>'1.3.6.R.14.,41.,45.vai dz.c.s.'!O27</f>
        <v>0</v>
      </c>
      <c r="I394" s="430"/>
      <c r="J394" s="430">
        <f>'1.3.6.R.14.,41.,45.vai dz.c.s.'!Q27</f>
        <v>0</v>
      </c>
      <c r="K394" s="430"/>
      <c r="L394" s="430">
        <f>'1.3.6.R.14.,41.,45.vai dz.c.s.'!S27</f>
        <v>0</v>
      </c>
      <c r="M394" s="430"/>
      <c r="N394" s="430">
        <f>'1.3.6.R.14.,41.,45.vai dz.c.s.'!U27</f>
        <v>0</v>
      </c>
      <c r="O394" s="430"/>
      <c r="P394" s="430">
        <f>'1.3.6.R.14.,41.,45.vai dz.c.s.'!W27</f>
        <v>0</v>
      </c>
      <c r="Q394" s="430"/>
      <c r="R394" s="430">
        <f>'1.3.6.R.14.,41.,45.vai dz.c.s.'!Y27</f>
        <v>0</v>
      </c>
      <c r="S394" s="430"/>
      <c r="T394" s="396">
        <f t="shared" si="723"/>
        <v>0</v>
      </c>
      <c r="U394" s="431" t="s">
        <v>332</v>
      </c>
    </row>
    <row r="395" spans="1:23" ht="12.75" customHeight="1" x14ac:dyDescent="0.2">
      <c r="A395" s="399" t="str">
        <f>A$15</f>
        <v>Ārpusprojekta izmaksas kopā</v>
      </c>
      <c r="B395" s="297">
        <f>SUM(B393:B394)</f>
        <v>0</v>
      </c>
      <c r="C395" s="297"/>
      <c r="D395" s="297">
        <f t="shared" ref="D395:R395" si="724">SUM(D393:D394)</f>
        <v>0</v>
      </c>
      <c r="E395" s="297"/>
      <c r="F395" s="297">
        <f t="shared" si="724"/>
        <v>0</v>
      </c>
      <c r="G395" s="297"/>
      <c r="H395" s="297">
        <f t="shared" si="724"/>
        <v>0</v>
      </c>
      <c r="I395" s="297"/>
      <c r="J395" s="297">
        <f t="shared" si="724"/>
        <v>0</v>
      </c>
      <c r="K395" s="297"/>
      <c r="L395" s="297">
        <f t="shared" si="724"/>
        <v>0</v>
      </c>
      <c r="M395" s="297"/>
      <c r="N395" s="297">
        <f t="shared" si="724"/>
        <v>0</v>
      </c>
      <c r="O395" s="297"/>
      <c r="P395" s="297">
        <f t="shared" si="724"/>
        <v>0</v>
      </c>
      <c r="Q395" s="297"/>
      <c r="R395" s="297">
        <f t="shared" si="724"/>
        <v>0</v>
      </c>
      <c r="S395" s="297"/>
      <c r="T395" s="400">
        <f t="shared" si="723"/>
        <v>0</v>
      </c>
      <c r="U395" s="431" t="s">
        <v>332</v>
      </c>
    </row>
    <row r="396" spans="1:23" ht="12.75" customHeight="1" x14ac:dyDescent="0.25">
      <c r="A396" s="404" t="str">
        <f>A$16</f>
        <v>Kopējās izmaksas</v>
      </c>
      <c r="B396" s="405">
        <f>B392+B395</f>
        <v>0</v>
      </c>
      <c r="C396" s="405"/>
      <c r="D396" s="405">
        <f t="shared" ref="D396:R396" si="725">D392+D395</f>
        <v>0</v>
      </c>
      <c r="E396" s="405"/>
      <c r="F396" s="405">
        <f t="shared" si="725"/>
        <v>0</v>
      </c>
      <c r="G396" s="405"/>
      <c r="H396" s="405">
        <f t="shared" si="725"/>
        <v>0</v>
      </c>
      <c r="I396" s="405"/>
      <c r="J396" s="405">
        <f t="shared" si="725"/>
        <v>0</v>
      </c>
      <c r="K396" s="405"/>
      <c r="L396" s="405">
        <f t="shared" si="725"/>
        <v>0</v>
      </c>
      <c r="M396" s="405"/>
      <c r="N396" s="405">
        <f t="shared" si="725"/>
        <v>0</v>
      </c>
      <c r="O396" s="405"/>
      <c r="P396" s="405">
        <f t="shared" si="725"/>
        <v>0</v>
      </c>
      <c r="Q396" s="405"/>
      <c r="R396" s="405">
        <f t="shared" si="725"/>
        <v>0</v>
      </c>
      <c r="S396" s="405"/>
      <c r="T396" s="400">
        <f>SUM(B396:R396)</f>
        <v>0</v>
      </c>
      <c r="U396" s="431" t="s">
        <v>332</v>
      </c>
    </row>
    <row r="398" spans="1:23" ht="18.75" customHeight="1" x14ac:dyDescent="0.2">
      <c r="A398" s="438" t="str">
        <f>A382</f>
        <v>Projekta iesniedzējs vai sadarbības partneris (1.3.6.):</v>
      </c>
      <c r="B398" s="421">
        <f>'1.3.6.R.14.,41.,45.vai dz.c.s.'!C3</f>
        <v>0</v>
      </c>
      <c r="C398" s="422"/>
      <c r="D398" s="422"/>
      <c r="E398" s="422"/>
      <c r="F398" s="421">
        <f>'1.3.6.R.14.,41.,45.vai dz.c.s.'!H3</f>
        <v>0</v>
      </c>
      <c r="G398" s="422"/>
      <c r="H398" s="423"/>
      <c r="I398" s="422"/>
      <c r="J398" s="423" t="s">
        <v>339</v>
      </c>
      <c r="K398" s="422"/>
      <c r="L398" s="425">
        <f>'1.3.6.R.14.,41.,45.vai dz.c.s.'!C14</f>
        <v>1</v>
      </c>
      <c r="M398" s="422"/>
      <c r="N398" s="426" t="s">
        <v>352</v>
      </c>
      <c r="O398" s="422"/>
      <c r="P398" s="423"/>
      <c r="Q398" s="422"/>
      <c r="R398" s="423"/>
      <c r="S398" s="422"/>
      <c r="T398" s="423"/>
      <c r="U398" s="423"/>
      <c r="W398" s="4">
        <f>IF(F398=Dati!$J$3,1,IF(F398=Dati!$J$4,2,IF(F398=Dati!$J$5,3,0)))</f>
        <v>0</v>
      </c>
    </row>
    <row r="399" spans="1:23" x14ac:dyDescent="0.2">
      <c r="A399" s="392" t="s">
        <v>324</v>
      </c>
      <c r="B399" s="393">
        <f>B$3</f>
        <v>2026</v>
      </c>
      <c r="C399" s="393"/>
      <c r="D399" s="393">
        <f>D$3</f>
        <v>2027</v>
      </c>
      <c r="E399" s="393"/>
      <c r="F399" s="393">
        <f>F$3</f>
        <v>2028</v>
      </c>
      <c r="G399" s="393"/>
      <c r="H399" s="393">
        <f>H$3</f>
        <v>2029</v>
      </c>
      <c r="I399" s="393"/>
      <c r="J399" s="393" t="str">
        <f>J$3</f>
        <v>X</v>
      </c>
      <c r="K399" s="393"/>
      <c r="L399" s="393" t="str">
        <f>L$3</f>
        <v>X</v>
      </c>
      <c r="M399" s="393"/>
      <c r="N399" s="393" t="str">
        <f>N$3</f>
        <v>X</v>
      </c>
      <c r="O399" s="393"/>
      <c r="P399" s="393" t="str">
        <f>P$3</f>
        <v>X</v>
      </c>
      <c r="Q399" s="393"/>
      <c r="R399" s="393" t="str">
        <f>R$3</f>
        <v>X</v>
      </c>
      <c r="S399" s="393"/>
      <c r="T399" s="393"/>
      <c r="U399" s="393"/>
    </row>
    <row r="400" spans="1:23" x14ac:dyDescent="0.2">
      <c r="A400" s="427"/>
      <c r="B400" s="394" t="s">
        <v>325</v>
      </c>
      <c r="C400" s="394"/>
      <c r="D400" s="394" t="s">
        <v>325</v>
      </c>
      <c r="E400" s="394"/>
      <c r="F400" s="394" t="s">
        <v>325</v>
      </c>
      <c r="G400" s="394"/>
      <c r="H400" s="394" t="s">
        <v>325</v>
      </c>
      <c r="I400" s="394"/>
      <c r="J400" s="394" t="s">
        <v>325</v>
      </c>
      <c r="K400" s="394"/>
      <c r="L400" s="394" t="s">
        <v>325</v>
      </c>
      <c r="M400" s="394"/>
      <c r="N400" s="394" t="s">
        <v>325</v>
      </c>
      <c r="O400" s="394"/>
      <c r="P400" s="394" t="s">
        <v>325</v>
      </c>
      <c r="Q400" s="394"/>
      <c r="R400" s="394" t="s">
        <v>325</v>
      </c>
      <c r="S400" s="394"/>
      <c r="T400" s="394" t="s">
        <v>191</v>
      </c>
      <c r="U400" s="394" t="s">
        <v>131</v>
      </c>
    </row>
    <row r="401" spans="1:21" ht="12.75" customHeight="1" x14ac:dyDescent="0.2">
      <c r="A401" s="428" t="str">
        <f>A$5</f>
        <v>Taisnīgas pārkārtošanās fonds</v>
      </c>
      <c r="B401" s="429">
        <f>(B408*$L$398-B405)*$W$19</f>
        <v>0</v>
      </c>
      <c r="C401" s="429"/>
      <c r="D401" s="429">
        <f>(D408*$L$398)*$W$19-D405</f>
        <v>0</v>
      </c>
      <c r="E401" s="429"/>
      <c r="F401" s="429">
        <f t="shared" ref="F401:R401" si="726">(F408*$L$398)*$W$19-F405</f>
        <v>0</v>
      </c>
      <c r="G401" s="429"/>
      <c r="H401" s="429">
        <f t="shared" si="726"/>
        <v>0</v>
      </c>
      <c r="I401" s="429"/>
      <c r="J401" s="429">
        <f t="shared" si="726"/>
        <v>0</v>
      </c>
      <c r="K401" s="429"/>
      <c r="L401" s="429">
        <f t="shared" si="726"/>
        <v>0</v>
      </c>
      <c r="M401" s="429"/>
      <c r="N401" s="429">
        <f t="shared" si="726"/>
        <v>0</v>
      </c>
      <c r="O401" s="429"/>
      <c r="P401" s="429">
        <f t="shared" si="726"/>
        <v>0</v>
      </c>
      <c r="Q401" s="429"/>
      <c r="R401" s="429">
        <f t="shared" si="726"/>
        <v>0</v>
      </c>
      <c r="S401" s="429"/>
      <c r="T401" s="396">
        <f>SUM(B401:R401)</f>
        <v>0</v>
      </c>
      <c r="U401" s="397" t="e">
        <f>T401/$T$408</f>
        <v>#DIV/0!</v>
      </c>
    </row>
    <row r="402" spans="1:21" ht="12.75" hidden="1" customHeight="1" x14ac:dyDescent="0.2">
      <c r="A402" s="398" t="str">
        <f>A$6</f>
        <v>Attiecināmais valsts budžeta finansējums</v>
      </c>
      <c r="B402" s="502"/>
      <c r="C402" s="502"/>
      <c r="D402" s="502"/>
      <c r="E402" s="502"/>
      <c r="F402" s="502"/>
      <c r="G402" s="502"/>
      <c r="H402" s="502"/>
      <c r="I402" s="502"/>
      <c r="J402" s="502"/>
      <c r="K402" s="502"/>
      <c r="L402" s="502"/>
      <c r="M402" s="502"/>
      <c r="N402" s="502"/>
      <c r="O402" s="502"/>
      <c r="P402" s="502"/>
      <c r="Q402" s="502"/>
      <c r="R402" s="502"/>
      <c r="S402" s="429"/>
      <c r="T402" s="396">
        <f t="shared" ref="T402:T407" si="727">SUM(B402:R402)</f>
        <v>0</v>
      </c>
      <c r="U402" s="397" t="e">
        <f t="shared" ref="U402:U408" si="728">T402/$T$408</f>
        <v>#DIV/0!</v>
      </c>
    </row>
    <row r="403" spans="1:21" ht="12.75" hidden="1" customHeight="1" x14ac:dyDescent="0.2">
      <c r="A403" s="398" t="str">
        <f>A$7</f>
        <v>Cits publiskais finansējums</v>
      </c>
      <c r="B403" s="509"/>
      <c r="C403" s="430"/>
      <c r="D403" s="509"/>
      <c r="E403" s="430"/>
      <c r="F403" s="509"/>
      <c r="G403" s="430"/>
      <c r="H403" s="509"/>
      <c r="I403" s="430"/>
      <c r="J403" s="509"/>
      <c r="K403" s="430"/>
      <c r="L403" s="509"/>
      <c r="M403" s="430"/>
      <c r="N403" s="509"/>
      <c r="O403" s="430"/>
      <c r="P403" s="509"/>
      <c r="Q403" s="430"/>
      <c r="R403" s="509"/>
      <c r="S403" s="430"/>
      <c r="T403" s="396">
        <f t="shared" si="727"/>
        <v>0</v>
      </c>
      <c r="U403" s="397" t="e">
        <f t="shared" si="728"/>
        <v>#DIV/0!</v>
      </c>
    </row>
    <row r="404" spans="1:21" ht="12.75" customHeight="1" x14ac:dyDescent="0.2">
      <c r="A404" s="398" t="str">
        <f>A$8</f>
        <v>Pašvaldības finansējums</v>
      </c>
      <c r="B404" s="430">
        <f>IF($F$398="Pašvaldība vai tās izveidota iestāde",B408-B401-B405,0)</f>
        <v>0</v>
      </c>
      <c r="C404" s="430"/>
      <c r="D404" s="430">
        <f>IF($F$398="Pašvaldība vai tās izveidota iestāde",D408-D401-D405,0)</f>
        <v>0</v>
      </c>
      <c r="E404" s="430"/>
      <c r="F404" s="430">
        <f>IF($F$398="Pašvaldība vai tās izveidota iestāde",F408-F401-F405,0)</f>
        <v>0</v>
      </c>
      <c r="G404" s="430"/>
      <c r="H404" s="430">
        <f>IF($F$398="Pašvaldība vai tās izveidota iestāde",H408-H401-H405,0)</f>
        <v>0</v>
      </c>
      <c r="I404" s="430"/>
      <c r="J404" s="430">
        <f>IF($F$398="Pašvaldība vai tās izveidota iestāde",J408-J401-J405,0)</f>
        <v>0</v>
      </c>
      <c r="K404" s="430"/>
      <c r="L404" s="430">
        <f>IF($F$398="Pašvaldība vai tās izveidota iestāde",L408-L401-L405,0)</f>
        <v>0</v>
      </c>
      <c r="M404" s="430"/>
      <c r="N404" s="430">
        <f>IF($F$398="Pašvaldība vai tās izveidota iestāde",N408-N401-N405,0)</f>
        <v>0</v>
      </c>
      <c r="O404" s="430"/>
      <c r="P404" s="430">
        <f>IF($F$398="Pašvaldība vai tās izveidota iestāde",P408-P401-P405,0)</f>
        <v>0</v>
      </c>
      <c r="Q404" s="430"/>
      <c r="R404" s="430">
        <f>IF($F$398="Pašvaldība vai tās izveidota iestāde",R408-R401-R405,0)</f>
        <v>0</v>
      </c>
      <c r="S404" s="430"/>
      <c r="T404" s="396">
        <f t="shared" si="727"/>
        <v>0</v>
      </c>
      <c r="U404" s="397" t="e">
        <f t="shared" si="728"/>
        <v>#DIV/0!</v>
      </c>
    </row>
    <row r="405" spans="1:21" s="3" customFormat="1" ht="12.75" hidden="1" customHeight="1" x14ac:dyDescent="0.2">
      <c r="A405" s="398" t="str">
        <f>A$9</f>
        <v>Elastības finansējums</v>
      </c>
      <c r="B405" s="430">
        <f>B408*$L$398*$W$20</f>
        <v>0</v>
      </c>
      <c r="C405" s="430"/>
      <c r="D405" s="430">
        <f t="shared" ref="D405:R405" si="729">D408*$L$398*$W$20</f>
        <v>0</v>
      </c>
      <c r="E405" s="430"/>
      <c r="F405" s="430">
        <f t="shared" si="729"/>
        <v>0</v>
      </c>
      <c r="G405" s="430"/>
      <c r="H405" s="430">
        <f t="shared" si="729"/>
        <v>0</v>
      </c>
      <c r="I405" s="430"/>
      <c r="J405" s="430">
        <f t="shared" si="729"/>
        <v>0</v>
      </c>
      <c r="K405" s="430"/>
      <c r="L405" s="430">
        <f t="shared" si="729"/>
        <v>0</v>
      </c>
      <c r="M405" s="430"/>
      <c r="N405" s="430">
        <f t="shared" si="729"/>
        <v>0</v>
      </c>
      <c r="O405" s="430"/>
      <c r="P405" s="430">
        <f t="shared" si="729"/>
        <v>0</v>
      </c>
      <c r="Q405" s="430"/>
      <c r="R405" s="430">
        <f t="shared" si="729"/>
        <v>0</v>
      </c>
      <c r="S405" s="430"/>
      <c r="T405" s="396">
        <f t="shared" si="727"/>
        <v>0</v>
      </c>
      <c r="U405" s="397" t="e">
        <f t="shared" si="728"/>
        <v>#DIV/0!</v>
      </c>
    </row>
    <row r="406" spans="1:21" ht="12.75" customHeight="1" x14ac:dyDescent="0.2">
      <c r="A406" s="399" t="str">
        <f>A$10</f>
        <v>Publiskās attiecināmās izmaksas</v>
      </c>
      <c r="B406" s="513">
        <f>SUM(B401:B405)</f>
        <v>0</v>
      </c>
      <c r="C406" s="513"/>
      <c r="D406" s="513">
        <f t="shared" ref="D406:R406" si="730">SUM(D401:D405)</f>
        <v>0</v>
      </c>
      <c r="E406" s="513"/>
      <c r="F406" s="513">
        <f t="shared" si="730"/>
        <v>0</v>
      </c>
      <c r="G406" s="513"/>
      <c r="H406" s="513">
        <f t="shared" si="730"/>
        <v>0</v>
      </c>
      <c r="I406" s="513"/>
      <c r="J406" s="513">
        <f t="shared" si="730"/>
        <v>0</v>
      </c>
      <c r="K406" s="513"/>
      <c r="L406" s="513">
        <f t="shared" si="730"/>
        <v>0</v>
      </c>
      <c r="M406" s="513"/>
      <c r="N406" s="513">
        <f t="shared" si="730"/>
        <v>0</v>
      </c>
      <c r="O406" s="513"/>
      <c r="P406" s="513">
        <f t="shared" si="730"/>
        <v>0</v>
      </c>
      <c r="Q406" s="513"/>
      <c r="R406" s="513">
        <f t="shared" si="730"/>
        <v>0</v>
      </c>
      <c r="S406" s="297"/>
      <c r="T406" s="400">
        <f t="shared" si="727"/>
        <v>0</v>
      </c>
      <c r="U406" s="397" t="e">
        <f t="shared" si="728"/>
        <v>#DIV/0!</v>
      </c>
    </row>
    <row r="407" spans="1:21" ht="12.75" customHeight="1" x14ac:dyDescent="0.2">
      <c r="A407" s="398" t="str">
        <f>A$11</f>
        <v>Privātās attiecināmās izmaksas</v>
      </c>
      <c r="B407" s="430">
        <f>IF($F$398="Pašvaldība vai tās izveidota iestāde",0,B408-B401-B405)</f>
        <v>0</v>
      </c>
      <c r="C407" s="430"/>
      <c r="D407" s="430">
        <f>IF($F$398="Pašvaldība vai tās izveidota iestāde",0,D408-D401-D405)</f>
        <v>0</v>
      </c>
      <c r="E407" s="430"/>
      <c r="F407" s="430">
        <f>IF($F$398="Pašvaldība vai tās izveidota iestāde",0,F408-F401-F405)</f>
        <v>0</v>
      </c>
      <c r="G407" s="430"/>
      <c r="H407" s="430">
        <f>IF($F$398="Pašvaldība vai tās izveidota iestāde",0,H408-H401-H405)</f>
        <v>0</v>
      </c>
      <c r="I407" s="430"/>
      <c r="J407" s="430">
        <f>IF($F$398="Pašvaldība vai tās izveidota iestāde",0,J408-J401-J405)</f>
        <v>0</v>
      </c>
      <c r="K407" s="430"/>
      <c r="L407" s="430">
        <f>IF($F$398="Pašvaldība vai tās izveidota iestāde",0,L408-L401-L405)</f>
        <v>0</v>
      </c>
      <c r="M407" s="430"/>
      <c r="N407" s="430">
        <f>IF($F$398="Pašvaldība vai tās izveidota iestāde",0,N408-N401-N405)</f>
        <v>0</v>
      </c>
      <c r="O407" s="430"/>
      <c r="P407" s="430">
        <f>IF($F$398="Pašvaldība vai tās izveidota iestāde",0,P408-P401-P405)</f>
        <v>0</v>
      </c>
      <c r="Q407" s="430"/>
      <c r="R407" s="430">
        <f>IF($F$398="Pašvaldība vai tās izveidota iestāde",0,R408-R401-R405)</f>
        <v>0</v>
      </c>
      <c r="S407" s="430"/>
      <c r="T407" s="396">
        <f t="shared" si="727"/>
        <v>0</v>
      </c>
      <c r="U407" s="397" t="e">
        <f t="shared" si="728"/>
        <v>#DIV/0!</v>
      </c>
    </row>
    <row r="408" spans="1:21" ht="12.75" customHeight="1" x14ac:dyDescent="0.2">
      <c r="A408" s="399" t="str">
        <f>A$12</f>
        <v>Kopējās attiecināmās izmaksas</v>
      </c>
      <c r="B408" s="297">
        <f>'1.3.6.R.14.,41.,45.vai dz.c.s.'!H28</f>
        <v>0</v>
      </c>
      <c r="C408" s="297"/>
      <c r="D408" s="297">
        <f>'1.3.6.R.14.,41.,45.vai dz.c.s.'!J28</f>
        <v>0</v>
      </c>
      <c r="E408" s="297"/>
      <c r="F408" s="297">
        <f>'1.3.6.R.14.,41.,45.vai dz.c.s.'!L28</f>
        <v>0</v>
      </c>
      <c r="G408" s="297"/>
      <c r="H408" s="297">
        <f>'1.3.6.R.14.,41.,45.vai dz.c.s.'!N28</f>
        <v>0</v>
      </c>
      <c r="I408" s="297"/>
      <c r="J408" s="297">
        <f>'1.3.6.R.14.,41.,45.vai dz.c.s.'!P28</f>
        <v>0</v>
      </c>
      <c r="K408" s="297"/>
      <c r="L408" s="297">
        <f>'1.3.6.R.14.,41.,45.vai dz.c.s.'!R28</f>
        <v>0</v>
      </c>
      <c r="M408" s="297"/>
      <c r="N408" s="297">
        <f>'1.3.6.R.14.,41.,45.vai dz.c.s.'!T28</f>
        <v>0</v>
      </c>
      <c r="O408" s="297"/>
      <c r="P408" s="297">
        <f>'1.3.6.R.14.,41.,45.vai dz.c.s.'!V28</f>
        <v>0</v>
      </c>
      <c r="Q408" s="297"/>
      <c r="R408" s="297">
        <f>'1.3.6.R.14.,41.,45.vai dz.c.s.'!X28</f>
        <v>0</v>
      </c>
      <c r="S408" s="297"/>
      <c r="T408" s="400">
        <f>SUM(B408:R408)</f>
        <v>0</v>
      </c>
      <c r="U408" s="397" t="e">
        <f t="shared" si="728"/>
        <v>#DIV/0!</v>
      </c>
    </row>
    <row r="409" spans="1:21" ht="12.75" hidden="1" customHeight="1" x14ac:dyDescent="0.2">
      <c r="A409" s="398" t="str">
        <f>A$13</f>
        <v>Publiskās ārpusprojekta izmaksas</v>
      </c>
      <c r="B409" s="432"/>
      <c r="C409" s="432"/>
      <c r="D409" s="432"/>
      <c r="E409" s="432"/>
      <c r="F409" s="432"/>
      <c r="G409" s="432"/>
      <c r="H409" s="432"/>
      <c r="I409" s="432"/>
      <c r="J409" s="432"/>
      <c r="K409" s="432"/>
      <c r="L409" s="432"/>
      <c r="M409" s="432"/>
      <c r="N409" s="432"/>
      <c r="O409" s="432"/>
      <c r="P409" s="432"/>
      <c r="Q409" s="432"/>
      <c r="R409" s="432"/>
      <c r="S409" s="432"/>
      <c r="T409" s="396">
        <f t="shared" ref="T409:T411" si="731">SUM(B409:R409)</f>
        <v>0</v>
      </c>
      <c r="U409" s="431" t="s">
        <v>332</v>
      </c>
    </row>
    <row r="410" spans="1:21" ht="12.75" customHeight="1" x14ac:dyDescent="0.2">
      <c r="A410" s="398" t="str">
        <f>A$14</f>
        <v>Privātās ārpusprojekta izmaksas</v>
      </c>
      <c r="B410" s="430">
        <f>'1.3.6.R.14.,41.,45.vai dz.c.s.'!I28</f>
        <v>0</v>
      </c>
      <c r="C410" s="430"/>
      <c r="D410" s="430">
        <f>'1.3.6.R.14.,41.,45.vai dz.c.s.'!K28</f>
        <v>0</v>
      </c>
      <c r="E410" s="430"/>
      <c r="F410" s="430">
        <f>'1.3.6.R.14.,41.,45.vai dz.c.s.'!M28</f>
        <v>0</v>
      </c>
      <c r="G410" s="430"/>
      <c r="H410" s="430">
        <f>'1.3.6.R.14.,41.,45.vai dz.c.s.'!O28</f>
        <v>0</v>
      </c>
      <c r="I410" s="430"/>
      <c r="J410" s="430">
        <f>'1.3.6.R.14.,41.,45.vai dz.c.s.'!Q28</f>
        <v>0</v>
      </c>
      <c r="K410" s="430"/>
      <c r="L410" s="430">
        <f>'1.3.6.R.14.,41.,45.vai dz.c.s.'!S28</f>
        <v>0</v>
      </c>
      <c r="M410" s="430"/>
      <c r="N410" s="430">
        <f>'1.3.6.R.14.,41.,45.vai dz.c.s.'!U28</f>
        <v>0</v>
      </c>
      <c r="O410" s="430"/>
      <c r="P410" s="430">
        <f>'1.3.6.R.14.,41.,45.vai dz.c.s.'!W28</f>
        <v>0</v>
      </c>
      <c r="Q410" s="430"/>
      <c r="R410" s="430">
        <f>'1.3.6.R.14.,41.,45.vai dz.c.s.'!Y28</f>
        <v>0</v>
      </c>
      <c r="S410" s="430"/>
      <c r="T410" s="396">
        <f t="shared" si="731"/>
        <v>0</v>
      </c>
      <c r="U410" s="431" t="s">
        <v>332</v>
      </c>
    </row>
    <row r="411" spans="1:21" ht="12.75" customHeight="1" x14ac:dyDescent="0.2">
      <c r="A411" s="399" t="str">
        <f>A$15</f>
        <v>Ārpusprojekta izmaksas kopā</v>
      </c>
      <c r="B411" s="297">
        <f>SUM(B409:B410)</f>
        <v>0</v>
      </c>
      <c r="C411" s="297"/>
      <c r="D411" s="297">
        <f t="shared" ref="D411:R411" si="732">SUM(D409:D410)</f>
        <v>0</v>
      </c>
      <c r="E411" s="297"/>
      <c r="F411" s="297">
        <f t="shared" si="732"/>
        <v>0</v>
      </c>
      <c r="G411" s="297"/>
      <c r="H411" s="297">
        <f t="shared" si="732"/>
        <v>0</v>
      </c>
      <c r="I411" s="297"/>
      <c r="J411" s="297">
        <f t="shared" si="732"/>
        <v>0</v>
      </c>
      <c r="K411" s="297"/>
      <c r="L411" s="297">
        <f t="shared" si="732"/>
        <v>0</v>
      </c>
      <c r="M411" s="297"/>
      <c r="N411" s="297">
        <f t="shared" si="732"/>
        <v>0</v>
      </c>
      <c r="O411" s="297"/>
      <c r="P411" s="297">
        <f t="shared" si="732"/>
        <v>0</v>
      </c>
      <c r="Q411" s="297"/>
      <c r="R411" s="297">
        <f t="shared" si="732"/>
        <v>0</v>
      </c>
      <c r="S411" s="297"/>
      <c r="T411" s="400">
        <f t="shared" si="731"/>
        <v>0</v>
      </c>
      <c r="U411" s="431" t="s">
        <v>332</v>
      </c>
    </row>
    <row r="412" spans="1:21" ht="12.75" customHeight="1" x14ac:dyDescent="0.25">
      <c r="A412" s="404" t="str">
        <f>A$16</f>
        <v>Kopējās izmaksas</v>
      </c>
      <c r="B412" s="405">
        <f>B408+B411</f>
        <v>0</v>
      </c>
      <c r="C412" s="405"/>
      <c r="D412" s="405">
        <f t="shared" ref="D412:R412" si="733">D408+D411</f>
        <v>0</v>
      </c>
      <c r="E412" s="405"/>
      <c r="F412" s="405">
        <f t="shared" si="733"/>
        <v>0</v>
      </c>
      <c r="G412" s="405"/>
      <c r="H412" s="405">
        <f t="shared" si="733"/>
        <v>0</v>
      </c>
      <c r="I412" s="405"/>
      <c r="J412" s="405">
        <f t="shared" si="733"/>
        <v>0</v>
      </c>
      <c r="K412" s="405"/>
      <c r="L412" s="405">
        <f t="shared" si="733"/>
        <v>0</v>
      </c>
      <c r="M412" s="405"/>
      <c r="N412" s="405">
        <f t="shared" si="733"/>
        <v>0</v>
      </c>
      <c r="O412" s="405"/>
      <c r="P412" s="405">
        <f t="shared" si="733"/>
        <v>0</v>
      </c>
      <c r="Q412" s="405"/>
      <c r="R412" s="405">
        <f t="shared" si="733"/>
        <v>0</v>
      </c>
      <c r="S412" s="405"/>
      <c r="T412" s="400">
        <f>SUM(B412:R412)</f>
        <v>0</v>
      </c>
      <c r="U412" s="431" t="s">
        <v>332</v>
      </c>
    </row>
    <row r="416" spans="1:21" x14ac:dyDescent="0.2">
      <c r="B416" s="439"/>
      <c r="C416" s="439"/>
      <c r="D416" s="439"/>
      <c r="E416" s="439"/>
      <c r="F416" s="439"/>
      <c r="G416" s="439"/>
      <c r="H416" s="439"/>
      <c r="I416" s="439"/>
      <c r="J416" s="439"/>
      <c r="K416" s="439"/>
      <c r="L416" s="439"/>
      <c r="M416" s="439"/>
      <c r="N416" s="439"/>
      <c r="O416" s="439"/>
      <c r="P416" s="439"/>
      <c r="Q416" s="439"/>
      <c r="R416" s="439"/>
      <c r="S416" s="439"/>
      <c r="T416" s="439"/>
    </row>
  </sheetData>
  <sheetProtection algorithmName="SHA-512" hashValue="q8WCSdt777JdO1hFmFYuQhPCnRs3ml2BiB7XrE2YQ8ssHsQHQhm+1WH0u7p1GIGKw1Cz2djvLFfWSkNJDFLutQ==" saltValue="ZD06GQjozQz1rFsFPsvOEg==" spinCount="100000" sheet="1" formatCells="0" formatColumns="0" formatRows="0" insertColumns="0" insertRows="0" insertHyperlinks="0" sort="0" autoFilter="0" pivotTables="0"/>
  <mergeCells count="16">
    <mergeCell ref="T382:U382"/>
    <mergeCell ref="T42:U42"/>
    <mergeCell ref="N42:S42"/>
    <mergeCell ref="A1:D1"/>
    <mergeCell ref="D19:U19"/>
    <mergeCell ref="D20:U20"/>
    <mergeCell ref="D21:U21"/>
    <mergeCell ref="T222:U222"/>
    <mergeCell ref="T350:U350"/>
    <mergeCell ref="T318:U318"/>
    <mergeCell ref="T286:U286"/>
    <mergeCell ref="T254:U254"/>
    <mergeCell ref="N106:S106"/>
    <mergeCell ref="N172:S172"/>
    <mergeCell ref="T106:U106"/>
    <mergeCell ref="T172:U172"/>
  </mergeCells>
  <conditionalFormatting sqref="B19">
    <cfRule type="cellIs" dxfId="62" priority="17" operator="greaterThan">
      <formula>$T$5+$T$9-$T$153</formula>
    </cfRule>
  </conditionalFormatting>
  <conditionalFormatting sqref="B26:C26">
    <cfRule type="cellIs" dxfId="61" priority="52" operator="equal">
      <formula>"Nav paredzēts"</formula>
    </cfRule>
  </conditionalFormatting>
  <conditionalFormatting sqref="B42:C42 H42">
    <cfRule type="cellIs" dxfId="60" priority="49" operator="equal">
      <formula>"Nav paredzēts"</formula>
    </cfRule>
  </conditionalFormatting>
  <conditionalFormatting sqref="B58:C58 H58">
    <cfRule type="cellIs" dxfId="59" priority="47" operator="equal">
      <formula>"Nav paredzēts"</formula>
    </cfRule>
  </conditionalFormatting>
  <conditionalFormatting sqref="B74:C74 H74">
    <cfRule type="cellIs" dxfId="58" priority="45" operator="equal">
      <formula>"Nav paredzēts"</formula>
    </cfRule>
  </conditionalFormatting>
  <conditionalFormatting sqref="B90:C90 H90">
    <cfRule type="cellIs" dxfId="57" priority="43" operator="equal">
      <formula>"Nav paredzēts"</formula>
    </cfRule>
  </conditionalFormatting>
  <conditionalFormatting sqref="B106:C106 H106">
    <cfRule type="cellIs" dxfId="56" priority="41" operator="equal">
      <formula>"Nav paredzēts"</formula>
    </cfRule>
  </conditionalFormatting>
  <conditionalFormatting sqref="B122:C122 H122">
    <cfRule type="cellIs" dxfId="55" priority="39" operator="equal">
      <formula>"Nav paredzēts"</formula>
    </cfRule>
  </conditionalFormatting>
  <conditionalFormatting sqref="B138:C138 H138">
    <cfRule type="cellIs" dxfId="54" priority="37" operator="equal">
      <formula>"Nav paredzēts"</formula>
    </cfRule>
  </conditionalFormatting>
  <conditionalFormatting sqref="B156:C156 H156">
    <cfRule type="cellIs" dxfId="53" priority="35" operator="equal">
      <formula>"Nav paredzēts"</formula>
    </cfRule>
  </conditionalFormatting>
  <conditionalFormatting sqref="B172:C172 H172">
    <cfRule type="cellIs" dxfId="52" priority="33" operator="equal">
      <formula>"Nav paredzēts"</formula>
    </cfRule>
  </conditionalFormatting>
  <conditionalFormatting sqref="B188:C188 H188">
    <cfRule type="cellIs" dxfId="51" priority="31" operator="equal">
      <formula>"Nav paredzēts"</formula>
    </cfRule>
  </conditionalFormatting>
  <conditionalFormatting sqref="B204:C204 H204">
    <cfRule type="cellIs" dxfId="50" priority="29" operator="equal">
      <formula>"Nav paredzēts"</formula>
    </cfRule>
  </conditionalFormatting>
  <conditionalFormatting sqref="B222:C222 H222">
    <cfRule type="cellIs" dxfId="49" priority="27" operator="equal">
      <formula>"Nav paredzēts"</formula>
    </cfRule>
  </conditionalFormatting>
  <conditionalFormatting sqref="B238:C238 H238">
    <cfRule type="cellIs" dxfId="48" priority="23" operator="equal">
      <formula>"Nav paredzēts"</formula>
    </cfRule>
  </conditionalFormatting>
  <conditionalFormatting sqref="B254:C254 H254">
    <cfRule type="cellIs" dxfId="47" priority="4" operator="equal">
      <formula>"Nav paredzēts"</formula>
    </cfRule>
  </conditionalFormatting>
  <conditionalFormatting sqref="B270:C270 H270">
    <cfRule type="cellIs" dxfId="46" priority="2" operator="equal">
      <formula>"Nav paredzēts"</formula>
    </cfRule>
  </conditionalFormatting>
  <conditionalFormatting sqref="B286:C286 H286">
    <cfRule type="cellIs" dxfId="45" priority="8" operator="equal">
      <formula>"Nav paredzēts"</formula>
    </cfRule>
  </conditionalFormatting>
  <conditionalFormatting sqref="B302:C302 H302">
    <cfRule type="cellIs" dxfId="44" priority="6" operator="equal">
      <formula>"Nav paredzēts"</formula>
    </cfRule>
  </conditionalFormatting>
  <conditionalFormatting sqref="B318:C318 H318">
    <cfRule type="cellIs" dxfId="43" priority="12" operator="equal">
      <formula>"Nav paredzēts"</formula>
    </cfRule>
  </conditionalFormatting>
  <conditionalFormatting sqref="B334:C334 H334">
    <cfRule type="cellIs" dxfId="42" priority="10" operator="equal">
      <formula>"Nav paredzēts"</formula>
    </cfRule>
  </conditionalFormatting>
  <conditionalFormatting sqref="B350:C350 H350">
    <cfRule type="cellIs" dxfId="41" priority="16" operator="equal">
      <formula>"Nav paredzēts"</formula>
    </cfRule>
  </conditionalFormatting>
  <conditionalFormatting sqref="B366:C366 H366">
    <cfRule type="cellIs" dxfId="40" priority="14" operator="equal">
      <formula>"Nav paredzēts"</formula>
    </cfRule>
  </conditionalFormatting>
  <conditionalFormatting sqref="B382:C382 H382">
    <cfRule type="cellIs" dxfId="39" priority="25" operator="equal">
      <formula>"Nav paredzēts"</formula>
    </cfRule>
  </conditionalFormatting>
  <conditionalFormatting sqref="B398:C398 H398">
    <cfRule type="cellIs" dxfId="38" priority="21" operator="equal">
      <formula>"Nav paredzēts"</formula>
    </cfRule>
  </conditionalFormatting>
  <conditionalFormatting sqref="B5:S16">
    <cfRule type="cellIs" dxfId="37" priority="50" operator="lessThan">
      <formula>0</formula>
    </cfRule>
  </conditionalFormatting>
  <conditionalFormatting sqref="H26:J26">
    <cfRule type="cellIs" dxfId="36" priority="51" operator="equal">
      <formula>"Nav paredzēts"</formula>
    </cfRule>
  </conditionalFormatting>
  <conditionalFormatting sqref="J42">
    <cfRule type="cellIs" dxfId="35" priority="48" operator="equal">
      <formula>"Nav paredzēts"</formula>
    </cfRule>
  </conditionalFormatting>
  <conditionalFormatting sqref="J58">
    <cfRule type="cellIs" dxfId="34" priority="46" operator="equal">
      <formula>"Nav paredzēts"</formula>
    </cfRule>
  </conditionalFormatting>
  <conditionalFormatting sqref="J74">
    <cfRule type="cellIs" dxfId="33" priority="44" operator="equal">
      <formula>"Nav paredzēts"</formula>
    </cfRule>
  </conditionalFormatting>
  <conditionalFormatting sqref="J90">
    <cfRule type="cellIs" dxfId="32" priority="42" operator="equal">
      <formula>"Nav paredzēts"</formula>
    </cfRule>
  </conditionalFormatting>
  <conditionalFormatting sqref="J106">
    <cfRule type="cellIs" dxfId="31" priority="40" operator="equal">
      <formula>"Nav paredzēts"</formula>
    </cfRule>
  </conditionalFormatting>
  <conditionalFormatting sqref="J122">
    <cfRule type="cellIs" dxfId="30" priority="38" operator="equal">
      <formula>"Nav paredzēts"</formula>
    </cfRule>
  </conditionalFormatting>
  <conditionalFormatting sqref="J138">
    <cfRule type="cellIs" dxfId="29" priority="36" operator="equal">
      <formula>"Nav paredzēts"</formula>
    </cfRule>
  </conditionalFormatting>
  <conditionalFormatting sqref="J156">
    <cfRule type="cellIs" dxfId="28" priority="34" operator="equal">
      <formula>"Nav paredzēts"</formula>
    </cfRule>
  </conditionalFormatting>
  <conditionalFormatting sqref="J172">
    <cfRule type="cellIs" dxfId="27" priority="32" operator="equal">
      <formula>"Nav paredzēts"</formula>
    </cfRule>
  </conditionalFormatting>
  <conditionalFormatting sqref="J188">
    <cfRule type="cellIs" dxfId="26" priority="30" operator="equal">
      <formula>"Nav paredzēts"</formula>
    </cfRule>
  </conditionalFormatting>
  <conditionalFormatting sqref="J204">
    <cfRule type="cellIs" dxfId="25" priority="28" operator="equal">
      <formula>"Nav paredzēts"</formula>
    </cfRule>
  </conditionalFormatting>
  <conditionalFormatting sqref="J222">
    <cfRule type="cellIs" dxfId="24" priority="26" operator="equal">
      <formula>"Nav paredzēts"</formula>
    </cfRule>
  </conditionalFormatting>
  <conditionalFormatting sqref="J238">
    <cfRule type="cellIs" dxfId="23" priority="22" operator="equal">
      <formula>"Nav paredzēts"</formula>
    </cfRule>
  </conditionalFormatting>
  <conditionalFormatting sqref="J254">
    <cfRule type="cellIs" dxfId="22" priority="3" operator="equal">
      <formula>"Nav paredzēts"</formula>
    </cfRule>
  </conditionalFormatting>
  <conditionalFormatting sqref="J270">
    <cfRule type="cellIs" dxfId="21" priority="1" operator="equal">
      <formula>"Nav paredzēts"</formula>
    </cfRule>
  </conditionalFormatting>
  <conditionalFormatting sqref="J286">
    <cfRule type="cellIs" dxfId="20" priority="7" operator="equal">
      <formula>"Nav paredzēts"</formula>
    </cfRule>
  </conditionalFormatting>
  <conditionalFormatting sqref="J302">
    <cfRule type="cellIs" dxfId="19" priority="5" operator="equal">
      <formula>"Nav paredzēts"</formula>
    </cfRule>
  </conditionalFormatting>
  <conditionalFormatting sqref="J318">
    <cfRule type="cellIs" dxfId="18" priority="11" operator="equal">
      <formula>"Nav paredzēts"</formula>
    </cfRule>
  </conditionalFormatting>
  <conditionalFormatting sqref="J334">
    <cfRule type="cellIs" dxfId="17" priority="9" operator="equal">
      <formula>"Nav paredzēts"</formula>
    </cfRule>
  </conditionalFormatting>
  <conditionalFormatting sqref="J350">
    <cfRule type="cellIs" dxfId="16" priority="15" operator="equal">
      <formula>"Nav paredzēts"</formula>
    </cfRule>
  </conditionalFormatting>
  <conditionalFormatting sqref="J366">
    <cfRule type="cellIs" dxfId="15" priority="13" operator="equal">
      <formula>"Nav paredzēts"</formula>
    </cfRule>
  </conditionalFormatting>
  <conditionalFormatting sqref="J382">
    <cfRule type="cellIs" dxfId="14" priority="24" operator="equal">
      <formula>"Nav paredzēts"</formula>
    </cfRule>
  </conditionalFormatting>
  <conditionalFormatting sqref="J398">
    <cfRule type="cellIs" dxfId="13" priority="20" operator="equal">
      <formula>"Nav paredzēts"</formula>
    </cfRule>
  </conditionalFormatting>
  <conditionalFormatting sqref="V12">
    <cfRule type="cellIs" dxfId="12" priority="19" operator="equal">
      <formula>"Kļūda"</formula>
    </cfRule>
  </conditionalFormatting>
  <conditionalFormatting sqref="V15">
    <cfRule type="cellIs" dxfId="11" priority="18"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Dati!$E$16:$E$20</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Dati!$L$3:$L$4</xm:f>
          </x14:formula1>
          <xm:sqref>A5</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8"/>
  <sheetViews>
    <sheetView zoomScale="90" zoomScaleNormal="90" workbookViewId="0">
      <pane xSplit="2" ySplit="5" topLeftCell="C7" activePane="bottomRight" state="frozen"/>
      <selection pane="topRight" activeCell="C1" sqref="C1"/>
      <selection pane="bottomLeft" activeCell="A6" sqref="A6"/>
      <selection pane="bottomRight" activeCell="B17" sqref="B17"/>
    </sheetView>
  </sheetViews>
  <sheetFormatPr defaultColWidth="9.140625" defaultRowHeight="15" x14ac:dyDescent="0.2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25" x14ac:dyDescent="0.4">
      <c r="A1" s="584" t="s">
        <v>322</v>
      </c>
      <c r="B1" s="584"/>
    </row>
    <row r="2" spans="1:14" s="445" customFormat="1" ht="24.95" customHeight="1" x14ac:dyDescent="0.35">
      <c r="A2" s="596" t="s">
        <v>361</v>
      </c>
      <c r="B2" s="596"/>
    </row>
    <row r="3" spans="1:14" x14ac:dyDescent="0.25">
      <c r="A3" s="444"/>
      <c r="B3" s="444"/>
    </row>
    <row r="4" spans="1:14" s="4" customFormat="1" ht="45" customHeight="1" x14ac:dyDescent="0.2">
      <c r="A4" s="597" t="s">
        <v>362</v>
      </c>
      <c r="B4" s="598" t="s">
        <v>363</v>
      </c>
      <c r="C4" s="594" t="s">
        <v>364</v>
      </c>
      <c r="D4" s="594"/>
      <c r="E4" s="594" t="s">
        <v>149</v>
      </c>
      <c r="F4" s="594"/>
      <c r="G4" s="595" t="s">
        <v>365</v>
      </c>
    </row>
    <row r="5" spans="1:14" s="4" customFormat="1" ht="24" x14ac:dyDescent="0.2">
      <c r="A5" s="597"/>
      <c r="B5" s="598"/>
      <c r="C5" s="7" t="s">
        <v>132</v>
      </c>
      <c r="D5" s="7" t="s">
        <v>133</v>
      </c>
      <c r="E5" s="446" t="s">
        <v>130</v>
      </c>
      <c r="F5" s="447" t="s">
        <v>131</v>
      </c>
      <c r="G5" s="595"/>
    </row>
    <row r="6" spans="1:14" s="4" customFormat="1" ht="12.75" hidden="1" x14ac:dyDescent="0.2">
      <c r="A6" s="8">
        <v>1</v>
      </c>
      <c r="B6" s="9" t="s">
        <v>134</v>
      </c>
      <c r="C6" s="448">
        <f>SUM('1.1.A. Iesniedzējs:1.3.6.R.14.,41.,45.vai dz.c.s.'!F7)</f>
        <v>0</v>
      </c>
      <c r="D6" s="448">
        <f>SUM('1.1.A. Iesniedzējs:1.3.6.R.14.,41.,45.vai dz.c.s.'!G7)</f>
        <v>0</v>
      </c>
      <c r="E6" s="448">
        <f>SUM(C6:D6)</f>
        <v>0</v>
      </c>
      <c r="F6" s="449" t="e">
        <f t="shared" ref="F6:F23" si="0">E6/$E$23</f>
        <v>#DIV/0!</v>
      </c>
      <c r="G6" s="37">
        <f>ROUND(E6/121*21,2)</f>
        <v>0</v>
      </c>
    </row>
    <row r="7" spans="1:14" s="4" customFormat="1" ht="12.75" x14ac:dyDescent="0.2">
      <c r="A7" s="8">
        <v>2</v>
      </c>
      <c r="B7" s="9" t="s">
        <v>135</v>
      </c>
      <c r="C7" s="448">
        <f>SUM('1.1.A. Iesniedzējs:1.3.6.R.14.,41.,45.vai dz.c.s.'!F8)</f>
        <v>0</v>
      </c>
      <c r="D7" s="448">
        <f>SUM('1.1.A. Iesniedzējs:1.3.6.R.14.,41.,45.vai dz.c.s.'!G8)</f>
        <v>0</v>
      </c>
      <c r="E7" s="448">
        <f t="shared" ref="E7:E22" si="1">SUM(C7:D7)</f>
        <v>0</v>
      </c>
      <c r="F7" s="449" t="e">
        <f t="shared" si="0"/>
        <v>#DIV/0!</v>
      </c>
      <c r="G7" s="37">
        <f t="shared" ref="G7:G22" si="2">ROUND(E7/121*21,2)</f>
        <v>0</v>
      </c>
    </row>
    <row r="8" spans="1:14" s="4" customFormat="1" ht="12.75" hidden="1" x14ac:dyDescent="0.2">
      <c r="A8" s="8">
        <v>3</v>
      </c>
      <c r="B8" s="9" t="s">
        <v>136</v>
      </c>
      <c r="C8" s="448">
        <f>SUM('1.1.A. Iesniedzējs:1.3.6.R.14.,41.,45.vai dz.c.s.'!F9)</f>
        <v>0</v>
      </c>
      <c r="D8" s="448">
        <f>SUM('1.1.A. Iesniedzējs:1.3.6.R.14.,41.,45.vai dz.c.s.'!G9)</f>
        <v>0</v>
      </c>
      <c r="E8" s="448">
        <f t="shared" si="1"/>
        <v>0</v>
      </c>
      <c r="F8" s="449" t="e">
        <f t="shared" si="0"/>
        <v>#DIV/0!</v>
      </c>
      <c r="G8" s="37">
        <f t="shared" si="2"/>
        <v>0</v>
      </c>
    </row>
    <row r="9" spans="1:14" s="4" customFormat="1" ht="12.75" hidden="1" x14ac:dyDescent="0.2">
      <c r="A9" s="8">
        <v>4</v>
      </c>
      <c r="B9" s="9" t="s">
        <v>137</v>
      </c>
      <c r="C9" s="448">
        <f>SUM('1.1.A. Iesniedzējs:1.3.6.R.14.,41.,45.vai dz.c.s.'!F10)</f>
        <v>0</v>
      </c>
      <c r="D9" s="448">
        <f>SUM('1.1.A. Iesniedzējs:1.3.6.R.14.,41.,45.vai dz.c.s.'!G10)</f>
        <v>0</v>
      </c>
      <c r="E9" s="448">
        <f t="shared" si="1"/>
        <v>0</v>
      </c>
      <c r="F9" s="449" t="e">
        <f t="shared" si="0"/>
        <v>#DIV/0!</v>
      </c>
      <c r="G9" s="37">
        <f t="shared" si="2"/>
        <v>0</v>
      </c>
    </row>
    <row r="10" spans="1:14" s="4" customFormat="1" ht="12.75" hidden="1" x14ac:dyDescent="0.2">
      <c r="A10" s="8">
        <v>5</v>
      </c>
      <c r="B10" s="9" t="s">
        <v>138</v>
      </c>
      <c r="C10" s="448">
        <f>SUM('1.1.A. Iesniedzējs:1.3.6.R.14.,41.,45.vai dz.c.s.'!F11)</f>
        <v>0</v>
      </c>
      <c r="D10" s="448">
        <f>SUM('1.1.A. Iesniedzējs:1.3.6.R.14.,41.,45.vai dz.c.s.'!G11)</f>
        <v>0</v>
      </c>
      <c r="E10" s="448">
        <f t="shared" si="1"/>
        <v>0</v>
      </c>
      <c r="F10" s="449" t="e">
        <f t="shared" si="0"/>
        <v>#DIV/0!</v>
      </c>
      <c r="G10" s="37">
        <f t="shared" si="2"/>
        <v>0</v>
      </c>
    </row>
    <row r="11" spans="1:14" s="4" customFormat="1" ht="12.75" x14ac:dyDescent="0.2">
      <c r="A11" s="8">
        <v>6</v>
      </c>
      <c r="B11" s="9" t="s">
        <v>139</v>
      </c>
      <c r="C11" s="448">
        <f>SUM('1.1.A. Iesniedzējs:1.3.6.R.14.,41.,45.vai dz.c.s.'!F12)</f>
        <v>0</v>
      </c>
      <c r="D11" s="448">
        <f>SUM('1.1.A. Iesniedzējs:1.3.6.R.14.,41.,45.vai dz.c.s.'!G12)</f>
        <v>0</v>
      </c>
      <c r="E11" s="448">
        <f t="shared" si="1"/>
        <v>0</v>
      </c>
      <c r="F11" s="449" t="e">
        <f t="shared" si="0"/>
        <v>#DIV/0!</v>
      </c>
      <c r="G11" s="37">
        <f t="shared" si="2"/>
        <v>0</v>
      </c>
    </row>
    <row r="12" spans="1:14" s="4" customFormat="1" ht="12.75" x14ac:dyDescent="0.2">
      <c r="A12" s="8">
        <v>7</v>
      </c>
      <c r="B12" s="9" t="s">
        <v>140</v>
      </c>
      <c r="C12" s="448">
        <f>SUM('1.1.A. Iesniedzējs:1.3.6.R.14.,41.,45.vai dz.c.s.'!F13)</f>
        <v>0</v>
      </c>
      <c r="D12" s="448">
        <f>SUM('1.1.A. Iesniedzējs:1.3.6.R.14.,41.,45.vai dz.c.s.'!G13)</f>
        <v>0</v>
      </c>
      <c r="E12" s="448">
        <f t="shared" si="1"/>
        <v>0</v>
      </c>
      <c r="F12" s="449" t="e">
        <f t="shared" si="0"/>
        <v>#DIV/0!</v>
      </c>
      <c r="G12" s="37">
        <f t="shared" si="2"/>
        <v>0</v>
      </c>
    </row>
    <row r="13" spans="1:14" s="4" customFormat="1" ht="12.75" x14ac:dyDescent="0.2">
      <c r="A13" s="11" t="s">
        <v>154</v>
      </c>
      <c r="B13" s="12" t="s">
        <v>155</v>
      </c>
      <c r="C13" s="448">
        <f>SUM('1.1.A. Iesniedzējs:1.3.6.R.14.,41.,45.vai dz.c.s.'!F14)</f>
        <v>0</v>
      </c>
      <c r="D13" s="448">
        <f>SUM('1.1.A. Iesniedzējs:1.3.6.R.14.,41.,45.vai dz.c.s.'!G14)</f>
        <v>0</v>
      </c>
      <c r="E13" s="448">
        <f t="shared" si="1"/>
        <v>0</v>
      </c>
      <c r="F13" s="449" t="e">
        <f t="shared" si="0"/>
        <v>#DIV/0!</v>
      </c>
      <c r="G13" s="37">
        <f t="shared" si="2"/>
        <v>0</v>
      </c>
    </row>
    <row r="14" spans="1:14" s="4" customFormat="1" ht="12.75" x14ac:dyDescent="0.2">
      <c r="A14" s="11" t="s">
        <v>156</v>
      </c>
      <c r="B14" s="12" t="s">
        <v>157</v>
      </c>
      <c r="C14" s="448">
        <f>SUM('1.1.A. Iesniedzējs:1.3.6.R.14.,41.,45.vai dz.c.s.'!F15)</f>
        <v>0</v>
      </c>
      <c r="D14" s="448">
        <f>SUM('1.1.A. Iesniedzējs:1.3.6.R.14.,41.,45.vai dz.c.s.'!G15)</f>
        <v>0</v>
      </c>
      <c r="E14" s="448">
        <f t="shared" si="1"/>
        <v>0</v>
      </c>
      <c r="F14" s="449" t="e">
        <f t="shared" si="0"/>
        <v>#DIV/0!</v>
      </c>
      <c r="G14" s="37">
        <f t="shared" si="2"/>
        <v>0</v>
      </c>
    </row>
    <row r="15" spans="1:14" s="4" customFormat="1" ht="12.75" hidden="1" x14ac:dyDescent="0.2">
      <c r="A15" s="8">
        <v>8</v>
      </c>
      <c r="B15" s="9" t="s">
        <v>141</v>
      </c>
      <c r="C15" s="448">
        <f>SUM('1.1.A. Iesniedzējs:1.3.6.R.14.,41.,45.vai dz.c.s.'!F16)</f>
        <v>0</v>
      </c>
      <c r="D15" s="448">
        <f>SUM('1.1.A. Iesniedzējs:1.3.6.R.14.,41.,45.vai dz.c.s.'!G16)</f>
        <v>0</v>
      </c>
      <c r="E15" s="448">
        <f t="shared" si="1"/>
        <v>0</v>
      </c>
      <c r="F15" s="449" t="e">
        <f t="shared" si="0"/>
        <v>#DIV/0!</v>
      </c>
      <c r="G15" s="37">
        <f t="shared" si="2"/>
        <v>0</v>
      </c>
    </row>
    <row r="16" spans="1:14" s="4" customFormat="1" ht="12.75" x14ac:dyDescent="0.2">
      <c r="A16" s="8">
        <v>9</v>
      </c>
      <c r="B16" s="9" t="s">
        <v>142</v>
      </c>
      <c r="C16" s="448">
        <f>SUM('1.1.A. Iesniedzējs:1.3.6.R.14.,41.,45.vai dz.c.s.'!F17)</f>
        <v>0</v>
      </c>
      <c r="D16" s="448">
        <f>SUM('1.1.A. Iesniedzējs:1.3.6.R.14.,41.,45.vai dz.c.s.'!G17)</f>
        <v>0</v>
      </c>
      <c r="E16" s="448">
        <f t="shared" si="1"/>
        <v>0</v>
      </c>
      <c r="F16" s="449" t="e">
        <f t="shared" si="0"/>
        <v>#DIV/0!</v>
      </c>
      <c r="G16" s="37">
        <f t="shared" si="2"/>
        <v>0</v>
      </c>
      <c r="N16" s="450"/>
    </row>
    <row r="17" spans="1:14" s="4" customFormat="1" ht="12.75" x14ac:dyDescent="0.2">
      <c r="A17" s="8">
        <v>10</v>
      </c>
      <c r="B17" s="9" t="s">
        <v>143</v>
      </c>
      <c r="C17" s="448">
        <f>SUM('1.1.A. Iesniedzējs:1.3.6.R.14.,41.,45.vai dz.c.s.'!F18)</f>
        <v>0</v>
      </c>
      <c r="D17" s="448">
        <f>SUM('1.1.A. Iesniedzējs:1.3.6.R.14.,41.,45.vai dz.c.s.'!G18)</f>
        <v>0</v>
      </c>
      <c r="E17" s="448">
        <f t="shared" si="1"/>
        <v>0</v>
      </c>
      <c r="F17" s="449" t="e">
        <f t="shared" si="0"/>
        <v>#DIV/0!</v>
      </c>
      <c r="G17" s="37">
        <f t="shared" si="2"/>
        <v>0</v>
      </c>
      <c r="N17" s="450"/>
    </row>
    <row r="18" spans="1:14" s="4" customFormat="1" ht="25.5" x14ac:dyDescent="0.2">
      <c r="A18" s="8">
        <v>11</v>
      </c>
      <c r="B18" s="9" t="s">
        <v>144</v>
      </c>
      <c r="C18" s="448">
        <f>SUM('1.1.A. Iesniedzējs:1.3.6.R.14.,41.,45.vai dz.c.s.'!F19)</f>
        <v>0</v>
      </c>
      <c r="D18" s="448">
        <f>SUM('1.1.A. Iesniedzējs:1.3.6.R.14.,41.,45.vai dz.c.s.'!G19)</f>
        <v>0</v>
      </c>
      <c r="E18" s="448">
        <f t="shared" si="1"/>
        <v>0</v>
      </c>
      <c r="F18" s="449" t="e">
        <f t="shared" si="0"/>
        <v>#DIV/0!</v>
      </c>
      <c r="G18" s="37">
        <f t="shared" si="2"/>
        <v>0</v>
      </c>
      <c r="N18" s="450"/>
    </row>
    <row r="19" spans="1:14" s="4" customFormat="1" ht="12.75" hidden="1" x14ac:dyDescent="0.2">
      <c r="A19" s="8">
        <v>12</v>
      </c>
      <c r="B19" s="9" t="s">
        <v>145</v>
      </c>
      <c r="C19" s="448">
        <f>SUM('1.1.A. Iesniedzējs:1.3.6.R.14.,41.,45.vai dz.c.s.'!F20)</f>
        <v>0</v>
      </c>
      <c r="D19" s="448">
        <f>SUM('1.1.A. Iesniedzējs:1.3.6.R.14.,41.,45.vai dz.c.s.'!G20)</f>
        <v>0</v>
      </c>
      <c r="E19" s="448">
        <f t="shared" si="1"/>
        <v>0</v>
      </c>
      <c r="F19" s="449" t="e">
        <f t="shared" si="0"/>
        <v>#DIV/0!</v>
      </c>
      <c r="G19" s="37">
        <f t="shared" si="2"/>
        <v>0</v>
      </c>
      <c r="N19" s="450"/>
    </row>
    <row r="20" spans="1:14" s="4" customFormat="1" ht="12.75" hidden="1" x14ac:dyDescent="0.2">
      <c r="A20" s="8">
        <v>13</v>
      </c>
      <c r="B20" s="9" t="s">
        <v>146</v>
      </c>
      <c r="C20" s="448">
        <f>SUM('1.1.A. Iesniedzējs:1.3.6.R.14.,41.,45.vai dz.c.s.'!F21)</f>
        <v>0</v>
      </c>
      <c r="D20" s="448">
        <f>SUM('1.1.A. Iesniedzējs:1.3.6.R.14.,41.,45.vai dz.c.s.'!G21)</f>
        <v>0</v>
      </c>
      <c r="E20" s="448">
        <f t="shared" si="1"/>
        <v>0</v>
      </c>
      <c r="F20" s="449" t="e">
        <f t="shared" si="0"/>
        <v>#DIV/0!</v>
      </c>
      <c r="G20" s="37">
        <f t="shared" si="2"/>
        <v>0</v>
      </c>
      <c r="N20" s="450"/>
    </row>
    <row r="21" spans="1:14" s="4" customFormat="1" ht="12.75" hidden="1" x14ac:dyDescent="0.2">
      <c r="A21" s="8">
        <v>14</v>
      </c>
      <c r="B21" s="9" t="s">
        <v>147</v>
      </c>
      <c r="C21" s="448">
        <f>SUM('1.1.A. Iesniedzējs:1.3.6.R.14.,41.,45.vai dz.c.s.'!F22)</f>
        <v>0</v>
      </c>
      <c r="D21" s="448">
        <f>SUM('1.1.A. Iesniedzējs:1.3.6.R.14.,41.,45.vai dz.c.s.'!G22)</f>
        <v>0</v>
      </c>
      <c r="E21" s="448">
        <f t="shared" si="1"/>
        <v>0</v>
      </c>
      <c r="F21" s="449" t="e">
        <f t="shared" si="0"/>
        <v>#DIV/0!</v>
      </c>
      <c r="G21" s="37">
        <f t="shared" si="2"/>
        <v>0</v>
      </c>
      <c r="N21" s="450"/>
    </row>
    <row r="22" spans="1:14" s="4" customFormat="1" ht="12.75" hidden="1" x14ac:dyDescent="0.2">
      <c r="A22" s="8">
        <v>15</v>
      </c>
      <c r="B22" s="9" t="s">
        <v>148</v>
      </c>
      <c r="C22" s="448">
        <f>SUM('1.1.A. Iesniedzējs:1.3.6.R.14.,41.,45.vai dz.c.s.'!F23)</f>
        <v>0</v>
      </c>
      <c r="D22" s="448">
        <f>SUM('1.1.A. Iesniedzējs:1.3.6.R.14.,41.,45.vai dz.c.s.'!G23)</f>
        <v>0</v>
      </c>
      <c r="E22" s="448">
        <f t="shared" si="1"/>
        <v>0</v>
      </c>
      <c r="F22" s="449" t="e">
        <f t="shared" si="0"/>
        <v>#DIV/0!</v>
      </c>
      <c r="G22" s="37">
        <f t="shared" si="2"/>
        <v>0</v>
      </c>
      <c r="N22" s="450"/>
    </row>
    <row r="23" spans="1:14" s="4" customFormat="1" ht="12.75" x14ac:dyDescent="0.2">
      <c r="A23" s="451"/>
      <c r="B23" s="452" t="s">
        <v>149</v>
      </c>
      <c r="C23" s="448">
        <f>SUM('1.1.A. Iesniedzējs:1.3.6.R.14.,41.,45.vai dz.c.s.'!F24)</f>
        <v>0</v>
      </c>
      <c r="D23" s="448">
        <f>SUM('1.1.A. Iesniedzējs:1.3.6.R.14.,41.,45.vai dz.c.s.'!G24)</f>
        <v>0</v>
      </c>
      <c r="E23" s="453">
        <f>SUM(C23:D23)</f>
        <v>0</v>
      </c>
      <c r="F23" s="454" t="e">
        <f t="shared" si="0"/>
        <v>#DIV/0!</v>
      </c>
      <c r="G23" s="38">
        <f>G6+G7+G8+G9+G10+G11+G12+G15+G16+G17+G18+G19+G20+G21+G22</f>
        <v>0</v>
      </c>
    </row>
    <row r="24" spans="1:14" s="4" customFormat="1" ht="12.75" x14ac:dyDescent="0.2">
      <c r="A24" s="3"/>
      <c r="B24" s="3"/>
      <c r="C24" s="3"/>
      <c r="D24" s="3"/>
      <c r="E24" s="3"/>
      <c r="F24" s="3"/>
      <c r="G24" s="3"/>
    </row>
    <row r="25" spans="1:14" s="4" customFormat="1" ht="12.75" x14ac:dyDescent="0.2">
      <c r="A25" s="3" t="s">
        <v>366</v>
      </c>
      <c r="B25" s="3"/>
      <c r="C25" s="3"/>
      <c r="D25" s="3"/>
      <c r="E25" s="3"/>
      <c r="F25" s="3"/>
      <c r="G25" s="3"/>
    </row>
    <row r="26" spans="1:14" s="4" customFormat="1" ht="12.75" x14ac:dyDescent="0.2">
      <c r="A26" s="3" t="s">
        <v>367</v>
      </c>
      <c r="B26" s="3"/>
      <c r="C26" s="3"/>
      <c r="D26" s="3"/>
      <c r="E26" s="3"/>
      <c r="F26" s="3"/>
      <c r="G26" s="3"/>
    </row>
    <row r="27" spans="1:14" s="4" customFormat="1" ht="12.75" hidden="1" x14ac:dyDescent="0.2">
      <c r="A27" s="3"/>
      <c r="B27" s="3"/>
      <c r="C27" s="3"/>
      <c r="D27" s="3"/>
      <c r="E27" s="3"/>
      <c r="F27" s="3"/>
      <c r="G27" s="3"/>
    </row>
    <row r="28" spans="1:14" hidden="1" x14ac:dyDescent="0.25">
      <c r="A28" s="444"/>
      <c r="B28" s="444"/>
      <c r="C28" s="444"/>
      <c r="D28" s="444"/>
      <c r="E28" s="444"/>
      <c r="F28" s="444"/>
      <c r="G28" s="444"/>
    </row>
    <row r="29" spans="1:14" hidden="1" x14ac:dyDescent="0.25">
      <c r="A29" s="444"/>
      <c r="B29" s="444"/>
      <c r="C29" s="444"/>
      <c r="D29" s="444"/>
      <c r="E29" s="444"/>
      <c r="F29" s="444"/>
      <c r="G29" s="444"/>
    </row>
    <row r="30" spans="1:14" hidden="1" x14ac:dyDescent="0.25">
      <c r="A30" s="455"/>
      <c r="B30" s="444"/>
      <c r="C30" s="444"/>
      <c r="D30" s="444"/>
      <c r="E30" s="444"/>
      <c r="F30" s="444"/>
      <c r="G30" s="444"/>
    </row>
    <row r="31" spans="1:14" hidden="1" x14ac:dyDescent="0.25">
      <c r="A31" s="444"/>
      <c r="B31" s="444"/>
      <c r="C31" s="444"/>
      <c r="D31" s="444"/>
      <c r="E31" s="444"/>
      <c r="F31" s="444"/>
      <c r="G31" s="444"/>
    </row>
    <row r="32" spans="1:14" hidden="1" x14ac:dyDescent="0.25">
      <c r="A32" s="444"/>
      <c r="B32" s="444"/>
      <c r="C32" s="444"/>
      <c r="D32" s="444"/>
      <c r="E32" s="444"/>
      <c r="F32" s="444"/>
      <c r="G32" s="444"/>
    </row>
    <row r="33" spans="1:7" hidden="1" x14ac:dyDescent="0.25">
      <c r="A33" s="444"/>
      <c r="B33" s="444"/>
      <c r="C33" s="444"/>
      <c r="D33" s="444"/>
      <c r="E33" s="444"/>
      <c r="F33" s="444"/>
      <c r="G33" s="444"/>
    </row>
    <row r="34" spans="1:7" hidden="1" x14ac:dyDescent="0.25">
      <c r="A34" s="444"/>
      <c r="B34" s="444"/>
      <c r="C34" s="444"/>
      <c r="D34" s="444"/>
      <c r="E34" s="444"/>
      <c r="F34" s="444"/>
      <c r="G34" s="444"/>
    </row>
    <row r="35" spans="1:7" hidden="1" x14ac:dyDescent="0.25">
      <c r="A35" s="444"/>
      <c r="B35" s="444"/>
      <c r="C35" s="444"/>
      <c r="D35" s="444"/>
      <c r="E35" s="444"/>
      <c r="F35" s="444"/>
      <c r="G35" s="444"/>
    </row>
    <row r="36" spans="1:7" hidden="1" x14ac:dyDescent="0.25">
      <c r="A36" s="444"/>
      <c r="B36" s="444"/>
      <c r="C36" s="444"/>
      <c r="D36" s="444"/>
      <c r="E36" s="444"/>
      <c r="F36" s="444"/>
      <c r="G36" s="444"/>
    </row>
    <row r="37" spans="1:7" hidden="1" x14ac:dyDescent="0.25"/>
    <row r="38" spans="1:7" hidden="1" x14ac:dyDescent="0.25"/>
  </sheetData>
  <sheetProtection algorithmName="SHA-512" hashValue="TG9UvuPyIB+2ecXpIaPpcu7hUcOGx53eDAgwk6dfApGlijFgee9VKyc0ydynaIxd1aqsW+9DI6N5VB5haymxwQ==" saltValue="rT4r9NND77gXTXWHc+e1Pg==" spinCount="100000" sheet="1" formatCells="0" formatColumns="0" formatRows="0" insertColumns="0" insertRows="0" insertHyperlink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13"/>
  <sheetViews>
    <sheetView zoomScale="85" zoomScaleNormal="85" workbookViewId="0">
      <selection activeCell="I43" sqref="I43"/>
    </sheetView>
  </sheetViews>
  <sheetFormatPr defaultColWidth="9.140625" defaultRowHeight="12.75" x14ac:dyDescent="0.2"/>
  <cols>
    <col min="1" max="1" width="13.28515625" style="61" customWidth="1"/>
    <col min="2" max="2" width="26.28515625" style="61" customWidth="1"/>
    <col min="3" max="3" width="42.140625" style="61" customWidth="1"/>
    <col min="4" max="4" width="15.42578125" style="61" customWidth="1"/>
    <col min="5" max="5" width="14.5703125" style="61" customWidth="1"/>
    <col min="6" max="6" width="12.85546875" style="61" bestFit="1" customWidth="1"/>
    <col min="7" max="7" width="16.42578125" style="61" customWidth="1"/>
    <col min="8" max="16384" width="9.140625" style="61"/>
  </cols>
  <sheetData>
    <row r="1" spans="1:8" x14ac:dyDescent="0.2">
      <c r="G1" s="85" t="s">
        <v>368</v>
      </c>
    </row>
    <row r="2" spans="1:8" x14ac:dyDescent="0.2">
      <c r="G2" s="85"/>
    </row>
    <row r="3" spans="1:8" x14ac:dyDescent="0.2">
      <c r="A3" s="657" t="s">
        <v>369</v>
      </c>
      <c r="B3" s="657"/>
      <c r="C3" s="657"/>
      <c r="D3" s="657"/>
      <c r="E3" s="657"/>
      <c r="F3" s="657"/>
      <c r="G3" s="657"/>
    </row>
    <row r="4" spans="1:8" x14ac:dyDescent="0.2">
      <c r="A4" s="658" t="s">
        <v>370</v>
      </c>
      <c r="B4" s="658"/>
      <c r="C4" s="659"/>
      <c r="D4" s="659"/>
      <c r="E4" s="659"/>
      <c r="F4" s="659"/>
      <c r="G4" s="659"/>
    </row>
    <row r="5" spans="1:8" x14ac:dyDescent="0.2">
      <c r="A5" s="660"/>
      <c r="B5" s="660"/>
      <c r="C5" s="660"/>
      <c r="D5" s="660"/>
      <c r="E5" s="660"/>
      <c r="F5" s="660"/>
      <c r="G5" s="660"/>
    </row>
    <row r="6" spans="1:8" x14ac:dyDescent="0.2">
      <c r="A6" s="661" t="s">
        <v>371</v>
      </c>
      <c r="B6" s="661"/>
      <c r="C6" s="661"/>
      <c r="D6" s="661"/>
      <c r="E6" s="661"/>
      <c r="F6" s="661"/>
      <c r="G6" s="661"/>
    </row>
    <row r="7" spans="1:8" x14ac:dyDescent="0.2">
      <c r="A7" s="657" t="s">
        <v>372</v>
      </c>
      <c r="B7" s="657"/>
      <c r="C7" s="657"/>
      <c r="D7" s="657"/>
      <c r="E7" s="657"/>
      <c r="F7" s="657"/>
      <c r="G7" s="657"/>
    </row>
    <row r="8" spans="1:8" ht="26.25" customHeight="1" x14ac:dyDescent="0.2">
      <c r="A8" s="661" t="s">
        <v>373</v>
      </c>
      <c r="B8" s="661"/>
      <c r="C8" s="661"/>
      <c r="D8" s="661"/>
      <c r="E8" s="661"/>
      <c r="F8" s="661"/>
      <c r="G8" s="661"/>
    </row>
    <row r="9" spans="1:8" x14ac:dyDescent="0.2">
      <c r="A9" s="627" t="s">
        <v>374</v>
      </c>
      <c r="B9" s="627"/>
      <c r="C9" s="627"/>
      <c r="D9" s="627"/>
      <c r="E9" s="627"/>
      <c r="F9" s="627"/>
      <c r="G9" s="627"/>
    </row>
    <row r="10" spans="1:8" x14ac:dyDescent="0.2">
      <c r="A10" s="627"/>
      <c r="B10" s="627"/>
      <c r="C10" s="627"/>
      <c r="D10" s="627"/>
      <c r="E10" s="627"/>
      <c r="F10" s="627"/>
      <c r="G10" s="627"/>
    </row>
    <row r="11" spans="1:8" x14ac:dyDescent="0.2">
      <c r="A11" s="627"/>
      <c r="B11" s="627"/>
      <c r="C11" s="627"/>
      <c r="D11" s="627"/>
      <c r="E11" s="627"/>
      <c r="F11" s="627"/>
      <c r="G11" s="627"/>
    </row>
    <row r="12" spans="1:8" ht="62.25" customHeight="1" x14ac:dyDescent="0.2">
      <c r="A12" s="637"/>
      <c r="B12" s="638"/>
      <c r="C12" s="638"/>
      <c r="D12" s="638"/>
      <c r="E12" s="638"/>
      <c r="F12" s="638"/>
      <c r="G12" s="639"/>
    </row>
    <row r="14" spans="1:8" s="50" customFormat="1" x14ac:dyDescent="0.2">
      <c r="A14" s="662" t="s">
        <v>375</v>
      </c>
      <c r="B14" s="663"/>
      <c r="C14" s="664"/>
      <c r="D14" s="664"/>
      <c r="E14" s="664"/>
      <c r="F14" s="664"/>
      <c r="G14" s="665"/>
      <c r="H14" s="49"/>
    </row>
    <row r="15" spans="1:8" s="50" customFormat="1" x14ac:dyDescent="0.2">
      <c r="A15" s="51" t="s">
        <v>124</v>
      </c>
      <c r="B15" s="653" t="s">
        <v>376</v>
      </c>
      <c r="C15" s="666"/>
      <c r="D15" s="143" t="s">
        <v>377</v>
      </c>
      <c r="E15" s="647"/>
      <c r="F15" s="647"/>
      <c r="G15" s="3"/>
    </row>
    <row r="16" spans="1:8" s="50" customFormat="1" x14ac:dyDescent="0.2">
      <c r="A16" s="140">
        <v>1</v>
      </c>
      <c r="B16" s="599" t="s">
        <v>5</v>
      </c>
      <c r="C16" s="600"/>
      <c r="D16" s="82">
        <f>'Dati par projektu'!C18</f>
        <v>15</v>
      </c>
      <c r="E16" s="647"/>
      <c r="F16" s="647"/>
      <c r="G16" s="3"/>
    </row>
    <row r="17" spans="1:7" s="50" customFormat="1" x14ac:dyDescent="0.2">
      <c r="A17" s="52">
        <v>2</v>
      </c>
      <c r="B17" s="669" t="s">
        <v>378</v>
      </c>
      <c r="C17" s="670"/>
      <c r="D17" s="53">
        <f>'6. DL finanšu_analīze'!F3</f>
        <v>0.04</v>
      </c>
      <c r="E17" s="647"/>
      <c r="F17" s="647"/>
      <c r="G17" s="3"/>
    </row>
    <row r="18" spans="1:7" s="50" customFormat="1" x14ac:dyDescent="0.2">
      <c r="A18" s="648" t="s">
        <v>124</v>
      </c>
      <c r="B18" s="649" t="s">
        <v>376</v>
      </c>
      <c r="C18" s="650"/>
      <c r="D18" s="648" t="s">
        <v>379</v>
      </c>
      <c r="E18" s="648" t="s">
        <v>380</v>
      </c>
      <c r="F18" s="653" t="s">
        <v>381</v>
      </c>
      <c r="G18" s="621"/>
    </row>
    <row r="19" spans="1:7" s="50" customFormat="1" x14ac:dyDescent="0.2">
      <c r="A19" s="648"/>
      <c r="B19" s="651"/>
      <c r="C19" s="652"/>
      <c r="D19" s="648"/>
      <c r="E19" s="648"/>
      <c r="F19" s="654" t="s">
        <v>382</v>
      </c>
      <c r="G19" s="621"/>
    </row>
    <row r="20" spans="1:7" s="50" customFormat="1" x14ac:dyDescent="0.2">
      <c r="A20" s="140">
        <v>3</v>
      </c>
      <c r="B20" s="599" t="s">
        <v>383</v>
      </c>
      <c r="C20" s="600"/>
      <c r="D20" s="54">
        <f>-'6. DL finanšu_analīze'!G25</f>
        <v>0</v>
      </c>
      <c r="E20" s="54">
        <f>-'6. DL finanšu_analīze'!F25</f>
        <v>0</v>
      </c>
      <c r="F20" s="601" t="s">
        <v>384</v>
      </c>
      <c r="G20" s="601"/>
    </row>
    <row r="21" spans="1:7" s="50" customFormat="1" ht="12.75" customHeight="1" x14ac:dyDescent="0.2">
      <c r="A21" s="140">
        <v>4</v>
      </c>
      <c r="B21" s="599" t="s">
        <v>385</v>
      </c>
      <c r="C21" s="600"/>
      <c r="D21" s="54">
        <f>'6. DL finanšu_analīze'!G26</f>
        <v>0</v>
      </c>
      <c r="E21" s="54">
        <f>'6. DL finanšu_analīze'!F26</f>
        <v>0</v>
      </c>
      <c r="F21" s="601" t="s">
        <v>384</v>
      </c>
      <c r="G21" s="601"/>
    </row>
    <row r="22" spans="1:7" s="50" customFormat="1" ht="12.75" customHeight="1" x14ac:dyDescent="0.2">
      <c r="A22" s="140">
        <v>5</v>
      </c>
      <c r="B22" s="599" t="s">
        <v>386</v>
      </c>
      <c r="C22" s="600"/>
      <c r="D22" s="83"/>
      <c r="E22" s="54">
        <f>'6. DL finanšu_analīze'!F22</f>
        <v>0</v>
      </c>
      <c r="F22" s="601" t="s">
        <v>384</v>
      </c>
      <c r="G22" s="601"/>
    </row>
    <row r="23" spans="1:7" s="50" customFormat="1" ht="30.6" customHeight="1" x14ac:dyDescent="0.2">
      <c r="A23" s="140">
        <v>6</v>
      </c>
      <c r="B23" s="607" t="s">
        <v>387</v>
      </c>
      <c r="C23" s="609"/>
      <c r="D23" s="83"/>
      <c r="E23" s="54">
        <f>-'6. DL finanšu_analīze'!F9</f>
        <v>0</v>
      </c>
      <c r="F23" s="601" t="s">
        <v>384</v>
      </c>
      <c r="G23" s="601"/>
    </row>
    <row r="24" spans="1:7" s="50" customFormat="1" ht="12.75" customHeight="1" x14ac:dyDescent="0.2">
      <c r="A24" s="655" t="s">
        <v>388</v>
      </c>
      <c r="B24" s="656"/>
      <c r="C24" s="656"/>
      <c r="D24" s="656"/>
      <c r="E24" s="656"/>
    </row>
    <row r="25" spans="1:7" s="50" customFormat="1" x14ac:dyDescent="0.2">
      <c r="A25" s="140">
        <v>3</v>
      </c>
      <c r="B25" s="599" t="s">
        <v>383</v>
      </c>
      <c r="C25" s="600"/>
      <c r="D25" s="54">
        <f>'6. DL finanšu_analīze'!G36</f>
        <v>0</v>
      </c>
      <c r="E25" s="54">
        <f>'6. DL finanšu_analīze'!F36</f>
        <v>0</v>
      </c>
      <c r="F25" s="601" t="s">
        <v>384</v>
      </c>
      <c r="G25" s="601"/>
    </row>
    <row r="26" spans="1:7" s="50" customFormat="1" ht="12.75" customHeight="1" x14ac:dyDescent="0.2">
      <c r="A26" s="140">
        <v>4</v>
      </c>
      <c r="B26" s="599" t="s">
        <v>385</v>
      </c>
      <c r="C26" s="600"/>
      <c r="D26" s="54">
        <f>IF(D25=0,0,IF(('3. DL invest.n.pl.AR pr.'!AJ10+'3. DL invest.n.pl.AR pr.'!AJ19)&gt;0,'6. DL finanšu_analīze'!G39,0))</f>
        <v>0</v>
      </c>
      <c r="E26" s="54">
        <f>IF(E25=0,0,IF(('3. DL invest.n.pl.AR pr.'!AJ10+'3. DL invest.n.pl.AR pr.'!AJ19)&gt;0,'6. DL finanšu_analīze'!F39,0))</f>
        <v>0</v>
      </c>
      <c r="F26" s="601" t="s">
        <v>384</v>
      </c>
      <c r="G26" s="601"/>
    </row>
    <row r="27" spans="1:7" s="50" customFormat="1" ht="12.75" customHeight="1" x14ac:dyDescent="0.2">
      <c r="A27" s="140">
        <v>5</v>
      </c>
      <c r="B27" s="599" t="s">
        <v>386</v>
      </c>
      <c r="C27" s="600"/>
      <c r="D27" s="83"/>
      <c r="E27" s="54">
        <f>IF(E25=0,0,'6. DL finanšu_analīze'!F37)</f>
        <v>0</v>
      </c>
      <c r="F27" s="601" t="s">
        <v>384</v>
      </c>
      <c r="G27" s="601"/>
    </row>
    <row r="28" spans="1:7" s="50" customFormat="1" ht="30.6" customHeight="1" x14ac:dyDescent="0.2">
      <c r="A28" s="140">
        <v>6</v>
      </c>
      <c r="B28" s="607" t="s">
        <v>387</v>
      </c>
      <c r="C28" s="609"/>
      <c r="D28" s="83"/>
      <c r="E28" s="54">
        <f>IF(E25=0,0,-'6. DL finanšu_analīze'!F38)</f>
        <v>0</v>
      </c>
      <c r="F28" s="601" t="s">
        <v>384</v>
      </c>
      <c r="G28" s="601"/>
    </row>
    <row r="29" spans="1:7" s="50" customFormat="1" ht="12.75" hidden="1" customHeight="1" x14ac:dyDescent="0.2">
      <c r="A29" s="655"/>
      <c r="B29" s="656"/>
      <c r="C29" s="656"/>
      <c r="D29" s="656"/>
      <c r="E29" s="656"/>
    </row>
    <row r="30" spans="1:7" s="50" customFormat="1" x14ac:dyDescent="0.2">
      <c r="D30" s="56"/>
    </row>
    <row r="31" spans="1:7" s="50" customFormat="1" x14ac:dyDescent="0.2">
      <c r="A31" s="671" t="s">
        <v>389</v>
      </c>
      <c r="B31" s="672"/>
      <c r="C31" s="663"/>
      <c r="D31" s="663"/>
      <c r="E31" s="663"/>
      <c r="F31" s="663"/>
      <c r="G31" s="673"/>
    </row>
    <row r="32" spans="1:7" s="50" customFormat="1" x14ac:dyDescent="0.2">
      <c r="A32" s="51"/>
      <c r="B32" s="649" t="s">
        <v>376</v>
      </c>
      <c r="C32" s="650"/>
      <c r="D32" s="648" t="s">
        <v>379</v>
      </c>
      <c r="E32" s="648" t="s">
        <v>380</v>
      </c>
      <c r="F32" s="653" t="s">
        <v>381</v>
      </c>
      <c r="G32" s="621"/>
    </row>
    <row r="33" spans="1:7" s="50" customFormat="1" x14ac:dyDescent="0.2">
      <c r="A33" s="57"/>
      <c r="B33" s="651"/>
      <c r="C33" s="652"/>
      <c r="D33" s="648"/>
      <c r="E33" s="648"/>
      <c r="F33" s="654" t="s">
        <v>382</v>
      </c>
      <c r="G33" s="621"/>
    </row>
    <row r="34" spans="1:7" s="50" customFormat="1" ht="24" customHeight="1" x14ac:dyDescent="0.2">
      <c r="A34" s="58">
        <v>7</v>
      </c>
      <c r="B34" s="599" t="s">
        <v>390</v>
      </c>
      <c r="C34" s="600"/>
      <c r="D34" s="83"/>
      <c r="E34" s="54">
        <f>IF(('3. DL invest.n.pl.AR pr.'!AJ10+'3. DL invest.n.pl.AR pr.'!AJ199)&gt;0,E27-E28+E26,0)</f>
        <v>0</v>
      </c>
      <c r="F34" s="601" t="s">
        <v>384</v>
      </c>
      <c r="G34" s="601"/>
    </row>
    <row r="35" spans="1:7" s="50" customFormat="1" ht="24" customHeight="1" x14ac:dyDescent="0.2">
      <c r="A35" s="140">
        <v>8</v>
      </c>
      <c r="B35" s="599" t="s">
        <v>391</v>
      </c>
      <c r="C35" s="600"/>
      <c r="D35" s="83"/>
      <c r="E35" s="54">
        <f>E25-E34</f>
        <v>0</v>
      </c>
      <c r="F35" s="601" t="s">
        <v>384</v>
      </c>
      <c r="G35" s="601"/>
    </row>
    <row r="36" spans="1:7" s="50" customFormat="1" ht="26.25" customHeight="1" x14ac:dyDescent="0.2">
      <c r="A36" s="140">
        <v>9</v>
      </c>
      <c r="B36" s="599" t="s">
        <v>392</v>
      </c>
      <c r="C36" s="600"/>
      <c r="D36" s="83"/>
      <c r="E36" s="59">
        <f>IF(E34=0,100%,IF(E35/E25&gt;100%,100%,E35/E25))</f>
        <v>1</v>
      </c>
      <c r="F36" s="601" t="s">
        <v>384</v>
      </c>
      <c r="G36" s="601"/>
    </row>
    <row r="37" spans="1:7" s="50" customFormat="1" ht="36" customHeight="1" x14ac:dyDescent="0.2">
      <c r="A37" s="140">
        <v>10</v>
      </c>
      <c r="B37" s="599" t="s">
        <v>393</v>
      </c>
      <c r="C37" s="600"/>
      <c r="D37" s="83"/>
      <c r="E37" s="60">
        <f>IF(E36&lt;0,0,G41*E36)</f>
        <v>0.85</v>
      </c>
      <c r="F37" s="601" t="s">
        <v>384</v>
      </c>
      <c r="G37" s="601"/>
    </row>
    <row r="38" spans="1:7" s="50" customFormat="1" ht="36" customHeight="1" x14ac:dyDescent="0.2">
      <c r="A38" s="140">
        <v>10</v>
      </c>
      <c r="B38" s="599" t="s">
        <v>394</v>
      </c>
      <c r="C38" s="600"/>
      <c r="D38" s="83"/>
      <c r="E38" s="60">
        <f>IF(E36&lt;0,0,G42*E36)</f>
        <v>0.85</v>
      </c>
      <c r="F38" s="601" t="s">
        <v>384</v>
      </c>
      <c r="G38" s="601"/>
    </row>
    <row r="39" spans="1:7" s="50" customFormat="1" ht="36" customHeight="1" x14ac:dyDescent="0.2">
      <c r="A39" s="140">
        <v>10</v>
      </c>
      <c r="B39" s="599" t="s">
        <v>395</v>
      </c>
      <c r="C39" s="600"/>
      <c r="D39" s="83"/>
      <c r="E39" s="60">
        <f>IF(E36&lt;0,0,G43*E36)</f>
        <v>0.85</v>
      </c>
      <c r="F39" s="601" t="s">
        <v>384</v>
      </c>
      <c r="G39" s="601"/>
    </row>
    <row r="40" spans="1:7" s="50" customFormat="1" x14ac:dyDescent="0.2">
      <c r="A40" s="99" t="s">
        <v>396</v>
      </c>
      <c r="D40" s="61" t="s">
        <v>397</v>
      </c>
    </row>
    <row r="41" spans="1:7" s="50" customFormat="1" x14ac:dyDescent="0.2">
      <c r="A41" s="99"/>
      <c r="B41" s="61"/>
      <c r="C41" s="61"/>
      <c r="D41" s="61"/>
      <c r="E41" s="61" t="s">
        <v>97</v>
      </c>
      <c r="F41" s="61"/>
      <c r="G41" s="100">
        <f>'1.1.B. Iesniedzējs'!C24</f>
        <v>0.85</v>
      </c>
    </row>
    <row r="42" spans="1:7" s="50" customFormat="1" x14ac:dyDescent="0.2">
      <c r="D42" s="56"/>
      <c r="E42" s="50" t="s">
        <v>344</v>
      </c>
      <c r="G42" s="100">
        <f>'1.2.1.B. Partneris-1'!C24</f>
        <v>0.85</v>
      </c>
    </row>
    <row r="43" spans="1:7" x14ac:dyDescent="0.2">
      <c r="E43" s="61" t="s">
        <v>351</v>
      </c>
      <c r="G43" s="100">
        <f>'1.2.2.B. Partneris-2'!C24</f>
        <v>0.85</v>
      </c>
    </row>
    <row r="44" spans="1:7" x14ac:dyDescent="0.2">
      <c r="A44" s="671" t="s">
        <v>398</v>
      </c>
      <c r="B44" s="672"/>
      <c r="C44" s="663"/>
      <c r="D44" s="663"/>
      <c r="E44" s="663"/>
      <c r="F44" s="663"/>
      <c r="G44" s="673"/>
    </row>
    <row r="45" spans="1:7" ht="25.5" x14ac:dyDescent="0.2">
      <c r="A45" s="641"/>
      <c r="B45" s="642"/>
      <c r="C45" s="641" t="s">
        <v>399</v>
      </c>
      <c r="D45" s="642"/>
      <c r="E45" s="641" t="s">
        <v>400</v>
      </c>
      <c r="F45" s="642"/>
      <c r="G45" s="62" t="s">
        <v>381</v>
      </c>
    </row>
    <row r="46" spans="1:7" ht="25.5" x14ac:dyDescent="0.2">
      <c r="A46" s="643"/>
      <c r="B46" s="644"/>
      <c r="C46" s="643" t="s">
        <v>401</v>
      </c>
      <c r="D46" s="644"/>
      <c r="E46" s="643" t="s">
        <v>402</v>
      </c>
      <c r="F46" s="644"/>
      <c r="G46" s="63" t="s">
        <v>382</v>
      </c>
    </row>
    <row r="47" spans="1:7" ht="42.75" customHeight="1" x14ac:dyDescent="0.2">
      <c r="A47" s="645" t="s">
        <v>403</v>
      </c>
      <c r="B47" s="646"/>
      <c r="C47" s="64" t="e">
        <f>'6. DL finanšu_analīze'!I31</f>
        <v>#NUM!</v>
      </c>
      <c r="D47" s="65" t="s">
        <v>404</v>
      </c>
      <c r="E47" s="64" t="e">
        <f>'6. DL finanšu_analīze'!I17</f>
        <v>#NUM!</v>
      </c>
      <c r="F47" s="65" t="s">
        <v>405</v>
      </c>
      <c r="G47" s="66" t="s">
        <v>384</v>
      </c>
    </row>
    <row r="48" spans="1:7" ht="57" customHeight="1" x14ac:dyDescent="0.2">
      <c r="A48" s="645" t="s">
        <v>406</v>
      </c>
      <c r="B48" s="646"/>
      <c r="C48" s="67">
        <f>'6. DL finanšu_analīze'!I30</f>
        <v>0</v>
      </c>
      <c r="D48" s="68" t="s">
        <v>407</v>
      </c>
      <c r="E48" s="67">
        <f>'6. DL finanšu_analīze'!I16</f>
        <v>0</v>
      </c>
      <c r="F48" s="68" t="s">
        <v>408</v>
      </c>
      <c r="G48" s="66" t="s">
        <v>384</v>
      </c>
    </row>
    <row r="49" spans="1:7" ht="53.25" customHeight="1" x14ac:dyDescent="0.2">
      <c r="A49" s="640" t="s">
        <v>409</v>
      </c>
      <c r="B49" s="640"/>
      <c r="C49" s="640"/>
      <c r="D49" s="640"/>
      <c r="E49" s="640"/>
      <c r="F49" s="640"/>
      <c r="G49" s="640"/>
    </row>
    <row r="50" spans="1:7" ht="53.25" customHeight="1" x14ac:dyDescent="0.2">
      <c r="A50" s="611" t="s">
        <v>410</v>
      </c>
      <c r="B50" s="612"/>
      <c r="C50" s="612"/>
      <c r="D50" s="612"/>
      <c r="E50" s="612"/>
      <c r="F50" s="612"/>
      <c r="G50" s="613"/>
    </row>
    <row r="51" spans="1:7" ht="53.25" customHeight="1" x14ac:dyDescent="0.2">
      <c r="A51" s="629" t="s">
        <v>411</v>
      </c>
      <c r="B51" s="629"/>
      <c r="C51" s="630"/>
      <c r="D51" s="630"/>
      <c r="E51" s="630"/>
      <c r="F51" s="630"/>
      <c r="G51" s="630"/>
    </row>
    <row r="52" spans="1:7" ht="24" customHeight="1" x14ac:dyDescent="0.2">
      <c r="A52" s="631" t="s">
        <v>412</v>
      </c>
      <c r="B52" s="632"/>
      <c r="C52" s="632"/>
      <c r="D52" s="632"/>
      <c r="E52" s="632"/>
      <c r="F52" s="632"/>
      <c r="G52" s="633"/>
    </row>
    <row r="53" spans="1:7" ht="8.25" customHeight="1" x14ac:dyDescent="0.2">
      <c r="A53" s="634"/>
      <c r="B53" s="635"/>
      <c r="C53" s="635"/>
      <c r="D53" s="635"/>
      <c r="E53" s="635"/>
      <c r="F53" s="635"/>
      <c r="G53" s="636"/>
    </row>
    <row r="54" spans="1:7" ht="53.25" customHeight="1" x14ac:dyDescent="0.2">
      <c r="A54" s="637"/>
      <c r="B54" s="638"/>
      <c r="C54" s="638"/>
      <c r="D54" s="638"/>
      <c r="E54" s="638"/>
      <c r="F54" s="638"/>
      <c r="G54" s="639"/>
    </row>
    <row r="55" spans="1:7" ht="18" customHeight="1" x14ac:dyDescent="0.2"/>
    <row r="56" spans="1:7" ht="53.25" customHeight="1" x14ac:dyDescent="0.2">
      <c r="A56" s="627" t="s">
        <v>413</v>
      </c>
      <c r="B56" s="627"/>
      <c r="C56" s="627"/>
      <c r="D56" s="627"/>
      <c r="E56" s="627"/>
      <c r="F56" s="627"/>
      <c r="G56" s="627"/>
    </row>
    <row r="57" spans="1:7" ht="39.75" customHeight="1" x14ac:dyDescent="0.2">
      <c r="A57" s="628" t="s">
        <v>414</v>
      </c>
      <c r="B57" s="628"/>
      <c r="C57" s="628" t="s">
        <v>415</v>
      </c>
      <c r="D57" s="62" t="s">
        <v>416</v>
      </c>
      <c r="E57" s="628" t="s">
        <v>417</v>
      </c>
      <c r="F57" s="69"/>
      <c r="G57" s="69"/>
    </row>
    <row r="58" spans="1:7" x14ac:dyDescent="0.2">
      <c r="A58" s="628"/>
      <c r="B58" s="628"/>
      <c r="C58" s="628"/>
      <c r="D58" s="70" t="s">
        <v>418</v>
      </c>
      <c r="E58" s="628"/>
      <c r="F58" s="69"/>
      <c r="G58" s="69"/>
    </row>
    <row r="59" spans="1:7" ht="53.25" customHeight="1" x14ac:dyDescent="0.2">
      <c r="A59" s="625" t="str">
        <f>'5.DL soc.econom. analīze'!B9</f>
        <v>Ieguvums ...</v>
      </c>
      <c r="B59" s="625"/>
      <c r="C59" s="141" t="s">
        <v>419</v>
      </c>
      <c r="D59" s="71">
        <f>'5.DL soc.econom. analīze'!D9</f>
        <v>0</v>
      </c>
      <c r="E59" s="80" t="e">
        <f t="shared" ref="E59:E72" si="0">D59/$D$73</f>
        <v>#DIV/0!</v>
      </c>
      <c r="F59" s="667" t="s">
        <v>420</v>
      </c>
      <c r="G59" s="668"/>
    </row>
    <row r="60" spans="1:7" ht="53.25" customHeight="1" x14ac:dyDescent="0.2">
      <c r="A60" s="625" t="str">
        <f>'5.DL soc.econom. analīze'!B10</f>
        <v>Ieguvums ...</v>
      </c>
      <c r="B60" s="625"/>
      <c r="C60" s="141" t="s">
        <v>419</v>
      </c>
      <c r="D60" s="71">
        <f>'5.DL soc.econom. analīze'!D10</f>
        <v>0</v>
      </c>
      <c r="E60" s="80" t="e">
        <f t="shared" si="0"/>
        <v>#DIV/0!</v>
      </c>
      <c r="F60" s="667"/>
      <c r="G60" s="668"/>
    </row>
    <row r="61" spans="1:7" ht="53.25" customHeight="1" x14ac:dyDescent="0.2">
      <c r="A61" s="626" t="str">
        <f>'5.DL soc.econom. analīze'!B11</f>
        <v>Ieguvums ...</v>
      </c>
      <c r="B61" s="626"/>
      <c r="C61" s="141" t="s">
        <v>419</v>
      </c>
      <c r="D61" s="71">
        <f>'5.DL soc.econom. analīze'!D11</f>
        <v>0</v>
      </c>
      <c r="E61" s="80" t="e">
        <f t="shared" si="0"/>
        <v>#DIV/0!</v>
      </c>
      <c r="F61" s="69"/>
      <c r="G61" s="69"/>
    </row>
    <row r="62" spans="1:7" ht="53.25" customHeight="1" x14ac:dyDescent="0.2">
      <c r="A62" s="626" t="str">
        <f>'5.DL soc.econom. analīze'!B12</f>
        <v>Ieguvums ...</v>
      </c>
      <c r="B62" s="626"/>
      <c r="C62" s="141" t="s">
        <v>419</v>
      </c>
      <c r="D62" s="71">
        <f>'5.DL soc.econom. analīze'!D12</f>
        <v>0</v>
      </c>
      <c r="E62" s="80" t="e">
        <f t="shared" si="0"/>
        <v>#DIV/0!</v>
      </c>
      <c r="F62" s="69"/>
      <c r="G62" s="69"/>
    </row>
    <row r="63" spans="1:7" ht="53.25" customHeight="1" x14ac:dyDescent="0.2">
      <c r="A63" s="626" t="str">
        <f>'5.DL soc.econom. analīze'!B13</f>
        <v>Ieguvums ...</v>
      </c>
      <c r="B63" s="626"/>
      <c r="C63" s="141" t="s">
        <v>419</v>
      </c>
      <c r="D63" s="71">
        <f>'5.DL soc.econom. analīze'!D13</f>
        <v>0</v>
      </c>
      <c r="E63" s="80" t="e">
        <f t="shared" si="0"/>
        <v>#DIV/0!</v>
      </c>
      <c r="F63" s="69"/>
      <c r="G63" s="69"/>
    </row>
    <row r="64" spans="1:7" ht="53.25" customHeight="1" x14ac:dyDescent="0.2">
      <c r="A64" s="626" t="str">
        <f>'5.DL soc.econom. analīze'!B14</f>
        <v>Ieguvums ...</v>
      </c>
      <c r="B64" s="626"/>
      <c r="C64" s="141" t="s">
        <v>419</v>
      </c>
      <c r="D64" s="71">
        <f>'5.DL soc.econom. analīze'!D14</f>
        <v>0</v>
      </c>
      <c r="E64" s="80" t="e">
        <f t="shared" si="0"/>
        <v>#DIV/0!</v>
      </c>
      <c r="F64" s="69"/>
      <c r="G64" s="69"/>
    </row>
    <row r="65" spans="1:7" ht="53.25" customHeight="1" x14ac:dyDescent="0.2">
      <c r="A65" s="626" t="str">
        <f>'5.DL soc.econom. analīze'!B15</f>
        <v>Ieguvums ...</v>
      </c>
      <c r="B65" s="626"/>
      <c r="C65" s="141" t="s">
        <v>419</v>
      </c>
      <c r="D65" s="71">
        <f>'5.DL soc.econom. analīze'!D15</f>
        <v>0</v>
      </c>
      <c r="E65" s="80" t="e">
        <f t="shared" si="0"/>
        <v>#DIV/0!</v>
      </c>
      <c r="F65" s="69"/>
      <c r="G65" s="69"/>
    </row>
    <row r="66" spans="1:7" ht="53.25" customHeight="1" x14ac:dyDescent="0.2">
      <c r="A66" s="626" t="str">
        <f>'5.DL soc.econom. analīze'!B16</f>
        <v>Ieguvums ...</v>
      </c>
      <c r="B66" s="626"/>
      <c r="C66" s="141" t="s">
        <v>419</v>
      </c>
      <c r="D66" s="71">
        <f>'5.DL soc.econom. analīze'!D16</f>
        <v>0</v>
      </c>
      <c r="E66" s="80" t="e">
        <f t="shared" si="0"/>
        <v>#DIV/0!</v>
      </c>
      <c r="F66" s="69"/>
      <c r="G66" s="69"/>
    </row>
    <row r="67" spans="1:7" ht="53.25" customHeight="1" x14ac:dyDescent="0.2">
      <c r="A67" s="626" t="str">
        <f>'5.DL soc.econom. analīze'!B17</f>
        <v>Ieguvums ...</v>
      </c>
      <c r="B67" s="626"/>
      <c r="C67" s="141" t="s">
        <v>419</v>
      </c>
      <c r="D67" s="71">
        <f>'5.DL soc.econom. analīze'!D17</f>
        <v>0</v>
      </c>
      <c r="E67" s="80" t="e">
        <f t="shared" si="0"/>
        <v>#DIV/0!</v>
      </c>
      <c r="F67" s="69"/>
      <c r="G67" s="69"/>
    </row>
    <row r="68" spans="1:7" ht="53.25" customHeight="1" x14ac:dyDescent="0.2">
      <c r="A68" s="626" t="str">
        <f>'5.DL soc.econom. analīze'!B19</f>
        <v>Ieguvums ...</v>
      </c>
      <c r="B68" s="626"/>
      <c r="C68" s="141" t="s">
        <v>419</v>
      </c>
      <c r="D68" s="71">
        <f>'5.DL soc.econom. analīze'!D19</f>
        <v>0</v>
      </c>
      <c r="E68" s="80" t="e">
        <f t="shared" si="0"/>
        <v>#DIV/0!</v>
      </c>
      <c r="F68" s="69"/>
      <c r="G68" s="69"/>
    </row>
    <row r="69" spans="1:7" ht="53.25" customHeight="1" x14ac:dyDescent="0.2">
      <c r="A69" s="626" t="str">
        <f>'5.DL soc.econom. analīze'!B20</f>
        <v>Ieguvums ...</v>
      </c>
      <c r="B69" s="626"/>
      <c r="C69" s="141" t="s">
        <v>419</v>
      </c>
      <c r="D69" s="71">
        <f>'5.DL soc.econom. analīze'!D20</f>
        <v>0</v>
      </c>
      <c r="E69" s="80" t="e">
        <f t="shared" si="0"/>
        <v>#DIV/0!</v>
      </c>
      <c r="F69" s="69"/>
      <c r="G69" s="69"/>
    </row>
    <row r="70" spans="1:7" ht="53.25" customHeight="1" x14ac:dyDescent="0.2">
      <c r="A70" s="626" t="str">
        <f>'5.DL soc.econom. analīze'!B21</f>
        <v>Ieguvums ...</v>
      </c>
      <c r="B70" s="626"/>
      <c r="C70" s="141" t="s">
        <v>419</v>
      </c>
      <c r="D70" s="71">
        <f>'5.DL soc.econom. analīze'!D21</f>
        <v>0</v>
      </c>
      <c r="E70" s="80" t="e">
        <f t="shared" si="0"/>
        <v>#DIV/0!</v>
      </c>
      <c r="F70" s="69"/>
      <c r="G70" s="69"/>
    </row>
    <row r="71" spans="1:7" ht="53.25" customHeight="1" x14ac:dyDescent="0.2">
      <c r="A71" s="626" t="str">
        <f>'5.DL soc.econom. analīze'!B22</f>
        <v>Ieguvums ...</v>
      </c>
      <c r="B71" s="626"/>
      <c r="C71" s="141" t="s">
        <v>419</v>
      </c>
      <c r="D71" s="71">
        <f>'5.DL soc.econom. analīze'!D22</f>
        <v>0</v>
      </c>
      <c r="E71" s="80" t="e">
        <f t="shared" si="0"/>
        <v>#DIV/0!</v>
      </c>
      <c r="F71" s="69"/>
      <c r="G71" s="69"/>
    </row>
    <row r="72" spans="1:7" ht="53.25" customHeight="1" x14ac:dyDescent="0.2">
      <c r="A72" s="626" t="str">
        <f>'5.DL soc.econom. analīze'!B23</f>
        <v>Ieguvums ...</v>
      </c>
      <c r="B72" s="626"/>
      <c r="C72" s="141" t="s">
        <v>419</v>
      </c>
      <c r="D72" s="71">
        <f>'5.DL soc.econom. analīze'!D23</f>
        <v>0</v>
      </c>
      <c r="E72" s="80" t="e">
        <f t="shared" si="0"/>
        <v>#DIV/0!</v>
      </c>
      <c r="F72" s="69"/>
      <c r="G72" s="69"/>
    </row>
    <row r="73" spans="1:7" ht="53.25" customHeight="1" x14ac:dyDescent="0.2">
      <c r="A73" s="624" t="s">
        <v>191</v>
      </c>
      <c r="B73" s="624"/>
      <c r="C73" s="55"/>
      <c r="D73" s="72">
        <f>SUM(D59:D72)</f>
        <v>0</v>
      </c>
      <c r="E73" s="81" t="e">
        <f>SUM(E59:E72)</f>
        <v>#DIV/0!</v>
      </c>
      <c r="F73" s="69"/>
      <c r="G73" s="69"/>
    </row>
    <row r="74" spans="1:7" ht="53.25" customHeight="1" x14ac:dyDescent="0.2">
      <c r="A74" s="624" t="s">
        <v>364</v>
      </c>
      <c r="B74" s="624"/>
      <c r="C74" s="624" t="s">
        <v>415</v>
      </c>
      <c r="D74" s="73" t="s">
        <v>416</v>
      </c>
      <c r="E74" s="624" t="s">
        <v>421</v>
      </c>
      <c r="F74" s="69"/>
      <c r="G74" s="69"/>
    </row>
    <row r="75" spans="1:7" ht="53.25" customHeight="1" x14ac:dyDescent="0.2">
      <c r="A75" s="624"/>
      <c r="B75" s="624"/>
      <c r="C75" s="624"/>
      <c r="D75" s="74" t="s">
        <v>418</v>
      </c>
      <c r="E75" s="624"/>
      <c r="F75" s="69"/>
      <c r="G75" s="69"/>
    </row>
    <row r="76" spans="1:7" ht="53.25" customHeight="1" x14ac:dyDescent="0.2">
      <c r="A76" s="625" t="str">
        <f>'5.DL soc.econom. analīze'!B25</f>
        <v>Zaudējumi...</v>
      </c>
      <c r="B76" s="625"/>
      <c r="C76" s="141" t="s">
        <v>419</v>
      </c>
      <c r="D76" s="71">
        <f>-'5.DL soc.econom. analīze'!D25</f>
        <v>0</v>
      </c>
      <c r="E76" s="80" t="e">
        <f>D76/D$87</f>
        <v>#DIV/0!</v>
      </c>
      <c r="F76" s="69"/>
      <c r="G76" s="69"/>
    </row>
    <row r="77" spans="1:7" ht="53.25" customHeight="1" x14ac:dyDescent="0.2">
      <c r="A77" s="625" t="str">
        <f>'5.DL soc.econom. analīze'!B26</f>
        <v>Zaudējumi...</v>
      </c>
      <c r="B77" s="625"/>
      <c r="C77" s="141" t="s">
        <v>419</v>
      </c>
      <c r="D77" s="71">
        <f>-'5.DL soc.econom. analīze'!D26</f>
        <v>0</v>
      </c>
      <c r="E77" s="80" t="e">
        <f t="shared" ref="E77:E86" si="1">D77/D$87</f>
        <v>#DIV/0!</v>
      </c>
      <c r="F77" s="69"/>
      <c r="G77" s="69"/>
    </row>
    <row r="78" spans="1:7" ht="53.25" customHeight="1" x14ac:dyDescent="0.2">
      <c r="A78" s="625" t="str">
        <f>'5.DL soc.econom. analīze'!B27</f>
        <v>Zaudējumi...</v>
      </c>
      <c r="B78" s="625"/>
      <c r="C78" s="141" t="s">
        <v>419</v>
      </c>
      <c r="D78" s="71">
        <f>-'5.DL soc.econom. analīze'!D27</f>
        <v>0</v>
      </c>
      <c r="E78" s="80" t="e">
        <f t="shared" si="1"/>
        <v>#DIV/0!</v>
      </c>
      <c r="F78" s="69"/>
      <c r="G78" s="69"/>
    </row>
    <row r="79" spans="1:7" ht="53.25" customHeight="1" x14ac:dyDescent="0.2">
      <c r="A79" s="625" t="str">
        <f>'5.DL soc.econom. analīze'!B28</f>
        <v>Zaudējumi...</v>
      </c>
      <c r="B79" s="625"/>
      <c r="C79" s="141" t="s">
        <v>419</v>
      </c>
      <c r="D79" s="71">
        <f>-'5.DL soc.econom. analīze'!D28</f>
        <v>0</v>
      </c>
      <c r="E79" s="80" t="e">
        <f t="shared" si="1"/>
        <v>#DIV/0!</v>
      </c>
      <c r="F79" s="69"/>
      <c r="G79" s="69"/>
    </row>
    <row r="80" spans="1:7" ht="53.25" customHeight="1" x14ac:dyDescent="0.2">
      <c r="A80" s="625" t="str">
        <f>'5.DL soc.econom. analīze'!B29</f>
        <v>Zaudējumi...</v>
      </c>
      <c r="B80" s="625"/>
      <c r="C80" s="141" t="s">
        <v>419</v>
      </c>
      <c r="D80" s="71">
        <f>-'5.DL soc.econom. analīze'!D29</f>
        <v>0</v>
      </c>
      <c r="E80" s="80" t="e">
        <f t="shared" si="1"/>
        <v>#DIV/0!</v>
      </c>
      <c r="F80" s="69"/>
      <c r="G80" s="69"/>
    </row>
    <row r="81" spans="1:7" ht="53.25" customHeight="1" x14ac:dyDescent="0.2">
      <c r="A81" s="625" t="str">
        <f>'5.DL soc.econom. analīze'!B30</f>
        <v>Zaudējumi...</v>
      </c>
      <c r="B81" s="625"/>
      <c r="C81" s="141" t="s">
        <v>419</v>
      </c>
      <c r="D81" s="71">
        <f>-'5.DL soc.econom. analīze'!D30</f>
        <v>0</v>
      </c>
      <c r="E81" s="80" t="e">
        <f t="shared" si="1"/>
        <v>#DIV/0!</v>
      </c>
      <c r="F81" s="69"/>
      <c r="G81" s="69"/>
    </row>
    <row r="82" spans="1:7" ht="53.25" customHeight="1" x14ac:dyDescent="0.2">
      <c r="A82" s="625" t="str">
        <f>'5.DL soc.econom. analīze'!B31</f>
        <v>Zaudējumi...</v>
      </c>
      <c r="B82" s="625"/>
      <c r="C82" s="141" t="s">
        <v>419</v>
      </c>
      <c r="D82" s="71">
        <f>-'5.DL soc.econom. analīze'!D31</f>
        <v>0</v>
      </c>
      <c r="E82" s="80" t="e">
        <f t="shared" si="1"/>
        <v>#DIV/0!</v>
      </c>
      <c r="F82" s="69"/>
      <c r="G82" s="69"/>
    </row>
    <row r="83" spans="1:7" ht="53.25" customHeight="1" x14ac:dyDescent="0.2">
      <c r="A83" s="625" t="str">
        <f>'5.DL soc.econom. analīze'!B32</f>
        <v>Zaudējumi...</v>
      </c>
      <c r="B83" s="625"/>
      <c r="C83" s="141" t="s">
        <v>419</v>
      </c>
      <c r="D83" s="71">
        <f>-'5.DL soc.econom. analīze'!D32</f>
        <v>0</v>
      </c>
      <c r="E83" s="80" t="e">
        <f t="shared" si="1"/>
        <v>#DIV/0!</v>
      </c>
      <c r="F83" s="69"/>
      <c r="G83" s="69"/>
    </row>
    <row r="84" spans="1:7" ht="53.25" customHeight="1" x14ac:dyDescent="0.2">
      <c r="A84" s="625" t="str">
        <f>'5.DL soc.econom. analīze'!B33</f>
        <v>Zaudējumi...</v>
      </c>
      <c r="B84" s="625"/>
      <c r="C84" s="141" t="s">
        <v>419</v>
      </c>
      <c r="D84" s="71">
        <f>-'5.DL soc.econom. analīze'!D33</f>
        <v>0</v>
      </c>
      <c r="E84" s="80" t="e">
        <f t="shared" si="1"/>
        <v>#DIV/0!</v>
      </c>
      <c r="F84" s="69"/>
      <c r="G84" s="69"/>
    </row>
    <row r="85" spans="1:7" ht="53.25" customHeight="1" x14ac:dyDescent="0.2">
      <c r="A85" s="625" t="s">
        <v>422</v>
      </c>
      <c r="B85" s="625"/>
      <c r="C85" s="141" t="s">
        <v>419</v>
      </c>
      <c r="D85" s="71">
        <f>-'5.DL soc.econom. analīze'!D35-'5.DL soc.econom. analīze'!D40-'5.DL soc.econom. analīze'!D41-'5.DL soc.econom. analīze'!D37</f>
        <v>0</v>
      </c>
      <c r="E85" s="80" t="e">
        <f t="shared" si="1"/>
        <v>#DIV/0!</v>
      </c>
      <c r="F85" s="69"/>
      <c r="G85" s="69"/>
    </row>
    <row r="86" spans="1:7" ht="53.25" customHeight="1" x14ac:dyDescent="0.2">
      <c r="A86" s="625" t="str">
        <f>'5.DL soc.econom. analīze'!B36</f>
        <v>Darbības izmaksas (+/-)</v>
      </c>
      <c r="B86" s="625"/>
      <c r="C86" s="141" t="s">
        <v>419</v>
      </c>
      <c r="D86" s="71">
        <f>-'5.DL soc.econom. analīze'!D36-'5.DL soc.econom. analīze'!D39</f>
        <v>0</v>
      </c>
      <c r="E86" s="80" t="e">
        <f t="shared" si="1"/>
        <v>#DIV/0!</v>
      </c>
      <c r="F86" s="69"/>
      <c r="G86" s="69"/>
    </row>
    <row r="87" spans="1:7" ht="53.25" customHeight="1" x14ac:dyDescent="0.2">
      <c r="A87" s="624" t="s">
        <v>191</v>
      </c>
      <c r="B87" s="624"/>
      <c r="C87" s="55"/>
      <c r="D87" s="75">
        <f>SUM(D76:D86)</f>
        <v>0</v>
      </c>
      <c r="E87" s="81">
        <v>1</v>
      </c>
      <c r="F87" s="69"/>
      <c r="G87" s="69"/>
    </row>
    <row r="88" spans="1:7" x14ac:dyDescent="0.2">
      <c r="A88" s="76"/>
      <c r="B88" s="69"/>
      <c r="C88" s="69"/>
      <c r="D88" s="69"/>
      <c r="E88" s="69"/>
      <c r="F88" s="69"/>
      <c r="G88" s="69"/>
    </row>
    <row r="89" spans="1:7" x14ac:dyDescent="0.2">
      <c r="A89" s="627" t="s">
        <v>423</v>
      </c>
      <c r="B89" s="627"/>
      <c r="C89" s="627"/>
      <c r="D89" s="627"/>
      <c r="E89" s="627"/>
      <c r="F89" s="627"/>
      <c r="G89" s="627"/>
    </row>
    <row r="90" spans="1:7" ht="53.25" customHeight="1" x14ac:dyDescent="0.2">
      <c r="A90" s="628" t="s">
        <v>424</v>
      </c>
      <c r="B90" s="628"/>
      <c r="C90" s="142" t="s">
        <v>377</v>
      </c>
      <c r="D90" s="628" t="s">
        <v>381</v>
      </c>
      <c r="E90" s="628"/>
      <c r="F90" s="69"/>
      <c r="G90" s="69"/>
    </row>
    <row r="91" spans="1:7" ht="53.25" customHeight="1" x14ac:dyDescent="0.2">
      <c r="A91" s="625" t="s">
        <v>425</v>
      </c>
      <c r="B91" s="625"/>
      <c r="C91" s="77">
        <f>'5.DL soc.econom. analīze'!C3</f>
        <v>0.05</v>
      </c>
      <c r="D91" s="626" t="s">
        <v>426</v>
      </c>
      <c r="E91" s="626"/>
      <c r="F91" s="69"/>
      <c r="G91" s="69"/>
    </row>
    <row r="92" spans="1:7" ht="53.25" customHeight="1" x14ac:dyDescent="0.2">
      <c r="A92" s="625" t="s">
        <v>427</v>
      </c>
      <c r="B92" s="625"/>
      <c r="C92" s="77" t="e">
        <f>'5.DL soc.econom. analīze'!D45</f>
        <v>#NUM!</v>
      </c>
      <c r="D92" s="626" t="s">
        <v>426</v>
      </c>
      <c r="E92" s="626"/>
      <c r="F92" s="69"/>
      <c r="G92" s="69"/>
    </row>
    <row r="93" spans="1:7" ht="53.25" customHeight="1" x14ac:dyDescent="0.2">
      <c r="A93" s="625" t="s">
        <v>428</v>
      </c>
      <c r="B93" s="625"/>
      <c r="C93" s="79">
        <f>'5.DL soc.econom. analīze'!D44</f>
        <v>0</v>
      </c>
      <c r="D93" s="626" t="s">
        <v>426</v>
      </c>
      <c r="E93" s="626"/>
      <c r="F93" s="69"/>
      <c r="G93" s="69"/>
    </row>
    <row r="94" spans="1:7" ht="53.25" customHeight="1" x14ac:dyDescent="0.2">
      <c r="A94" s="625" t="s">
        <v>429</v>
      </c>
      <c r="B94" s="625"/>
      <c r="C94" s="78" t="e">
        <f>'5.DL soc.econom. analīze'!D46</f>
        <v>#DIV/0!</v>
      </c>
      <c r="D94" s="626" t="s">
        <v>426</v>
      </c>
      <c r="E94" s="626"/>
      <c r="F94" s="69"/>
      <c r="G94" s="69"/>
    </row>
    <row r="95" spans="1:7" ht="53.25" customHeight="1" x14ac:dyDescent="0.2"/>
    <row r="96" spans="1:7" s="84" customFormat="1" ht="15" x14ac:dyDescent="0.25">
      <c r="A96" s="611" t="s">
        <v>430</v>
      </c>
      <c r="B96" s="612"/>
      <c r="C96" s="612"/>
      <c r="D96" s="612"/>
      <c r="E96" s="612"/>
      <c r="F96" s="612"/>
      <c r="G96" s="613"/>
    </row>
    <row r="97" spans="1:10" x14ac:dyDescent="0.2">
      <c r="A97" s="614" t="s">
        <v>431</v>
      </c>
      <c r="B97" s="614"/>
      <c r="C97" s="614"/>
      <c r="D97" s="614"/>
      <c r="E97" s="614"/>
      <c r="F97" s="614"/>
      <c r="G97" s="614"/>
    </row>
    <row r="98" spans="1:10" s="84" customFormat="1" ht="15" x14ac:dyDescent="0.25">
      <c r="A98" s="90" t="s">
        <v>432</v>
      </c>
      <c r="B98" s="91"/>
      <c r="C98" s="92"/>
      <c r="D98" s="92"/>
      <c r="E98" s="92"/>
      <c r="F98" s="92"/>
      <c r="G98" s="93"/>
    </row>
    <row r="99" spans="1:10" s="84" customFormat="1" ht="27.75" customHeight="1" x14ac:dyDescent="0.25">
      <c r="A99" s="615" t="s">
        <v>433</v>
      </c>
      <c r="B99" s="616"/>
      <c r="C99" s="532" t="s">
        <v>434</v>
      </c>
      <c r="D99" s="619" t="s">
        <v>435</v>
      </c>
      <c r="E99" s="619"/>
      <c r="F99" s="619" t="s">
        <v>436</v>
      </c>
      <c r="G99" s="619"/>
    </row>
    <row r="100" spans="1:10" s="84" customFormat="1" ht="25.5" customHeight="1" x14ac:dyDescent="0.25">
      <c r="A100" s="617"/>
      <c r="B100" s="618"/>
      <c r="C100" s="533" t="s">
        <v>131</v>
      </c>
      <c r="D100" s="620" t="s">
        <v>131</v>
      </c>
      <c r="E100" s="621"/>
      <c r="F100" s="620" t="s">
        <v>131</v>
      </c>
      <c r="G100" s="621"/>
      <c r="I100" s="86"/>
      <c r="J100" s="86"/>
    </row>
    <row r="101" spans="1:10" s="84" customFormat="1" ht="15" x14ac:dyDescent="0.25">
      <c r="A101" s="622" t="s">
        <v>437</v>
      </c>
      <c r="B101" s="623"/>
      <c r="C101" s="456"/>
      <c r="D101" s="605"/>
      <c r="E101" s="606"/>
      <c r="F101" s="605"/>
      <c r="G101" s="606"/>
      <c r="H101" s="87"/>
      <c r="I101" s="86"/>
    </row>
    <row r="102" spans="1:10" s="84" customFormat="1" ht="15" x14ac:dyDescent="0.25">
      <c r="A102" s="603"/>
      <c r="B102" s="604"/>
      <c r="C102" s="456"/>
      <c r="D102" s="605"/>
      <c r="E102" s="606"/>
      <c r="F102" s="605"/>
      <c r="G102" s="606"/>
      <c r="H102" s="87"/>
    </row>
    <row r="103" spans="1:10" s="84" customFormat="1" ht="15" x14ac:dyDescent="0.25">
      <c r="A103" s="603"/>
      <c r="B103" s="604"/>
      <c r="C103" s="456"/>
      <c r="D103" s="605"/>
      <c r="E103" s="606"/>
      <c r="F103" s="605"/>
      <c r="G103" s="606"/>
      <c r="H103" s="87"/>
    </row>
    <row r="104" spans="1:10" s="84" customFormat="1" ht="15" x14ac:dyDescent="0.25">
      <c r="A104" s="603"/>
      <c r="B104" s="604"/>
      <c r="C104" s="456"/>
      <c r="D104" s="605"/>
      <c r="E104" s="606"/>
      <c r="F104" s="605"/>
      <c r="G104" s="606"/>
      <c r="H104" s="87"/>
    </row>
    <row r="105" spans="1:10" s="84" customFormat="1" ht="15" x14ac:dyDescent="0.25">
      <c r="A105" s="603"/>
      <c r="B105" s="604"/>
      <c r="C105" s="456"/>
      <c r="D105" s="605"/>
      <c r="E105" s="606"/>
      <c r="F105" s="605"/>
      <c r="G105" s="606"/>
      <c r="H105" s="87"/>
    </row>
    <row r="106" spans="1:10" s="84" customFormat="1" ht="15" x14ac:dyDescent="0.25">
      <c r="A106" s="603"/>
      <c r="B106" s="604"/>
      <c r="C106" s="456"/>
      <c r="D106" s="605"/>
      <c r="E106" s="606"/>
      <c r="F106" s="605"/>
      <c r="G106" s="606"/>
      <c r="H106" s="87"/>
    </row>
    <row r="107" spans="1:10" s="84" customFormat="1" ht="15" x14ac:dyDescent="0.25">
      <c r="A107" s="603"/>
      <c r="B107" s="604"/>
      <c r="C107" s="456"/>
      <c r="D107" s="605"/>
      <c r="E107" s="606"/>
      <c r="F107" s="605"/>
      <c r="G107" s="606"/>
      <c r="H107" s="87"/>
    </row>
    <row r="108" spans="1:10" s="84" customFormat="1" ht="15" x14ac:dyDescent="0.25">
      <c r="A108" s="603"/>
      <c r="B108" s="604"/>
      <c r="C108" s="456"/>
      <c r="D108" s="605"/>
      <c r="E108" s="606"/>
      <c r="F108" s="605"/>
      <c r="G108" s="606"/>
      <c r="H108" s="87"/>
    </row>
    <row r="109" spans="1:10" s="84" customFormat="1" ht="15" x14ac:dyDescent="0.25">
      <c r="A109" s="603"/>
      <c r="B109" s="604"/>
      <c r="C109" s="456"/>
      <c r="D109" s="605"/>
      <c r="E109" s="606"/>
      <c r="F109" s="605"/>
      <c r="G109" s="606"/>
      <c r="H109" s="87"/>
    </row>
    <row r="110" spans="1:10" s="84" customFormat="1" ht="15" x14ac:dyDescent="0.25">
      <c r="A110" s="94"/>
      <c r="B110" s="94"/>
      <c r="C110" s="94"/>
      <c r="D110" s="94"/>
      <c r="E110" s="94"/>
      <c r="F110" s="94"/>
      <c r="G110" s="94"/>
      <c r="I110" s="86"/>
    </row>
    <row r="111" spans="1:10" s="88" customFormat="1" ht="30" customHeight="1" x14ac:dyDescent="0.25">
      <c r="A111" s="607" t="s">
        <v>438</v>
      </c>
      <c r="B111" s="608"/>
      <c r="C111" s="608"/>
      <c r="D111" s="608"/>
      <c r="E111" s="608"/>
      <c r="F111" s="608"/>
      <c r="G111" s="609"/>
      <c r="I111" s="86"/>
      <c r="J111" s="84"/>
    </row>
    <row r="112" spans="1:10" x14ac:dyDescent="0.2">
      <c r="A112" s="610" t="s">
        <v>433</v>
      </c>
      <c r="B112" s="610"/>
      <c r="C112" s="535" t="s">
        <v>439</v>
      </c>
      <c r="D112" s="610" t="s">
        <v>440</v>
      </c>
      <c r="E112" s="610"/>
      <c r="F112" s="610" t="s">
        <v>441</v>
      </c>
      <c r="G112" s="610"/>
    </row>
    <row r="113" spans="1:7" x14ac:dyDescent="0.2">
      <c r="A113" s="602"/>
      <c r="B113" s="602"/>
      <c r="C113" s="534"/>
      <c r="D113" s="602"/>
      <c r="E113" s="602"/>
      <c r="F113" s="602"/>
      <c r="G113" s="602"/>
    </row>
  </sheetData>
  <sheetProtection algorithmName="SHA-512" hashValue="7f0mMos5icDnGBd9jg7WNt1jb+VH3zPk2szpTBxsnj6kQ/f4MkhdOmdM7CivVjmllTV38CR2ShCuhY3FWZRhzw==" saltValue="y/dJvrXvrvnCnOmqMNR/pQ==" spinCount="100000" sheet="1" formatCells="0" formatColumns="0" formatRows="0" insertColumns="0" insertRows="0" insertHyperlinks="0" sort="0" autoFilter="0" pivotTables="0"/>
  <mergeCells count="156">
    <mergeCell ref="F59:G60"/>
    <mergeCell ref="B17:C17"/>
    <mergeCell ref="E17:F17"/>
    <mergeCell ref="B26:C26"/>
    <mergeCell ref="F26:G26"/>
    <mergeCell ref="B27:C27"/>
    <mergeCell ref="F27:G27"/>
    <mergeCell ref="B28:C28"/>
    <mergeCell ref="F28:G28"/>
    <mergeCell ref="A29:E29"/>
    <mergeCell ref="A31:G31"/>
    <mergeCell ref="B32:C33"/>
    <mergeCell ref="D32:D33"/>
    <mergeCell ref="E32:E33"/>
    <mergeCell ref="F32:G32"/>
    <mergeCell ref="F33:G33"/>
    <mergeCell ref="B34:C34"/>
    <mergeCell ref="F34:G34"/>
    <mergeCell ref="B35:C35"/>
    <mergeCell ref="F35:G35"/>
    <mergeCell ref="B36:C36"/>
    <mergeCell ref="F36:G36"/>
    <mergeCell ref="B39:C39"/>
    <mergeCell ref="A44:G44"/>
    <mergeCell ref="A3:G3"/>
    <mergeCell ref="A4:G5"/>
    <mergeCell ref="A6:G6"/>
    <mergeCell ref="A7:G7"/>
    <mergeCell ref="A8:G8"/>
    <mergeCell ref="A9:G11"/>
    <mergeCell ref="A12:G12"/>
    <mergeCell ref="A14:G14"/>
    <mergeCell ref="B15:C15"/>
    <mergeCell ref="E15:F15"/>
    <mergeCell ref="B16:C16"/>
    <mergeCell ref="E16:F16"/>
    <mergeCell ref="A18:A19"/>
    <mergeCell ref="B18:C19"/>
    <mergeCell ref="D18:D19"/>
    <mergeCell ref="E18:E19"/>
    <mergeCell ref="F18:G18"/>
    <mergeCell ref="F19:G19"/>
    <mergeCell ref="B25:C25"/>
    <mergeCell ref="F25:G25"/>
    <mergeCell ref="B20:C20"/>
    <mergeCell ref="F20:G20"/>
    <mergeCell ref="B21:C21"/>
    <mergeCell ref="F21:G21"/>
    <mergeCell ref="B22:C22"/>
    <mergeCell ref="F22:G22"/>
    <mergeCell ref="B23:C23"/>
    <mergeCell ref="F23:G23"/>
    <mergeCell ref="A24:E24"/>
    <mergeCell ref="C45:D45"/>
    <mergeCell ref="E45:F45"/>
    <mergeCell ref="C46:D46"/>
    <mergeCell ref="E46:F46"/>
    <mergeCell ref="A47:B47"/>
    <mergeCell ref="A48:B48"/>
    <mergeCell ref="A56:G56"/>
    <mergeCell ref="A57:B58"/>
    <mergeCell ref="C57:C58"/>
    <mergeCell ref="E57:E58"/>
    <mergeCell ref="F39:G39"/>
    <mergeCell ref="A50:G50"/>
    <mergeCell ref="A51:G51"/>
    <mergeCell ref="A52:G53"/>
    <mergeCell ref="A54:G54"/>
    <mergeCell ref="A49:G49"/>
    <mergeCell ref="A80:B80"/>
    <mergeCell ref="A81:B81"/>
    <mergeCell ref="A73:B73"/>
    <mergeCell ref="A76:B76"/>
    <mergeCell ref="A59:B59"/>
    <mergeCell ref="A60:B60"/>
    <mergeCell ref="A70:B70"/>
    <mergeCell ref="A71:B71"/>
    <mergeCell ref="A72:B72"/>
    <mergeCell ref="A61:B61"/>
    <mergeCell ref="A66:B66"/>
    <mergeCell ref="A67:B67"/>
    <mergeCell ref="E74:E75"/>
    <mergeCell ref="A62:B62"/>
    <mergeCell ref="A63:B63"/>
    <mergeCell ref="A64:B64"/>
    <mergeCell ref="A65:B65"/>
    <mergeCell ref="A45:B46"/>
    <mergeCell ref="A87:B87"/>
    <mergeCell ref="A83:B83"/>
    <mergeCell ref="A84:B84"/>
    <mergeCell ref="A93:B93"/>
    <mergeCell ref="D93:E93"/>
    <mergeCell ref="A94:B94"/>
    <mergeCell ref="D94:E94"/>
    <mergeCell ref="A68:B68"/>
    <mergeCell ref="A69:B69"/>
    <mergeCell ref="A86:B86"/>
    <mergeCell ref="A89:G89"/>
    <mergeCell ref="A90:B90"/>
    <mergeCell ref="D90:E90"/>
    <mergeCell ref="A91:B91"/>
    <mergeCell ref="D91:E91"/>
    <mergeCell ref="A92:B92"/>
    <mergeCell ref="D92:E92"/>
    <mergeCell ref="A74:B75"/>
    <mergeCell ref="C74:C75"/>
    <mergeCell ref="A85:B85"/>
    <mergeCell ref="A77:B77"/>
    <mergeCell ref="A82:B82"/>
    <mergeCell ref="A78:B78"/>
    <mergeCell ref="A79:B79"/>
    <mergeCell ref="A96:G96"/>
    <mergeCell ref="A97:G97"/>
    <mergeCell ref="A99:B100"/>
    <mergeCell ref="D99:E99"/>
    <mergeCell ref="F99:G99"/>
    <mergeCell ref="D100:E100"/>
    <mergeCell ref="F100:G100"/>
    <mergeCell ref="A101:B101"/>
    <mergeCell ref="D101:E101"/>
    <mergeCell ref="F101:G101"/>
    <mergeCell ref="D107:E107"/>
    <mergeCell ref="F107:G107"/>
    <mergeCell ref="A102:B102"/>
    <mergeCell ref="D102:E102"/>
    <mergeCell ref="F102:G102"/>
    <mergeCell ref="A103:B103"/>
    <mergeCell ref="D103:E103"/>
    <mergeCell ref="F103:G103"/>
    <mergeCell ref="A104:B104"/>
    <mergeCell ref="D104:E104"/>
    <mergeCell ref="F104:G104"/>
    <mergeCell ref="B37:C37"/>
    <mergeCell ref="F37:G37"/>
    <mergeCell ref="B38:C38"/>
    <mergeCell ref="F38:G38"/>
    <mergeCell ref="A113:B113"/>
    <mergeCell ref="D113:E113"/>
    <mergeCell ref="F113:G113"/>
    <mergeCell ref="A108:B108"/>
    <mergeCell ref="D108:E108"/>
    <mergeCell ref="F108:G108"/>
    <mergeCell ref="A109:B109"/>
    <mergeCell ref="D109:E109"/>
    <mergeCell ref="F109:G109"/>
    <mergeCell ref="A111:G111"/>
    <mergeCell ref="A112:B112"/>
    <mergeCell ref="D112:E112"/>
    <mergeCell ref="F112:G112"/>
    <mergeCell ref="A105:B105"/>
    <mergeCell ref="D105:E105"/>
    <mergeCell ref="F105:G105"/>
    <mergeCell ref="A106:B106"/>
    <mergeCell ref="D106:E106"/>
    <mergeCell ref="F106:G106"/>
    <mergeCell ref="A107:B107"/>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21"/>
  <sheetViews>
    <sheetView zoomScale="90" zoomScaleNormal="90" workbookViewId="0">
      <selection activeCell="K42" sqref="K42"/>
    </sheetView>
  </sheetViews>
  <sheetFormatPr defaultColWidth="9.140625" defaultRowHeight="12.75" x14ac:dyDescent="0.2"/>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x14ac:dyDescent="0.2">
      <c r="A1" s="575" t="s">
        <v>442</v>
      </c>
      <c r="B1" s="575"/>
      <c r="C1" s="575"/>
      <c r="D1" s="575"/>
      <c r="E1" s="575"/>
    </row>
    <row r="3" spans="1:29" s="118" customFormat="1" ht="17.25" hidden="1" customHeight="1" x14ac:dyDescent="0.2">
      <c r="A3" s="15">
        <v>1</v>
      </c>
      <c r="B3" s="16" t="s">
        <v>443</v>
      </c>
      <c r="C3" s="115" t="s">
        <v>444</v>
      </c>
      <c r="D3" s="117" t="s">
        <v>445</v>
      </c>
      <c r="E3" s="4"/>
      <c r="F3" s="4"/>
      <c r="G3" s="4"/>
      <c r="H3" s="4"/>
      <c r="I3" s="4"/>
      <c r="J3" s="4"/>
      <c r="K3" s="4"/>
      <c r="L3" s="4"/>
      <c r="M3" s="4"/>
      <c r="N3" s="4"/>
      <c r="O3" s="4"/>
      <c r="P3" s="4"/>
      <c r="Q3" s="4"/>
      <c r="R3" s="4"/>
      <c r="S3" s="4"/>
      <c r="T3" s="4"/>
      <c r="U3" s="4"/>
      <c r="V3" s="4"/>
      <c r="W3" s="4"/>
      <c r="X3" s="4"/>
      <c r="Y3" s="4"/>
      <c r="Z3" s="4"/>
      <c r="AA3" s="4"/>
      <c r="AB3" s="4"/>
      <c r="AC3" s="4"/>
    </row>
    <row r="4" spans="1:29" ht="17.25" hidden="1" customHeight="1" x14ac:dyDescent="0.2">
      <c r="A4" s="119"/>
      <c r="B4" s="120"/>
      <c r="C4" s="120"/>
      <c r="D4" s="121"/>
    </row>
    <row r="5" spans="1:29" s="125" customFormat="1" ht="17.25" hidden="1" customHeight="1" x14ac:dyDescent="0.2">
      <c r="A5" s="122"/>
      <c r="B5" s="123"/>
      <c r="C5" s="123"/>
      <c r="D5" s="124"/>
      <c r="E5" s="4"/>
      <c r="F5" s="4"/>
      <c r="G5" s="4"/>
      <c r="H5" s="4"/>
      <c r="I5" s="4"/>
      <c r="J5" s="4"/>
      <c r="K5" s="4"/>
      <c r="L5" s="4"/>
    </row>
    <row r="6" spans="1:29" ht="17.25" hidden="1" customHeight="1" x14ac:dyDescent="0.2">
      <c r="A6" s="3"/>
      <c r="B6" s="3"/>
      <c r="C6" s="3"/>
      <c r="D6" s="3"/>
    </row>
    <row r="7" spans="1:29" s="118" customFormat="1" ht="17.25" hidden="1" customHeight="1" x14ac:dyDescent="0.2">
      <c r="A7" s="15">
        <v>2</v>
      </c>
      <c r="B7" s="16" t="s">
        <v>446</v>
      </c>
      <c r="C7" s="16"/>
      <c r="D7" s="115" t="s">
        <v>447</v>
      </c>
      <c r="E7" s="4"/>
      <c r="F7" s="4"/>
      <c r="G7" s="4"/>
      <c r="H7" s="4"/>
      <c r="I7" s="4"/>
      <c r="J7" s="4"/>
      <c r="K7" s="4"/>
      <c r="L7" s="4"/>
      <c r="M7" s="4"/>
      <c r="N7" s="4"/>
      <c r="O7" s="4"/>
      <c r="P7" s="4"/>
      <c r="Q7" s="4"/>
      <c r="R7" s="4"/>
      <c r="S7" s="4"/>
      <c r="T7" s="4"/>
      <c r="U7" s="4"/>
      <c r="V7" s="4"/>
      <c r="W7" s="4"/>
      <c r="X7" s="4"/>
      <c r="Y7" s="4"/>
      <c r="Z7" s="4"/>
      <c r="AA7" s="4"/>
      <c r="AB7" s="4"/>
      <c r="AC7" s="4"/>
    </row>
    <row r="8" spans="1:29" ht="17.25" hidden="1" customHeight="1" x14ac:dyDescent="0.2">
      <c r="A8" s="126"/>
      <c r="B8" s="126"/>
      <c r="C8" s="126"/>
      <c r="D8" s="127"/>
    </row>
    <row r="9" spans="1:29" ht="17.25" hidden="1" customHeight="1" x14ac:dyDescent="0.2">
      <c r="A9" s="126"/>
      <c r="B9" s="126"/>
      <c r="C9" s="126"/>
      <c r="D9" s="127"/>
    </row>
    <row r="10" spans="1:29" ht="17.25" hidden="1" customHeight="1" x14ac:dyDescent="0.2">
      <c r="A10" s="129"/>
      <c r="B10" s="130"/>
      <c r="C10" s="129"/>
      <c r="D10" s="131"/>
    </row>
    <row r="11" spans="1:29" ht="17.25" hidden="1" customHeight="1" x14ac:dyDescent="0.2">
      <c r="A11" s="15">
        <v>3</v>
      </c>
      <c r="B11" s="16" t="s">
        <v>448</v>
      </c>
      <c r="C11" s="16"/>
      <c r="D11" s="115" t="s">
        <v>449</v>
      </c>
      <c r="G11" s="132"/>
      <c r="I11" s="132"/>
    </row>
    <row r="12" spans="1:29" ht="17.25" hidden="1" customHeight="1" x14ac:dyDescent="0.2">
      <c r="A12" s="126"/>
      <c r="B12" s="674"/>
      <c r="C12" s="675"/>
      <c r="D12" s="133"/>
      <c r="E12" s="134"/>
    </row>
    <row r="13" spans="1:29" ht="17.25" hidden="1" customHeight="1" x14ac:dyDescent="0.2">
      <c r="A13" s="126"/>
      <c r="B13" s="674"/>
      <c r="C13" s="675"/>
      <c r="D13" s="133"/>
      <c r="E13" s="89"/>
    </row>
    <row r="14" spans="1:29" ht="17.25" hidden="1" customHeight="1" x14ac:dyDescent="0.2">
      <c r="B14" s="128"/>
      <c r="D14" s="89"/>
    </row>
    <row r="15" spans="1:29" ht="17.25" hidden="1" customHeight="1" x14ac:dyDescent="0.2">
      <c r="A15" s="485">
        <v>1</v>
      </c>
      <c r="B15" s="16" t="s">
        <v>450</v>
      </c>
      <c r="C15" s="16"/>
      <c r="D15" s="115" t="s">
        <v>449</v>
      </c>
    </row>
    <row r="16" spans="1:29" ht="17.25" hidden="1" customHeight="1" x14ac:dyDescent="0.2">
      <c r="A16" s="126" t="s">
        <v>96</v>
      </c>
      <c r="B16" s="674" t="s">
        <v>451</v>
      </c>
      <c r="C16" s="675"/>
      <c r="D16" s="133" t="str">
        <f>IF(AND('3. DL invest.n.pl.AR pr.'!AJ9=0,'3. DL invest.n.pl.AR pr.'!AJ18=0),"-",IF('11. DL 4.pielikums'!E34&lt;=0,"IZPILDĪTS KRITĒRIJS",IF('3. DL invest.n.pl.AR pr.'!AJ9=0,"IZPILDĪTS KRITĒRIJS","NAV IZPILDĪTS KRITĒRIJS")))</f>
        <v>-</v>
      </c>
    </row>
    <row r="17" spans="1:4" ht="17.25" hidden="1" customHeight="1" x14ac:dyDescent="0.2">
      <c r="A17" s="126" t="s">
        <v>98</v>
      </c>
      <c r="B17" s="674" t="s">
        <v>452</v>
      </c>
      <c r="C17" s="675"/>
      <c r="D17" s="133" t="str">
        <f>IF('11. DL 4.pielikums'!E25=0,"-",IF('11. DL 4.pielikums'!C48&lt;0,"IZPILDĪTS KRITĒRIJS","NAV IZPILDĪTS KRITĒRIJS"))</f>
        <v>-</v>
      </c>
    </row>
    <row r="18" spans="1:4" ht="17.25" hidden="1" customHeight="1" x14ac:dyDescent="0.2">
      <c r="A18" s="482"/>
      <c r="B18" s="483"/>
      <c r="C18" s="483"/>
      <c r="D18" s="484"/>
    </row>
    <row r="19" spans="1:4" ht="17.25" customHeight="1" x14ac:dyDescent="0.2">
      <c r="A19" s="15">
        <v>1</v>
      </c>
      <c r="B19" s="16" t="s">
        <v>453</v>
      </c>
      <c r="C19" s="16"/>
      <c r="D19" s="136" t="s">
        <v>447</v>
      </c>
    </row>
    <row r="20" spans="1:4" ht="17.25" customHeight="1" x14ac:dyDescent="0.2">
      <c r="A20" s="126" t="s">
        <v>96</v>
      </c>
      <c r="B20" s="674" t="s">
        <v>454</v>
      </c>
      <c r="C20" s="675"/>
      <c r="D20" s="135" t="str">
        <f>IF('3. DL invest.n.pl.AR pr.'!AJ27=0,"-",IF('11. DL 4.pielikums'!C93&gt;=0,"IZPILDĪTS KRITĒRIJS","NAV IZPILDĪTS KRITĒRIJS"))</f>
        <v>-</v>
      </c>
    </row>
    <row r="21" spans="1:4" ht="17.25" customHeight="1" x14ac:dyDescent="0.2">
      <c r="A21" s="126" t="s">
        <v>98</v>
      </c>
      <c r="B21" s="674" t="s">
        <v>455</v>
      </c>
      <c r="C21" s="675"/>
      <c r="D21" s="135" t="str">
        <f>IF('3. DL invest.n.pl.AR pr.'!AJ27=0,"-",IF('11. DL 4.pielikums'!C92&gt;'11. DL 4.pielikums'!C91,"IZPILDĪTS KRITĒRIJS","NAV IZPILDĪTS KRITĒRIJS"))</f>
        <v>-</v>
      </c>
    </row>
  </sheetData>
  <sheetProtection algorithmName="SHA-512" hashValue="z9v6HAejyuXMH7N1yR3p7xdlNnbV2sHwycKKibBWJwyv+f0YcNqZWprMLvfa1k+lTC5JSbUDRxwvHrulLRd2Nw==" saltValue="QfPPmpvQXDgH8QGQChmprg==" spinCount="100000" sheet="1" formatCells="0" formatColumns="0" formatRows="0" insertColumns="0" insertRows="0" insertHyperlinks="0" sort="0" autoFilter="0" pivotTables="0"/>
  <mergeCells count="7">
    <mergeCell ref="A1:E1"/>
    <mergeCell ref="B12:C12"/>
    <mergeCell ref="B13:C13"/>
    <mergeCell ref="B20:C20"/>
    <mergeCell ref="B21:C21"/>
    <mergeCell ref="B16:C16"/>
    <mergeCell ref="B17:C17"/>
  </mergeCells>
  <conditionalFormatting sqref="D8:D9">
    <cfRule type="cellIs" dxfId="10" priority="3" stopIfTrue="1" operator="equal">
      <formula>"NAV IZPILDĪTS KRITĒRIJS"</formula>
    </cfRule>
  </conditionalFormatting>
  <conditionalFormatting sqref="D12:D13">
    <cfRule type="containsText" dxfId="9" priority="10" operator="containsText" text="NAV IZPILDĪTS KRITĒRIJS">
      <formula>NOT(ISERROR(SEARCH("NAV IZPILDĪTS KRITĒRIJS",D12)))</formula>
    </cfRule>
    <cfRule type="cellIs" dxfId="8" priority="12" stopIfTrue="1" operator="equal">
      <formula>"NAV IZPILDĪTS KRITĒRIJS"</formula>
    </cfRule>
  </conditionalFormatting>
  <conditionalFormatting sqref="D16:D18">
    <cfRule type="containsText" dxfId="7" priority="1" operator="containsText" text="NAV IZPILDĪTS KRITĒRIJS">
      <formula>NOT(ISERROR(SEARCH("NAV IZPILDĪTS KRITĒRIJS",D16)))</formula>
    </cfRule>
    <cfRule type="cellIs" dxfId="6" priority="2" stopIfTrue="1" operator="equal">
      <formula>"NAV IZPILDĪTS KRITĒRIJS"</formula>
    </cfRule>
  </conditionalFormatting>
  <conditionalFormatting sqref="D20">
    <cfRule type="containsText" dxfId="5" priority="4" operator="containsText" text="NAV IZPILDĪTS KRITĒRIJS">
      <formula>NOT(ISERROR(SEARCH("NAV IZPILDĪTS KRITĒRIJS",D20)))</formula>
    </cfRule>
    <cfRule type="containsText" dxfId="4" priority="5" operator="containsText" text="PĀRSNIEGTAS IZMAKSAS">
      <formula>NOT(ISERROR(SEARCH("PĀRSNIEGTAS IZMAKSAS",D20)))</formula>
    </cfRule>
    <cfRule type="cellIs" dxfId="3" priority="6" stopIfTrue="1" operator="equal">
      <formula>"NAV IZPILDĪTS KRITĒRIJS"</formula>
    </cfRule>
  </conditionalFormatting>
  <conditionalFormatting sqref="D20:D21">
    <cfRule type="containsText" dxfId="2" priority="7" operator="containsText" text="NAV IZPILDĪTS KRITĒRIJS">
      <formula>NOT(ISERROR(SEARCH("NAV IZPILDĪTS KRITĒRIJS",D20)))</formula>
    </cfRule>
    <cfRule type="containsText" dxfId="1" priority="8" operator="containsText" text="PĀRSNIEGTAS IZMAKSAS">
      <formula>NOT(ISERROR(SEARCH("PĀRSNIEGTAS IZMAKSAS",D20)))</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80" zoomScaleNormal="80" workbookViewId="0">
      <pane xSplit="7" ySplit="6" topLeftCell="H7" activePane="bottomRight" state="frozen"/>
      <selection pane="topRight" activeCell="H1" sqref="H1"/>
      <selection pane="bottomLeft" activeCell="A7" sqref="A7"/>
      <selection pane="bottomRight" activeCell="B52" sqref="B52"/>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51" t="s">
        <v>121</v>
      </c>
      <c r="B1" s="551"/>
      <c r="C1" s="457"/>
      <c r="D1" s="552" t="s">
        <v>122</v>
      </c>
      <c r="E1" s="552"/>
      <c r="F1" s="552"/>
      <c r="G1" s="552"/>
      <c r="H1" s="552"/>
      <c r="I1" s="552"/>
      <c r="J1" s="552"/>
      <c r="K1" s="552"/>
      <c r="L1" s="552"/>
      <c r="M1" s="552"/>
      <c r="N1" s="552"/>
      <c r="O1" s="552"/>
      <c r="P1" s="552"/>
      <c r="Q1" s="552"/>
      <c r="R1" s="552"/>
      <c r="S1" s="552"/>
      <c r="T1" s="552"/>
      <c r="U1" s="55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x14ac:dyDescent="0.2">
      <c r="A2" s="458"/>
    </row>
    <row r="3" spans="1:68" s="3" customFormat="1" hidden="1" x14ac:dyDescent="0.2">
      <c r="A3" s="458"/>
    </row>
    <row r="4" spans="1:68" ht="24.95" customHeight="1" x14ac:dyDescent="0.35">
      <c r="A4" s="553" t="s">
        <v>123</v>
      </c>
      <c r="B4" s="553"/>
      <c r="C4" s="553"/>
      <c r="D4" s="3"/>
      <c r="E4" s="3"/>
      <c r="F4" s="3"/>
      <c r="G4" s="3"/>
      <c r="H4" s="3"/>
      <c r="I4" s="3"/>
      <c r="J4" s="3"/>
      <c r="K4" s="3"/>
      <c r="L4" s="3"/>
      <c r="M4" s="3"/>
      <c r="N4" s="3"/>
      <c r="O4" s="3"/>
      <c r="P4" s="3"/>
      <c r="Q4" s="3"/>
      <c r="R4" s="3"/>
      <c r="S4" s="3"/>
      <c r="T4" s="3"/>
      <c r="U4" s="3"/>
      <c r="V4" s="3"/>
      <c r="W4" s="3"/>
      <c r="X4" s="3"/>
      <c r="Y4" s="3"/>
    </row>
    <row r="5" spans="1:68" ht="29.25" customHeight="1" x14ac:dyDescent="0.2">
      <c r="A5" s="554" t="s">
        <v>124</v>
      </c>
      <c r="B5" s="555" t="s">
        <v>125</v>
      </c>
      <c r="C5" s="556" t="s">
        <v>126</v>
      </c>
      <c r="D5" s="558" t="s">
        <v>127</v>
      </c>
      <c r="E5" s="558"/>
      <c r="F5" s="558" t="s">
        <v>128</v>
      </c>
      <c r="G5" s="558"/>
      <c r="H5" s="558">
        <f>'Dati par projektu'!E15</f>
        <v>2026</v>
      </c>
      <c r="I5" s="558"/>
      <c r="J5" s="558">
        <f>IF(OR(H5&gt;='Dati par projektu'!$C$19,H5="X"),"X",H5+1)</f>
        <v>2027</v>
      </c>
      <c r="K5" s="558"/>
      <c r="L5" s="558">
        <f>IF(OR(J5&gt;='Dati par projektu'!$C$19,J5="X"),"X",J5+1)</f>
        <v>2028</v>
      </c>
      <c r="M5" s="558"/>
      <c r="N5" s="558">
        <f>IF(OR(L5&gt;='Dati par projektu'!$C$19,L5="X"),"X",L5+1)</f>
        <v>2029</v>
      </c>
      <c r="O5" s="558"/>
      <c r="P5" s="558" t="str">
        <f>IF(OR(N5&gt;='Dati par projektu'!$C$19,N5="X"),"X",N5+1)</f>
        <v>X</v>
      </c>
      <c r="Q5" s="558"/>
      <c r="R5" s="558" t="str">
        <f>IF(OR(P5&gt;='Dati par projektu'!$C$19,P5="X"),"X",P5+1)</f>
        <v>X</v>
      </c>
      <c r="S5" s="558"/>
      <c r="T5" s="558" t="str">
        <f>IF(OR(R5&gt;='Dati par projektu'!$C$19,R5="X"),"X",R5+1)</f>
        <v>X</v>
      </c>
      <c r="U5" s="558"/>
      <c r="V5" s="558" t="str">
        <f>IF(OR(T5&gt;='Dati par projektu'!$C$19,T5="X"),"X",T5+1)</f>
        <v>X</v>
      </c>
      <c r="W5" s="558"/>
      <c r="X5" s="558" t="str">
        <f>IF(OR(V5&gt;='Dati par projektu'!$C$19,V5="X"),"X",V5+1)</f>
        <v>X</v>
      </c>
      <c r="Y5" s="558"/>
      <c r="AE5" s="5"/>
      <c r="AF5" s="5"/>
      <c r="AG5" s="5"/>
      <c r="AH5" s="5"/>
      <c r="AI5" s="5"/>
      <c r="AJ5" s="5"/>
      <c r="AK5" s="5"/>
      <c r="AL5" s="5"/>
      <c r="AM5" s="5"/>
      <c r="AN5" s="5"/>
      <c r="AO5" s="5"/>
      <c r="AP5" s="5"/>
      <c r="AQ5" s="5"/>
      <c r="AR5" s="5"/>
      <c r="AS5" s="5"/>
      <c r="AT5" s="5"/>
      <c r="AV5" s="6">
        <v>0.55000000000000004</v>
      </c>
    </row>
    <row r="6" spans="1:68" ht="27" customHeight="1" x14ac:dyDescent="0.2">
      <c r="A6" s="554"/>
      <c r="B6" s="555" t="s">
        <v>129</v>
      </c>
      <c r="C6" s="557"/>
      <c r="D6" s="139" t="s">
        <v>130</v>
      </c>
      <c r="E6" s="139"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AE6" s="5"/>
      <c r="AF6" s="5"/>
      <c r="AG6" s="5"/>
      <c r="AH6" s="5"/>
      <c r="AI6" s="5"/>
      <c r="AJ6" s="5"/>
      <c r="AK6" s="5"/>
      <c r="AL6" s="5"/>
      <c r="AM6" s="5"/>
      <c r="AN6" s="5"/>
      <c r="AO6" s="5"/>
      <c r="AP6" s="5"/>
      <c r="AQ6" s="5"/>
      <c r="AR6" s="5"/>
      <c r="AS6" s="5"/>
      <c r="AT6" s="5"/>
      <c r="AV6" s="6">
        <v>0.45</v>
      </c>
    </row>
    <row r="7" spans="1:68" x14ac:dyDescent="0.2">
      <c r="A7" s="8">
        <v>1</v>
      </c>
      <c r="B7" s="9" t="s">
        <v>134</v>
      </c>
      <c r="C7" s="542">
        <f>C24</f>
        <v>0.85</v>
      </c>
      <c r="D7" s="27">
        <f>F7+G7</f>
        <v>0</v>
      </c>
      <c r="E7" s="459" t="e">
        <f t="shared" ref="E7:E13" si="0">D7/$D$24</f>
        <v>#DIV/0!</v>
      </c>
      <c r="F7" s="26">
        <f t="shared" ref="F7:G7" si="1">ROUND(H7+J7+L7+N7+P7+R7+T7+V7+X7,2)</f>
        <v>0</v>
      </c>
      <c r="G7" s="26">
        <f t="shared" si="1"/>
        <v>0</v>
      </c>
      <c r="H7" s="19"/>
      <c r="I7" s="19"/>
      <c r="J7" s="19"/>
      <c r="K7" s="19"/>
      <c r="L7" s="19"/>
      <c r="M7" s="19"/>
      <c r="N7" s="19"/>
      <c r="O7" s="19"/>
      <c r="P7" s="19"/>
      <c r="Q7" s="19"/>
      <c r="R7" s="19"/>
      <c r="S7" s="19"/>
      <c r="T7" s="19"/>
      <c r="U7" s="19"/>
      <c r="V7" s="19"/>
      <c r="W7" s="19"/>
      <c r="X7" s="19"/>
      <c r="Y7" s="19"/>
      <c r="AE7" s="5"/>
      <c r="AF7" s="5"/>
      <c r="AG7" s="5"/>
      <c r="AH7" s="5"/>
      <c r="AI7" s="5"/>
      <c r="AJ7" s="5"/>
      <c r="AK7" s="5"/>
      <c r="AL7" s="5"/>
      <c r="AM7" s="5"/>
      <c r="AN7" s="5"/>
      <c r="AO7" s="5"/>
      <c r="AP7" s="5"/>
      <c r="AQ7" s="5"/>
      <c r="AR7" s="5"/>
      <c r="AS7" s="5"/>
      <c r="AT7" s="5"/>
      <c r="AV7" s="6">
        <v>0.35</v>
      </c>
    </row>
    <row r="8" spans="1:68" x14ac:dyDescent="0.2">
      <c r="A8" s="8">
        <v>2</v>
      </c>
      <c r="B8" s="9" t="s">
        <v>135</v>
      </c>
      <c r="C8" s="542">
        <f>C24</f>
        <v>0.85</v>
      </c>
      <c r="D8" s="27">
        <f t="shared" ref="D8:D23" si="2">F8+G8</f>
        <v>0</v>
      </c>
      <c r="E8" s="459"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AE8" s="5"/>
      <c r="AF8" s="5"/>
      <c r="AG8" s="5"/>
      <c r="AH8" s="5"/>
      <c r="AI8" s="5"/>
      <c r="AJ8" s="5"/>
      <c r="AK8" s="5"/>
      <c r="AL8" s="5"/>
      <c r="AM8" s="5"/>
      <c r="AN8" s="5"/>
      <c r="AO8" s="5"/>
      <c r="AP8" s="5"/>
      <c r="AQ8" s="5"/>
      <c r="AR8" s="5"/>
      <c r="AS8" s="5"/>
      <c r="AT8" s="5"/>
      <c r="AV8" s="10"/>
    </row>
    <row r="9" spans="1:68" hidden="1" x14ac:dyDescent="0.2">
      <c r="A9" s="8">
        <v>3</v>
      </c>
      <c r="B9" s="9" t="s">
        <v>136</v>
      </c>
      <c r="C9" s="542">
        <v>0.85</v>
      </c>
      <c r="D9" s="27">
        <f t="shared" si="2"/>
        <v>0</v>
      </c>
      <c r="E9" s="459" t="e">
        <f t="shared" si="0"/>
        <v>#DIV/0!</v>
      </c>
      <c r="F9" s="27">
        <f t="shared" ref="F9:G9" si="3">ROUND(H9+J9+L9+N9+P9+R9+T9+V9+X9,2)</f>
        <v>0</v>
      </c>
      <c r="G9" s="27">
        <f t="shared" si="3"/>
        <v>0</v>
      </c>
      <c r="H9" s="19"/>
      <c r="I9" s="19"/>
      <c r="J9" s="19"/>
      <c r="K9" s="19"/>
      <c r="L9" s="19"/>
      <c r="M9" s="19"/>
      <c r="N9" s="19"/>
      <c r="O9" s="19"/>
      <c r="P9" s="19"/>
      <c r="Q9" s="19"/>
      <c r="R9" s="19"/>
      <c r="S9" s="19"/>
      <c r="T9" s="19"/>
      <c r="U9" s="19"/>
      <c r="V9" s="19"/>
      <c r="W9" s="19"/>
      <c r="X9" s="19"/>
      <c r="Y9" s="19"/>
      <c r="AE9" s="5"/>
      <c r="AF9" s="5"/>
      <c r="AG9" s="5"/>
      <c r="AH9" s="5"/>
      <c r="AI9" s="5"/>
      <c r="AJ9" s="5"/>
      <c r="AK9" s="5"/>
      <c r="AL9" s="5"/>
      <c r="AM9" s="5"/>
      <c r="AN9" s="5"/>
      <c r="AO9" s="5"/>
      <c r="AP9" s="5"/>
      <c r="AQ9" s="5"/>
      <c r="AR9" s="5"/>
      <c r="AS9" s="5"/>
      <c r="AT9" s="5"/>
      <c r="AV9" s="10"/>
    </row>
    <row r="10" spans="1:68" hidden="1" x14ac:dyDescent="0.2">
      <c r="A10" s="8">
        <v>4</v>
      </c>
      <c r="B10" s="9" t="s">
        <v>137</v>
      </c>
      <c r="C10" s="542">
        <v>0.85</v>
      </c>
      <c r="D10" s="27">
        <f t="shared" si="2"/>
        <v>0</v>
      </c>
      <c r="E10" s="459" t="e">
        <f t="shared" si="0"/>
        <v>#DIV/0!</v>
      </c>
      <c r="F10" s="26">
        <f t="shared" ref="F10:G12" si="4">ROUND(H10+J10+L10+N10+P10+R10+T10+V10+X10,2)</f>
        <v>0</v>
      </c>
      <c r="G10" s="26">
        <f t="shared" si="4"/>
        <v>0</v>
      </c>
      <c r="H10" s="19"/>
      <c r="I10" s="19"/>
      <c r="J10" s="19"/>
      <c r="K10" s="19"/>
      <c r="L10" s="19"/>
      <c r="M10" s="19"/>
      <c r="N10" s="19"/>
      <c r="O10" s="19"/>
      <c r="P10" s="19"/>
      <c r="Q10" s="19"/>
      <c r="R10" s="19"/>
      <c r="S10" s="19"/>
      <c r="T10" s="19"/>
      <c r="U10" s="19"/>
      <c r="V10" s="19"/>
      <c r="W10" s="19"/>
      <c r="X10" s="19"/>
      <c r="Y10" s="19"/>
      <c r="AE10" s="5"/>
      <c r="AF10" s="5"/>
      <c r="AG10" s="5"/>
      <c r="AH10" s="5"/>
      <c r="AI10" s="5"/>
      <c r="AJ10" s="5"/>
      <c r="AK10" s="5"/>
      <c r="AL10" s="5"/>
      <c r="AM10" s="5"/>
      <c r="AN10" s="5"/>
      <c r="AO10" s="5"/>
      <c r="AP10" s="5"/>
      <c r="AQ10" s="5"/>
      <c r="AR10" s="5"/>
      <c r="AS10" s="5"/>
      <c r="AT10" s="5"/>
    </row>
    <row r="11" spans="1:68" hidden="1" x14ac:dyDescent="0.2">
      <c r="A11" s="8">
        <v>5</v>
      </c>
      <c r="B11" s="9" t="s">
        <v>138</v>
      </c>
      <c r="C11" s="542">
        <v>0.85</v>
      </c>
      <c r="D11" s="27">
        <f t="shared" si="2"/>
        <v>0</v>
      </c>
      <c r="E11" s="459" t="e">
        <f t="shared" si="0"/>
        <v>#DIV/0!</v>
      </c>
      <c r="F11" s="26">
        <f t="shared" si="4"/>
        <v>0</v>
      </c>
      <c r="G11" s="26">
        <f t="shared" si="4"/>
        <v>0</v>
      </c>
      <c r="H11" s="19"/>
      <c r="I11" s="19"/>
      <c r="J11" s="19"/>
      <c r="K11" s="19"/>
      <c r="L11" s="19"/>
      <c r="M11" s="19"/>
      <c r="N11" s="19"/>
      <c r="O11" s="19"/>
      <c r="P11" s="19"/>
      <c r="Q11" s="19"/>
      <c r="R11" s="19"/>
      <c r="S11" s="19"/>
      <c r="T11" s="19"/>
      <c r="U11" s="19"/>
      <c r="V11" s="19"/>
      <c r="W11" s="19"/>
      <c r="X11" s="19"/>
      <c r="Y11" s="19"/>
      <c r="AE11" s="5"/>
      <c r="AF11" s="5"/>
      <c r="AG11" s="5"/>
      <c r="AH11" s="5"/>
      <c r="AI11" s="5"/>
      <c r="AJ11" s="5"/>
      <c r="AK11" s="5"/>
      <c r="AL11" s="5"/>
      <c r="AM11" s="5"/>
      <c r="AN11" s="5"/>
      <c r="AO11" s="5"/>
      <c r="AP11" s="5"/>
      <c r="AQ11" s="5"/>
      <c r="AR11" s="5"/>
      <c r="AS11" s="5"/>
      <c r="AT11" s="5"/>
    </row>
    <row r="12" spans="1:68" x14ac:dyDescent="0.2">
      <c r="A12" s="8">
        <v>6</v>
      </c>
      <c r="B12" s="9" t="s">
        <v>139</v>
      </c>
      <c r="C12" s="542">
        <f>C24</f>
        <v>0.85</v>
      </c>
      <c r="D12" s="27">
        <f t="shared" si="2"/>
        <v>0</v>
      </c>
      <c r="E12" s="459" t="e">
        <f t="shared" si="0"/>
        <v>#DIV/0!</v>
      </c>
      <c r="F12" s="27">
        <f t="shared" si="4"/>
        <v>0</v>
      </c>
      <c r="G12" s="27">
        <f>ROUND(I12+K12+M12+O12+Q12+S12+U12+W12+Y12,2)</f>
        <v>0</v>
      </c>
      <c r="H12" s="19"/>
      <c r="I12" s="19"/>
      <c r="J12" s="19"/>
      <c r="K12" s="19"/>
      <c r="L12" s="19"/>
      <c r="M12" s="19"/>
      <c r="N12" s="19"/>
      <c r="O12" s="19"/>
      <c r="P12" s="19"/>
      <c r="Q12" s="19"/>
      <c r="R12" s="19"/>
      <c r="S12" s="19"/>
      <c r="T12" s="19"/>
      <c r="U12" s="19"/>
      <c r="V12" s="19"/>
      <c r="W12" s="19"/>
      <c r="X12" s="19"/>
      <c r="Y12" s="19"/>
      <c r="AE12" s="5"/>
      <c r="AF12" s="5"/>
      <c r="AG12" s="5"/>
      <c r="AH12" s="5"/>
      <c r="AI12" s="5"/>
      <c r="AJ12" s="5"/>
      <c r="AK12" s="5"/>
      <c r="AL12" s="5"/>
      <c r="AM12" s="5"/>
      <c r="AN12" s="5"/>
      <c r="AO12" s="5"/>
      <c r="AP12" s="5"/>
      <c r="AQ12" s="5"/>
      <c r="AR12" s="5"/>
      <c r="AS12" s="5"/>
      <c r="AT12" s="5"/>
      <c r="AV12" s="10"/>
    </row>
    <row r="13" spans="1:68" x14ac:dyDescent="0.2">
      <c r="A13" s="8">
        <v>7</v>
      </c>
      <c r="B13" s="9" t="s">
        <v>140</v>
      </c>
      <c r="C13" s="542">
        <f>C24</f>
        <v>0.85</v>
      </c>
      <c r="D13" s="27">
        <f t="shared" si="2"/>
        <v>0</v>
      </c>
      <c r="E13" s="459" t="e">
        <f t="shared" si="0"/>
        <v>#DIV/0!</v>
      </c>
      <c r="F13" s="26">
        <f>ROUND(H13+J13+L13+N13+P13+R13+T13+V13+X13,2)</f>
        <v>0</v>
      </c>
      <c r="G13" s="26">
        <f>ROUND(I13+K13+M13+O13+Q13+S13+U13+W13+Y13,2)</f>
        <v>0</v>
      </c>
      <c r="H13" s="19"/>
      <c r="I13" s="19"/>
      <c r="J13" s="19"/>
      <c r="K13" s="19"/>
      <c r="L13" s="19"/>
      <c r="M13" s="19"/>
      <c r="N13" s="19"/>
      <c r="O13" s="19"/>
      <c r="P13" s="19"/>
      <c r="Q13" s="19"/>
      <c r="R13" s="19"/>
      <c r="S13" s="19"/>
      <c r="T13" s="19"/>
      <c r="U13" s="19"/>
      <c r="V13" s="19"/>
      <c r="W13" s="19"/>
      <c r="X13" s="19"/>
      <c r="Y13" s="19"/>
      <c r="AE13" s="5"/>
      <c r="AF13" s="5"/>
      <c r="AG13" s="5"/>
      <c r="AH13" s="5"/>
      <c r="AI13" s="5"/>
      <c r="AJ13" s="5"/>
      <c r="AK13" s="5"/>
      <c r="AL13" s="5"/>
      <c r="AM13" s="5"/>
      <c r="AN13" s="5"/>
      <c r="AO13" s="5"/>
      <c r="AP13" s="5"/>
      <c r="AQ13" s="5"/>
      <c r="AR13" s="5"/>
      <c r="AS13" s="5"/>
      <c r="AT13" s="5"/>
    </row>
    <row r="14" spans="1:68" hidden="1" x14ac:dyDescent="0.2">
      <c r="A14" s="8"/>
      <c r="B14" s="9"/>
      <c r="C14" s="542"/>
      <c r="D14" s="27"/>
      <c r="E14" s="459"/>
      <c r="F14" s="26"/>
      <c r="G14" s="26"/>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8" hidden="1" x14ac:dyDescent="0.2">
      <c r="A15" s="8"/>
      <c r="B15" s="9"/>
      <c r="C15" s="542"/>
      <c r="D15" s="27"/>
      <c r="E15" s="459"/>
      <c r="F15" s="26"/>
      <c r="G15" s="26"/>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8" hidden="1" x14ac:dyDescent="0.2">
      <c r="A16" s="8">
        <v>8</v>
      </c>
      <c r="B16" s="9" t="s">
        <v>141</v>
      </c>
      <c r="C16" s="542">
        <v>0.85</v>
      </c>
      <c r="D16" s="27">
        <f t="shared" si="2"/>
        <v>0</v>
      </c>
      <c r="E16" s="459" t="e">
        <f>D16/$D$24</f>
        <v>#DIV/0!</v>
      </c>
      <c r="F16" s="26">
        <f t="shared" ref="F16:G23" si="5">ROUND(H16+J16+L16+N16+P16+R16+T16+V16+X16,2)</f>
        <v>0</v>
      </c>
      <c r="G16" s="26">
        <f t="shared" si="5"/>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46" x14ac:dyDescent="0.2">
      <c r="A17" s="8">
        <v>9</v>
      </c>
      <c r="B17" s="9" t="s">
        <v>142</v>
      </c>
      <c r="C17" s="542">
        <f>C24</f>
        <v>0.85</v>
      </c>
      <c r="D17" s="27">
        <f t="shared" si="2"/>
        <v>0</v>
      </c>
      <c r="E17" s="459" t="e">
        <f>D17/$D$24</f>
        <v>#DIV/0!</v>
      </c>
      <c r="F17" s="26">
        <f t="shared" si="5"/>
        <v>0</v>
      </c>
      <c r="G17" s="26">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46" x14ac:dyDescent="0.2">
      <c r="A18" s="8">
        <v>10</v>
      </c>
      <c r="B18" s="9" t="s">
        <v>143</v>
      </c>
      <c r="C18" s="542">
        <f>C24</f>
        <v>0.85</v>
      </c>
      <c r="D18" s="27">
        <f t="shared" si="2"/>
        <v>0</v>
      </c>
      <c r="E18" s="459" t="e">
        <f>D18/$D$24</f>
        <v>#DIV/0!</v>
      </c>
      <c r="F18" s="26">
        <f t="shared" si="5"/>
        <v>0</v>
      </c>
      <c r="G18" s="26">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46" x14ac:dyDescent="0.2">
      <c r="A19" s="8">
        <v>11</v>
      </c>
      <c r="B19" s="9" t="s">
        <v>144</v>
      </c>
      <c r="C19" s="542">
        <f>C24</f>
        <v>0.85</v>
      </c>
      <c r="D19" s="27">
        <f t="shared" si="2"/>
        <v>0</v>
      </c>
      <c r="E19" s="459" t="e">
        <f>D19/$D$24</f>
        <v>#DIV/0!</v>
      </c>
      <c r="F19" s="26">
        <f t="shared" si="5"/>
        <v>0</v>
      </c>
      <c r="G19" s="26">
        <f t="shared" si="5"/>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46" hidden="1" x14ac:dyDescent="0.2">
      <c r="A20" s="8">
        <v>12</v>
      </c>
      <c r="B20" s="9" t="s">
        <v>145</v>
      </c>
      <c r="C20" s="173">
        <v>0.85</v>
      </c>
      <c r="D20" s="27">
        <f t="shared" si="2"/>
        <v>0</v>
      </c>
      <c r="E20" s="459" t="e">
        <f t="shared" ref="E20:E23" si="6">D20/$D$24</f>
        <v>#DIV/0!</v>
      </c>
      <c r="F20" s="26">
        <f t="shared" si="5"/>
        <v>0</v>
      </c>
      <c r="G20" s="26">
        <f t="shared" si="5"/>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46" hidden="1" x14ac:dyDescent="0.2">
      <c r="A21" s="8">
        <v>13</v>
      </c>
      <c r="B21" s="9" t="s">
        <v>146</v>
      </c>
      <c r="C21" s="173">
        <v>0.85</v>
      </c>
      <c r="D21" s="27">
        <f t="shared" si="2"/>
        <v>0</v>
      </c>
      <c r="E21" s="459" t="e">
        <f t="shared" si="6"/>
        <v>#DIV/0!</v>
      </c>
      <c r="F21" s="26">
        <f t="shared" si="5"/>
        <v>0</v>
      </c>
      <c r="G21" s="26">
        <f t="shared" si="5"/>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46" hidden="1" x14ac:dyDescent="0.2">
      <c r="A22" s="8">
        <v>14</v>
      </c>
      <c r="B22" s="9" t="s">
        <v>147</v>
      </c>
      <c r="C22" s="173">
        <v>0.85</v>
      </c>
      <c r="D22" s="27">
        <f t="shared" si="2"/>
        <v>0</v>
      </c>
      <c r="E22" s="459" t="e">
        <f>D22/$D$24</f>
        <v>#DIV/0!</v>
      </c>
      <c r="F22" s="26">
        <f t="shared" si="5"/>
        <v>0</v>
      </c>
      <c r="G22" s="26">
        <f t="shared" si="5"/>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46" hidden="1" x14ac:dyDescent="0.2">
      <c r="A23" s="8">
        <v>15</v>
      </c>
      <c r="B23" s="9" t="s">
        <v>148</v>
      </c>
      <c r="C23" s="173">
        <v>0.85</v>
      </c>
      <c r="D23" s="27">
        <f t="shared" si="2"/>
        <v>0</v>
      </c>
      <c r="E23" s="459" t="e">
        <f t="shared" si="6"/>
        <v>#DIV/0!</v>
      </c>
      <c r="F23" s="26">
        <f t="shared" si="5"/>
        <v>0</v>
      </c>
      <c r="G23" s="26">
        <f t="shared" si="5"/>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46" x14ac:dyDescent="0.2">
      <c r="A24" s="461"/>
      <c r="B24" s="9" t="s">
        <v>149</v>
      </c>
      <c r="C24" s="174">
        <v>0.85</v>
      </c>
      <c r="D24" s="27">
        <f>F24+G24</f>
        <v>0</v>
      </c>
      <c r="E24" s="462" t="e">
        <f>D24/$D$24</f>
        <v>#DIV/0!</v>
      </c>
      <c r="F24" s="20">
        <f t="shared" ref="F24:Y24" si="7">F7+F8+F9+F10+F11+F12+F13+F16+F17+F18+F19+F20+F21+F22+F23</f>
        <v>0</v>
      </c>
      <c r="G24" s="20">
        <f t="shared" si="7"/>
        <v>0</v>
      </c>
      <c r="H24" s="20">
        <f t="shared" si="7"/>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x14ac:dyDescent="0.2">
      <c r="A25" s="461"/>
      <c r="B25" s="9" t="s">
        <v>150</v>
      </c>
      <c r="C25" s="463"/>
      <c r="D25" s="13"/>
      <c r="E25" s="462"/>
      <c r="F25" s="464"/>
      <c r="G25" s="46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x14ac:dyDescent="0.2">
      <c r="A26" s="461"/>
      <c r="B26" s="9" t="s">
        <v>151</v>
      </c>
      <c r="C26" s="463"/>
      <c r="D26" s="13"/>
      <c r="E26" s="462"/>
      <c r="F26" s="464"/>
      <c r="G26" s="464"/>
      <c r="H26" s="20">
        <f>H24-H23</f>
        <v>0</v>
      </c>
      <c r="I26" s="20">
        <f>I24-I23-I25</f>
        <v>0</v>
      </c>
      <c r="J26" s="20">
        <f t="shared" ref="J26:Y26" si="8">J24-J23</f>
        <v>0</v>
      </c>
      <c r="K26" s="20">
        <f>K24-K23-K25</f>
        <v>0</v>
      </c>
      <c r="L26" s="20">
        <f t="shared" si="8"/>
        <v>0</v>
      </c>
      <c r="M26" s="20">
        <f>M24-M23-M25</f>
        <v>0</v>
      </c>
      <c r="N26" s="20">
        <f t="shared" si="8"/>
        <v>0</v>
      </c>
      <c r="O26" s="20">
        <f t="shared" si="8"/>
        <v>0</v>
      </c>
      <c r="P26" s="20">
        <f t="shared" si="8"/>
        <v>0</v>
      </c>
      <c r="Q26" s="20">
        <f t="shared" si="8"/>
        <v>0</v>
      </c>
      <c r="R26" s="20">
        <f t="shared" si="8"/>
        <v>0</v>
      </c>
      <c r="S26" s="20">
        <f t="shared" si="8"/>
        <v>0</v>
      </c>
      <c r="T26" s="20">
        <f t="shared" si="8"/>
        <v>0</v>
      </c>
      <c r="U26" s="20">
        <f t="shared" si="8"/>
        <v>0</v>
      </c>
      <c r="V26" s="20">
        <f t="shared" si="8"/>
        <v>0</v>
      </c>
      <c r="W26" s="20">
        <f t="shared" si="8"/>
        <v>0</v>
      </c>
      <c r="X26" s="20">
        <f t="shared" si="8"/>
        <v>0</v>
      </c>
      <c r="Y26" s="20">
        <f t="shared" si="8"/>
        <v>0</v>
      </c>
      <c r="AE26" s="5"/>
      <c r="AF26" s="5"/>
      <c r="AG26" s="5"/>
      <c r="AH26" s="5"/>
      <c r="AI26" s="5"/>
      <c r="AJ26" s="5"/>
      <c r="AK26" s="5"/>
      <c r="AL26" s="5"/>
      <c r="AM26" s="5"/>
      <c r="AN26" s="5"/>
      <c r="AO26" s="5"/>
      <c r="AP26" s="5"/>
      <c r="AQ26" s="5"/>
      <c r="AR26" s="5"/>
      <c r="AS26" s="5"/>
      <c r="AT26" s="5"/>
    </row>
    <row r="27" spans="1:46" s="3" customFormat="1" ht="16.5" customHeight="1" x14ac:dyDescent="0.2">
      <c r="A27" s="458"/>
    </row>
    <row r="28" spans="1:46" s="3" customFormat="1" x14ac:dyDescent="0.2">
      <c r="A28" s="458"/>
    </row>
    <row r="29" spans="1:46" s="3" customFormat="1" x14ac:dyDescent="0.2">
      <c r="A29" s="458"/>
    </row>
    <row r="30" spans="1:46" s="3" customFormat="1" x14ac:dyDescent="0.2">
      <c r="A30" s="458"/>
    </row>
    <row r="31" spans="1:46" s="3" customFormat="1" x14ac:dyDescent="0.2">
      <c r="A31" s="458"/>
    </row>
    <row r="32" spans="1:46" s="3" customFormat="1" x14ac:dyDescent="0.2">
      <c r="A32" s="458"/>
    </row>
    <row r="33" spans="1:1" s="3" customFormat="1" x14ac:dyDescent="0.2">
      <c r="A33" s="458"/>
    </row>
    <row r="34" spans="1:1" s="3" customFormat="1" x14ac:dyDescent="0.2">
      <c r="A34" s="458"/>
    </row>
    <row r="35" spans="1:1" s="3" customFormat="1" x14ac:dyDescent="0.2">
      <c r="A35" s="458"/>
    </row>
    <row r="36" spans="1:1" s="3" customFormat="1" x14ac:dyDescent="0.2">
      <c r="A36" s="458"/>
    </row>
    <row r="37" spans="1:1" s="3" customFormat="1" x14ac:dyDescent="0.2">
      <c r="A37" s="458"/>
    </row>
    <row r="38" spans="1:1" s="3" customFormat="1" x14ac:dyDescent="0.2">
      <c r="A38" s="458"/>
    </row>
    <row r="39" spans="1:1" s="3" customFormat="1" x14ac:dyDescent="0.2">
      <c r="A39" s="458"/>
    </row>
    <row r="40" spans="1:1" s="3" customFormat="1" x14ac:dyDescent="0.2">
      <c r="A40" s="458"/>
    </row>
    <row r="41" spans="1:1" s="3" customFormat="1" x14ac:dyDescent="0.2">
      <c r="A41" s="458"/>
    </row>
    <row r="42" spans="1:1" s="3" customFormat="1" x14ac:dyDescent="0.2">
      <c r="A42" s="458"/>
    </row>
    <row r="43" spans="1:1" s="3" customFormat="1" x14ac:dyDescent="0.2">
      <c r="A43" s="458"/>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65"/>
      <c r="B68" s="466"/>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algorithmName="SHA-512" hashValue="nVBToJn5NchILTbwQJOXPUVnYXzq/zAk4P8k0i+6Xg02A01a62jXMJ/elycMdbDjwyI6X19FBjEKzzTgANdsOg==" saltValue="PHgxCpgN8wl9TWdkzYsjXQ==" spinCount="100000" sheet="1" formatCells="0" formatColumns="0" formatRows="0" insertColumns="0" insertRows="0" insertHyperlink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D7:D26">
    <cfRule type="containsText" dxfId="179" priority="1" stopIfTrue="1" operator="containsText" text="PĀRSNIEGTAS IZMAKSAS">
      <formula>NOT(ISERROR(SEARCH("PĀRSNIEGTAS IZMAKSAS",D7)))</formula>
    </cfRule>
  </conditionalFormatting>
  <conditionalFormatting sqref="F8:G9">
    <cfRule type="containsText" dxfId="178" priority="4" stopIfTrue="1" operator="containsText" text="PĀRSNIEGTAS IZMAKSAS">
      <formula>NOT(ISERROR(SEARCH("PĀRSNIEGTAS IZMAKSAS",F8)))</formula>
    </cfRule>
  </conditionalFormatting>
  <conditionalFormatting sqref="F12:G12">
    <cfRule type="containsText" dxfId="177" priority="3" stopIfTrue="1" operator="containsText" text="PĀRSNIEGTAS IZMAKSAS">
      <formula>NOT(ISERROR(SEARCH("PĀRSNIEGTAS IZMAKSAS",F12)))</formula>
    </cfRule>
  </conditionalFormatting>
  <conditionalFormatting sqref="J5:Y5">
    <cfRule type="cellIs" dxfId="176"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Dati!$N$3:$N$9</xm:f>
          </x14:formula1>
          <xm:sqref>C7:C24</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8"/>
  <sheetViews>
    <sheetView zoomScale="90" zoomScaleNormal="90" workbookViewId="0">
      <selection activeCell="I13" sqref="I13"/>
    </sheetView>
  </sheetViews>
  <sheetFormatPr defaultRowHeight="15" x14ac:dyDescent="0.25"/>
  <cols>
    <col min="1" max="1" width="12.5703125" customWidth="1"/>
    <col min="4" max="11" width="13.28515625" customWidth="1"/>
    <col min="12" max="54" width="12" customWidth="1"/>
  </cols>
  <sheetData>
    <row r="1" spans="1:11" ht="26.25" x14ac:dyDescent="0.4">
      <c r="A1" s="476" t="s">
        <v>456</v>
      </c>
    </row>
    <row r="2" spans="1:11" ht="12.75" customHeight="1" x14ac:dyDescent="0.25"/>
    <row r="3" spans="1:11" x14ac:dyDescent="0.25">
      <c r="A3" s="477" t="s">
        <v>457</v>
      </c>
    </row>
    <row r="5" spans="1:11" ht="21" x14ac:dyDescent="0.35">
      <c r="A5" s="102" t="s">
        <v>458</v>
      </c>
      <c r="B5" s="102"/>
    </row>
    <row r="6" spans="1:11" x14ac:dyDescent="0.25">
      <c r="A6" s="676" t="s">
        <v>459</v>
      </c>
      <c r="B6" s="676"/>
      <c r="C6" s="676"/>
      <c r="D6" s="676"/>
      <c r="E6" s="676"/>
      <c r="F6" s="676"/>
      <c r="G6" s="676"/>
      <c r="H6" s="676"/>
      <c r="I6" s="676"/>
    </row>
    <row r="7" spans="1:11" x14ac:dyDescent="0.25">
      <c r="A7" s="676"/>
      <c r="B7" s="676"/>
      <c r="C7" s="676"/>
      <c r="D7" s="676"/>
      <c r="E7" s="676"/>
      <c r="F7" s="676"/>
      <c r="G7" s="676"/>
      <c r="H7" s="676"/>
      <c r="I7" s="676"/>
    </row>
    <row r="8" spans="1:11" x14ac:dyDescent="0.25">
      <c r="A8" s="676"/>
      <c r="B8" s="676"/>
      <c r="C8" s="676"/>
      <c r="D8" s="676"/>
      <c r="E8" s="676"/>
      <c r="F8" s="676"/>
      <c r="G8" s="676"/>
      <c r="H8" s="676"/>
      <c r="I8" s="676"/>
    </row>
    <row r="9" spans="1:11" x14ac:dyDescent="0.25">
      <c r="A9" t="s">
        <v>460</v>
      </c>
      <c r="D9" s="107"/>
      <c r="E9" s="107"/>
      <c r="F9" s="107"/>
      <c r="G9" s="107"/>
      <c r="H9" s="107"/>
      <c r="I9" s="107"/>
    </row>
    <row r="10" spans="1:11" x14ac:dyDescent="0.25">
      <c r="A10" t="s">
        <v>461</v>
      </c>
      <c r="D10" s="105">
        <f>'1.1.A. Iesniedzējs'!D24</f>
        <v>0</v>
      </c>
      <c r="E10" t="s">
        <v>462</v>
      </c>
    </row>
    <row r="11" spans="1:11" x14ac:dyDescent="0.25">
      <c r="A11" t="s">
        <v>463</v>
      </c>
      <c r="D11" s="105">
        <v>30</v>
      </c>
      <c r="E11" t="s">
        <v>464</v>
      </c>
    </row>
    <row r="12" spans="1:11" x14ac:dyDescent="0.25">
      <c r="A12" t="s">
        <v>465</v>
      </c>
      <c r="D12" s="104">
        <f>100/D11</f>
        <v>3.3333333333333335</v>
      </c>
      <c r="E12" t="s">
        <v>131</v>
      </c>
    </row>
    <row r="13" spans="1:11" x14ac:dyDescent="0.25">
      <c r="A13" t="s">
        <v>466</v>
      </c>
      <c r="D13" s="103">
        <f>D10*D12/100</f>
        <v>0</v>
      </c>
      <c r="E13" t="s">
        <v>462</v>
      </c>
    </row>
    <row r="14" spans="1:11" x14ac:dyDescent="0.25">
      <c r="A14" t="s">
        <v>467</v>
      </c>
      <c r="D14" s="105">
        <v>15</v>
      </c>
      <c r="E14" t="s">
        <v>464</v>
      </c>
      <c r="K14" s="473"/>
    </row>
    <row r="15" spans="1:11" x14ac:dyDescent="0.25">
      <c r="A15" t="s">
        <v>468</v>
      </c>
      <c r="D15" s="105">
        <v>4</v>
      </c>
      <c r="E15" t="s">
        <v>464</v>
      </c>
    </row>
    <row r="16" spans="1:11" x14ac:dyDescent="0.25">
      <c r="A16" t="s">
        <v>469</v>
      </c>
      <c r="D16" s="103">
        <f>D13*(D14-D15)</f>
        <v>0</v>
      </c>
      <c r="E16" t="s">
        <v>462</v>
      </c>
    </row>
    <row r="17" spans="1:34" x14ac:dyDescent="0.25">
      <c r="A17" s="46" t="s">
        <v>470</v>
      </c>
      <c r="B17" s="46"/>
      <c r="C17" s="46"/>
      <c r="D17" s="106">
        <f>D10-D16</f>
        <v>0</v>
      </c>
      <c r="E17" s="46" t="s">
        <v>462</v>
      </c>
    </row>
    <row r="19" spans="1:34" x14ac:dyDescent="0.25">
      <c r="A19" s="676" t="s">
        <v>471</v>
      </c>
      <c r="B19" s="676"/>
      <c r="C19" s="676"/>
      <c r="D19" s="676"/>
      <c r="E19" s="676"/>
      <c r="F19" s="676"/>
      <c r="G19" s="676"/>
      <c r="H19" s="676"/>
      <c r="I19" s="676"/>
      <c r="K19" s="473"/>
    </row>
    <row r="20" spans="1:34" x14ac:dyDescent="0.25">
      <c r="A20" s="676"/>
      <c r="B20" s="676"/>
      <c r="C20" s="676"/>
      <c r="D20" s="676"/>
      <c r="E20" s="676"/>
      <c r="F20" s="676"/>
      <c r="G20" s="676"/>
      <c r="H20" s="676"/>
      <c r="I20" s="676"/>
    </row>
    <row r="21" spans="1:34" x14ac:dyDescent="0.25">
      <c r="A21" s="676"/>
      <c r="B21" s="676"/>
      <c r="C21" s="676"/>
      <c r="D21" s="676"/>
      <c r="E21" s="676"/>
      <c r="F21" s="676"/>
      <c r="G21" s="676"/>
      <c r="H21" s="676"/>
      <c r="I21" s="676"/>
    </row>
    <row r="22" spans="1:34" x14ac:dyDescent="0.25">
      <c r="A22" s="676"/>
      <c r="B22" s="676"/>
      <c r="C22" s="676"/>
      <c r="D22" s="676"/>
      <c r="E22" s="676"/>
      <c r="F22" s="676"/>
      <c r="G22" s="676"/>
      <c r="H22" s="676"/>
      <c r="I22" s="676"/>
    </row>
    <row r="23" spans="1:34" x14ac:dyDescent="0.25">
      <c r="A23" s="676"/>
      <c r="B23" s="676"/>
      <c r="C23" s="676"/>
      <c r="D23" s="676"/>
      <c r="E23" s="676"/>
      <c r="F23" s="676"/>
      <c r="G23" s="676"/>
      <c r="H23" s="676"/>
      <c r="I23" s="676"/>
    </row>
    <row r="24" spans="1:34" ht="15.95" customHeight="1" x14ac:dyDescent="0.25">
      <c r="A24" t="s">
        <v>460</v>
      </c>
      <c r="C24" s="474"/>
      <c r="D24" s="677"/>
      <c r="E24" s="677"/>
      <c r="F24" s="677"/>
      <c r="G24" s="474"/>
      <c r="H24" s="474"/>
      <c r="I24" s="474"/>
    </row>
    <row r="25" spans="1:34" x14ac:dyDescent="0.25">
      <c r="A25" t="s">
        <v>472</v>
      </c>
      <c r="D25" s="472"/>
      <c r="E25" s="107"/>
      <c r="F25" s="107"/>
      <c r="G25" s="107"/>
      <c r="H25" s="107"/>
      <c r="I25" s="107"/>
    </row>
    <row r="26" spans="1:34" x14ac:dyDescent="0.25">
      <c r="A26" t="s">
        <v>463</v>
      </c>
      <c r="D26" s="105">
        <v>30</v>
      </c>
      <c r="E26" t="s">
        <v>464</v>
      </c>
    </row>
    <row r="27" spans="1:34" x14ac:dyDescent="0.25">
      <c r="A27" t="s">
        <v>467</v>
      </c>
      <c r="D27" s="105">
        <v>15</v>
      </c>
      <c r="E27" t="s">
        <v>464</v>
      </c>
    </row>
    <row r="28" spans="1:34" x14ac:dyDescent="0.25">
      <c r="A28" t="s">
        <v>190</v>
      </c>
      <c r="E28">
        <f>'3. DL invest.n.pl.AR pr.'!F5</f>
        <v>2026</v>
      </c>
      <c r="F28">
        <f>'3. DL invest.n.pl.AR pr.'!G5</f>
        <v>2027</v>
      </c>
      <c r="G28">
        <f>'3. DL invest.n.pl.AR pr.'!H5</f>
        <v>2028</v>
      </c>
      <c r="H28">
        <f>'3. DL invest.n.pl.AR pr.'!I5</f>
        <v>2029</v>
      </c>
      <c r="I28">
        <f>'3. DL invest.n.pl.AR pr.'!J5</f>
        <v>2030</v>
      </c>
      <c r="J28">
        <f>'3. DL invest.n.pl.AR pr.'!K5</f>
        <v>2031</v>
      </c>
      <c r="K28">
        <f>'3. DL invest.n.pl.AR pr.'!L5</f>
        <v>2032</v>
      </c>
      <c r="L28">
        <f>'3. DL invest.n.pl.AR pr.'!M5</f>
        <v>2033</v>
      </c>
      <c r="M28">
        <f>'3. DL invest.n.pl.AR pr.'!N5</f>
        <v>2034</v>
      </c>
      <c r="N28">
        <f>'3. DL invest.n.pl.AR pr.'!O5</f>
        <v>2035</v>
      </c>
      <c r="O28">
        <f>'3. DL invest.n.pl.AR pr.'!P5</f>
        <v>2036</v>
      </c>
      <c r="P28">
        <f>'3. DL invest.n.pl.AR pr.'!Q5</f>
        <v>2037</v>
      </c>
      <c r="Q28">
        <f>'3. DL invest.n.pl.AR pr.'!R5</f>
        <v>2038</v>
      </c>
      <c r="R28">
        <f>'3. DL invest.n.pl.AR pr.'!S5</f>
        <v>2039</v>
      </c>
      <c r="S28">
        <f>'3. DL invest.n.pl.AR pr.'!T5</f>
        <v>2040</v>
      </c>
      <c r="T28">
        <f>'3. DL invest.n.pl.AR pr.'!U5</f>
        <v>2041</v>
      </c>
      <c r="U28">
        <f>'3. DL invest.n.pl.AR pr.'!V5</f>
        <v>2042</v>
      </c>
      <c r="V28">
        <f>'3. DL invest.n.pl.AR pr.'!W5</f>
        <v>2043</v>
      </c>
      <c r="W28">
        <f>'3. DL invest.n.pl.AR pr.'!X5</f>
        <v>2044</v>
      </c>
      <c r="X28">
        <f>'3. DL invest.n.pl.AR pr.'!Y5</f>
        <v>2045</v>
      </c>
      <c r="Y28">
        <f>'3. DL invest.n.pl.AR pr.'!Z5</f>
        <v>2046</v>
      </c>
      <c r="Z28">
        <f>'3. DL invest.n.pl.AR pr.'!AA5</f>
        <v>2047</v>
      </c>
      <c r="AA28">
        <f>'3. DL invest.n.pl.AR pr.'!AB5</f>
        <v>2048</v>
      </c>
      <c r="AB28">
        <f>'3. DL invest.n.pl.AR pr.'!AC5</f>
        <v>2049</v>
      </c>
      <c r="AC28">
        <f>'3. DL invest.n.pl.AR pr.'!AD5</f>
        <v>2050</v>
      </c>
      <c r="AD28">
        <f>'3. DL invest.n.pl.AR pr.'!AE5</f>
        <v>2051</v>
      </c>
      <c r="AE28">
        <f>'3. DL invest.n.pl.AR pr.'!AF5</f>
        <v>2052</v>
      </c>
      <c r="AF28">
        <f>'3. DL invest.n.pl.AR pr.'!AG5</f>
        <v>2053</v>
      </c>
      <c r="AG28">
        <f>'3. DL invest.n.pl.AR pr.'!AH5</f>
        <v>2054</v>
      </c>
      <c r="AH28">
        <f>'3. DL invest.n.pl.AR pr.'!AI5</f>
        <v>2055</v>
      </c>
    </row>
    <row r="29" spans="1:34" x14ac:dyDescent="0.25">
      <c r="A29" t="s">
        <v>473</v>
      </c>
      <c r="E29">
        <v>1</v>
      </c>
      <c r="F29">
        <v>2</v>
      </c>
      <c r="G29">
        <v>3</v>
      </c>
      <c r="H29">
        <v>4</v>
      </c>
      <c r="I29">
        <v>5</v>
      </c>
      <c r="J29">
        <v>6</v>
      </c>
      <c r="K29">
        <v>7</v>
      </c>
      <c r="L29">
        <v>8</v>
      </c>
      <c r="M29">
        <v>9</v>
      </c>
      <c r="N29">
        <v>10</v>
      </c>
      <c r="O29">
        <v>11</v>
      </c>
      <c r="P29">
        <v>12</v>
      </c>
      <c r="Q29">
        <v>13</v>
      </c>
      <c r="R29">
        <v>14</v>
      </c>
      <c r="S29">
        <v>15</v>
      </c>
      <c r="T29">
        <v>16</v>
      </c>
      <c r="U29">
        <v>17</v>
      </c>
      <c r="V29">
        <v>18</v>
      </c>
      <c r="W29">
        <v>19</v>
      </c>
      <c r="X29">
        <v>20</v>
      </c>
      <c r="Y29">
        <v>21</v>
      </c>
      <c r="Z29">
        <v>22</v>
      </c>
      <c r="AA29">
        <v>23</v>
      </c>
      <c r="AB29">
        <v>24</v>
      </c>
      <c r="AC29">
        <v>25</v>
      </c>
      <c r="AD29">
        <v>26</v>
      </c>
      <c r="AE29">
        <v>27</v>
      </c>
      <c r="AF29">
        <v>28</v>
      </c>
      <c r="AG29">
        <v>29</v>
      </c>
      <c r="AH29">
        <v>30</v>
      </c>
    </row>
    <row r="30" spans="1:34" x14ac:dyDescent="0.25">
      <c r="A30" t="s">
        <v>474</v>
      </c>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row>
    <row r="31" spans="1:34" x14ac:dyDescent="0.25">
      <c r="A31" s="46" t="s">
        <v>470</v>
      </c>
      <c r="D31" s="475">
        <f>NPV(4%,E30:AH30)</f>
        <v>0</v>
      </c>
      <c r="E31" s="46" t="s">
        <v>462</v>
      </c>
    </row>
    <row r="33" spans="1:54" ht="21" x14ac:dyDescent="0.35">
      <c r="A33" s="102" t="s">
        <v>475</v>
      </c>
    </row>
    <row r="34" spans="1:54" x14ac:dyDescent="0.25">
      <c r="A34" t="s">
        <v>476</v>
      </c>
      <c r="D34" s="108">
        <f>'4.DL Finansiālā ilgtspēja'!AI9</f>
        <v>0</v>
      </c>
      <c r="E34" t="s">
        <v>462</v>
      </c>
    </row>
    <row r="35" spans="1:54" x14ac:dyDescent="0.25">
      <c r="A35" t="s">
        <v>477</v>
      </c>
      <c r="D35" s="108">
        <f>'4.DL Finansiālā ilgtspēja'!$E$9</f>
        <v>0</v>
      </c>
      <c r="E35" s="108">
        <f>'4.DL Finansiālā ilgtspēja'!$F$9</f>
        <v>0</v>
      </c>
      <c r="F35" s="108">
        <f>'4.DL Finansiālā ilgtspēja'!$G$9</f>
        <v>0</v>
      </c>
      <c r="G35" s="108">
        <f>'4.DL Finansiālā ilgtspēja'!$H$9</f>
        <v>0</v>
      </c>
    </row>
    <row r="36" spans="1:54" x14ac:dyDescent="0.25">
      <c r="A36" t="s">
        <v>478</v>
      </c>
      <c r="D36" s="107">
        <v>10</v>
      </c>
      <c r="E36" t="s">
        <v>464</v>
      </c>
    </row>
    <row r="37" spans="1:54" x14ac:dyDescent="0.25">
      <c r="A37" t="s">
        <v>479</v>
      </c>
      <c r="D37" s="109">
        <v>9.1000000000000004E-3</v>
      </c>
      <c r="F37" s="110" t="s">
        <v>480</v>
      </c>
    </row>
    <row r="39" spans="1:54" x14ac:dyDescent="0.25">
      <c r="A39" t="s">
        <v>481</v>
      </c>
      <c r="E39">
        <v>1</v>
      </c>
      <c r="F39">
        <f>IF(E39&lt;$D$36,E39+1,"")</f>
        <v>2</v>
      </c>
      <c r="G39">
        <f t="shared" ref="G39:AR39" si="0">IF(F39&lt;$D$36,F39+1,"")</f>
        <v>3</v>
      </c>
      <c r="H39">
        <f t="shared" si="0"/>
        <v>4</v>
      </c>
      <c r="I39">
        <f t="shared" si="0"/>
        <v>5</v>
      </c>
      <c r="J39">
        <f t="shared" si="0"/>
        <v>6</v>
      </c>
      <c r="K39">
        <f t="shared" si="0"/>
        <v>7</v>
      </c>
      <c r="L39">
        <f t="shared" si="0"/>
        <v>8</v>
      </c>
      <c r="M39">
        <f t="shared" si="0"/>
        <v>9</v>
      </c>
      <c r="N39">
        <f t="shared" si="0"/>
        <v>10</v>
      </c>
      <c r="O39" t="str">
        <f t="shared" si="0"/>
        <v/>
      </c>
      <c r="P39" t="str">
        <f t="shared" si="0"/>
        <v/>
      </c>
      <c r="Q39" t="str">
        <f t="shared" si="0"/>
        <v/>
      </c>
      <c r="R39" t="str">
        <f t="shared" si="0"/>
        <v/>
      </c>
      <c r="S39" t="str">
        <f t="shared" si="0"/>
        <v/>
      </c>
      <c r="T39" t="str">
        <f t="shared" si="0"/>
        <v/>
      </c>
      <c r="U39" t="str">
        <f t="shared" si="0"/>
        <v/>
      </c>
      <c r="V39" t="str">
        <f t="shared" si="0"/>
        <v/>
      </c>
      <c r="W39" t="str">
        <f t="shared" si="0"/>
        <v/>
      </c>
      <c r="X39" t="str">
        <f t="shared" si="0"/>
        <v/>
      </c>
      <c r="Y39" t="str">
        <f t="shared" si="0"/>
        <v/>
      </c>
      <c r="Z39" t="str">
        <f t="shared" si="0"/>
        <v/>
      </c>
      <c r="AA39" t="str">
        <f t="shared" si="0"/>
        <v/>
      </c>
      <c r="AB39" t="str">
        <f t="shared" si="0"/>
        <v/>
      </c>
      <c r="AC39" t="str">
        <f t="shared" si="0"/>
        <v/>
      </c>
      <c r="AD39" t="str">
        <f t="shared" si="0"/>
        <v/>
      </c>
      <c r="AE39" t="str">
        <f t="shared" si="0"/>
        <v/>
      </c>
      <c r="AF39" t="str">
        <f t="shared" si="0"/>
        <v/>
      </c>
      <c r="AG39" t="str">
        <f t="shared" si="0"/>
        <v/>
      </c>
      <c r="AH39" t="str">
        <f t="shared" si="0"/>
        <v/>
      </c>
      <c r="AI39" t="str">
        <f t="shared" si="0"/>
        <v/>
      </c>
      <c r="AJ39" t="str">
        <f t="shared" si="0"/>
        <v/>
      </c>
      <c r="AK39" t="str">
        <f t="shared" si="0"/>
        <v/>
      </c>
      <c r="AL39" t="str">
        <f t="shared" si="0"/>
        <v/>
      </c>
      <c r="AM39" t="str">
        <f t="shared" si="0"/>
        <v/>
      </c>
      <c r="AN39" t="str">
        <f t="shared" si="0"/>
        <v/>
      </c>
      <c r="AO39" t="str">
        <f t="shared" si="0"/>
        <v/>
      </c>
      <c r="AP39" t="str">
        <f t="shared" si="0"/>
        <v/>
      </c>
      <c r="AQ39" t="str">
        <f t="shared" si="0"/>
        <v/>
      </c>
      <c r="AR39" t="str">
        <f t="shared" si="0"/>
        <v/>
      </c>
    </row>
    <row r="40" spans="1:54" x14ac:dyDescent="0.25">
      <c r="A40" t="s">
        <v>482</v>
      </c>
      <c r="E40" s="111">
        <f>D35</f>
        <v>0</v>
      </c>
      <c r="F40" s="111">
        <f>IF((E40-E41)&gt;=E41,E40+E35-E41,0)</f>
        <v>0</v>
      </c>
      <c r="G40" s="111">
        <f>IF((F40-F41)&gt;=F41,F40+F35-F41,0)</f>
        <v>0</v>
      </c>
      <c r="H40" s="111">
        <f>IF((G40-G41)&gt;=G41,G40+G35-G41,0)</f>
        <v>0</v>
      </c>
      <c r="I40" s="111">
        <f>IF((H40-H41)&gt;=H41,H40-H41,0)</f>
        <v>0</v>
      </c>
      <c r="J40" s="111">
        <f>IF((I40-I41)&gt;=0.01,I40-I41,0)</f>
        <v>0</v>
      </c>
      <c r="K40" s="111">
        <f t="shared" ref="K40:BB40" si="1">IF((J40-J41)&gt;=0.01,J40-J41,0)</f>
        <v>0</v>
      </c>
      <c r="L40" s="111">
        <f t="shared" si="1"/>
        <v>0</v>
      </c>
      <c r="M40" s="111">
        <f t="shared" si="1"/>
        <v>0</v>
      </c>
      <c r="N40" s="111">
        <f t="shared" si="1"/>
        <v>0</v>
      </c>
      <c r="O40" s="111">
        <f t="shared" si="1"/>
        <v>0</v>
      </c>
      <c r="P40" s="111">
        <f t="shared" si="1"/>
        <v>0</v>
      </c>
      <c r="Q40" s="111">
        <f t="shared" si="1"/>
        <v>0</v>
      </c>
      <c r="R40" s="111">
        <f t="shared" si="1"/>
        <v>0</v>
      </c>
      <c r="S40" s="111">
        <f t="shared" si="1"/>
        <v>0</v>
      </c>
      <c r="T40" s="111">
        <f t="shared" si="1"/>
        <v>0</v>
      </c>
      <c r="U40" s="111">
        <f t="shared" si="1"/>
        <v>0</v>
      </c>
      <c r="V40" s="111">
        <f t="shared" si="1"/>
        <v>0</v>
      </c>
      <c r="W40" s="111">
        <f t="shared" si="1"/>
        <v>0</v>
      </c>
      <c r="X40" s="111">
        <f t="shared" si="1"/>
        <v>0</v>
      </c>
      <c r="Y40" s="111">
        <f t="shared" si="1"/>
        <v>0</v>
      </c>
      <c r="Z40" s="111">
        <f t="shared" si="1"/>
        <v>0</v>
      </c>
      <c r="AA40" s="111">
        <f t="shared" si="1"/>
        <v>0</v>
      </c>
      <c r="AB40" s="111">
        <f t="shared" si="1"/>
        <v>0</v>
      </c>
      <c r="AC40" s="111">
        <f t="shared" si="1"/>
        <v>0</v>
      </c>
      <c r="AD40" s="111">
        <f t="shared" si="1"/>
        <v>0</v>
      </c>
      <c r="AE40" s="111">
        <f t="shared" si="1"/>
        <v>0</v>
      </c>
      <c r="AF40" s="111">
        <f t="shared" si="1"/>
        <v>0</v>
      </c>
      <c r="AG40" s="111">
        <f t="shared" si="1"/>
        <v>0</v>
      </c>
      <c r="AH40" s="111">
        <f t="shared" si="1"/>
        <v>0</v>
      </c>
      <c r="AI40" s="111">
        <f t="shared" si="1"/>
        <v>0</v>
      </c>
      <c r="AJ40" s="111">
        <f t="shared" si="1"/>
        <v>0</v>
      </c>
      <c r="AK40" s="111">
        <f t="shared" si="1"/>
        <v>0</v>
      </c>
      <c r="AL40" s="111">
        <f t="shared" si="1"/>
        <v>0</v>
      </c>
      <c r="AM40" s="111">
        <f t="shared" si="1"/>
        <v>0</v>
      </c>
      <c r="AN40" s="111">
        <f t="shared" si="1"/>
        <v>0</v>
      </c>
      <c r="AO40" s="111">
        <f t="shared" si="1"/>
        <v>0</v>
      </c>
      <c r="AP40" s="111">
        <f t="shared" si="1"/>
        <v>0</v>
      </c>
      <c r="AQ40" s="111">
        <f t="shared" si="1"/>
        <v>0</v>
      </c>
      <c r="AR40" s="111">
        <f t="shared" si="1"/>
        <v>0</v>
      </c>
      <c r="AS40" s="111">
        <f t="shared" si="1"/>
        <v>0</v>
      </c>
      <c r="AT40" s="111">
        <f t="shared" si="1"/>
        <v>0</v>
      </c>
      <c r="AU40" s="111">
        <f t="shared" si="1"/>
        <v>0</v>
      </c>
      <c r="AV40" s="111">
        <f t="shared" si="1"/>
        <v>0</v>
      </c>
      <c r="AW40" s="111">
        <f t="shared" si="1"/>
        <v>0</v>
      </c>
      <c r="AX40" s="111">
        <f t="shared" si="1"/>
        <v>0</v>
      </c>
      <c r="AY40" s="111">
        <f t="shared" si="1"/>
        <v>0</v>
      </c>
      <c r="AZ40" s="111">
        <f t="shared" si="1"/>
        <v>0</v>
      </c>
      <c r="BA40" s="111">
        <f t="shared" si="1"/>
        <v>0</v>
      </c>
      <c r="BB40" s="111">
        <f t="shared" si="1"/>
        <v>0</v>
      </c>
    </row>
    <row r="41" spans="1:54" x14ac:dyDescent="0.25">
      <c r="A41" t="s">
        <v>483</v>
      </c>
      <c r="E41" s="111">
        <f>E40/D36</f>
        <v>0</v>
      </c>
      <c r="F41" s="111">
        <f>IF(F40&gt;0,E41+E35/(D36-1),0)</f>
        <v>0</v>
      </c>
      <c r="G41" s="111">
        <f>IF(G40&gt;0,F41+F35/(D36-2),0)</f>
        <v>0</v>
      </c>
      <c r="H41" s="111">
        <f>IF(H40&gt;0,G41+G35/(D36-3),0)</f>
        <v>0</v>
      </c>
      <c r="I41" s="111">
        <f t="shared" ref="I41:BB41" si="2">IF(I40&gt;0,H41,0)</f>
        <v>0</v>
      </c>
      <c r="J41" s="111">
        <f t="shared" si="2"/>
        <v>0</v>
      </c>
      <c r="K41" s="111">
        <f t="shared" si="2"/>
        <v>0</v>
      </c>
      <c r="L41" s="111">
        <f t="shared" si="2"/>
        <v>0</v>
      </c>
      <c r="M41" s="111">
        <f t="shared" si="2"/>
        <v>0</v>
      </c>
      <c r="N41" s="111">
        <f t="shared" si="2"/>
        <v>0</v>
      </c>
      <c r="O41" s="111">
        <f t="shared" si="2"/>
        <v>0</v>
      </c>
      <c r="P41" s="111">
        <f t="shared" si="2"/>
        <v>0</v>
      </c>
      <c r="Q41" s="111">
        <f t="shared" si="2"/>
        <v>0</v>
      </c>
      <c r="R41" s="111">
        <f t="shared" si="2"/>
        <v>0</v>
      </c>
      <c r="S41" s="111">
        <f t="shared" si="2"/>
        <v>0</v>
      </c>
      <c r="T41" s="111">
        <f t="shared" si="2"/>
        <v>0</v>
      </c>
      <c r="U41" s="111">
        <f t="shared" si="2"/>
        <v>0</v>
      </c>
      <c r="V41" s="111">
        <f t="shared" si="2"/>
        <v>0</v>
      </c>
      <c r="W41" s="111">
        <f t="shared" si="2"/>
        <v>0</v>
      </c>
      <c r="X41" s="111">
        <f t="shared" si="2"/>
        <v>0</v>
      </c>
      <c r="Y41" s="111">
        <f t="shared" si="2"/>
        <v>0</v>
      </c>
      <c r="Z41" s="111">
        <f t="shared" si="2"/>
        <v>0</v>
      </c>
      <c r="AA41" s="111">
        <f t="shared" si="2"/>
        <v>0</v>
      </c>
      <c r="AB41" s="111">
        <f t="shared" si="2"/>
        <v>0</v>
      </c>
      <c r="AC41" s="111">
        <f t="shared" si="2"/>
        <v>0</v>
      </c>
      <c r="AD41" s="111">
        <f t="shared" si="2"/>
        <v>0</v>
      </c>
      <c r="AE41" s="111">
        <f t="shared" si="2"/>
        <v>0</v>
      </c>
      <c r="AF41" s="111">
        <f t="shared" si="2"/>
        <v>0</v>
      </c>
      <c r="AG41" s="111">
        <f t="shared" si="2"/>
        <v>0</v>
      </c>
      <c r="AH41" s="111">
        <f t="shared" si="2"/>
        <v>0</v>
      </c>
      <c r="AI41" s="111">
        <f t="shared" si="2"/>
        <v>0</v>
      </c>
      <c r="AJ41" s="111">
        <f t="shared" si="2"/>
        <v>0</v>
      </c>
      <c r="AK41" s="111">
        <f t="shared" si="2"/>
        <v>0</v>
      </c>
      <c r="AL41" s="111">
        <f t="shared" si="2"/>
        <v>0</v>
      </c>
      <c r="AM41" s="111">
        <f t="shared" si="2"/>
        <v>0</v>
      </c>
      <c r="AN41" s="111">
        <f t="shared" si="2"/>
        <v>0</v>
      </c>
      <c r="AO41" s="111">
        <f t="shared" si="2"/>
        <v>0</v>
      </c>
      <c r="AP41" s="111">
        <f t="shared" si="2"/>
        <v>0</v>
      </c>
      <c r="AQ41" s="111">
        <f t="shared" si="2"/>
        <v>0</v>
      </c>
      <c r="AR41" s="111">
        <f t="shared" si="2"/>
        <v>0</v>
      </c>
      <c r="AS41" s="111">
        <f t="shared" si="2"/>
        <v>0</v>
      </c>
      <c r="AT41" s="111">
        <f t="shared" si="2"/>
        <v>0</v>
      </c>
      <c r="AU41" s="111">
        <f t="shared" si="2"/>
        <v>0</v>
      </c>
      <c r="AV41" s="111">
        <f t="shared" si="2"/>
        <v>0</v>
      </c>
      <c r="AW41" s="111">
        <f t="shared" si="2"/>
        <v>0</v>
      </c>
      <c r="AX41" s="111">
        <f t="shared" si="2"/>
        <v>0</v>
      </c>
      <c r="AY41" s="111">
        <f t="shared" si="2"/>
        <v>0</v>
      </c>
      <c r="AZ41" s="111">
        <f t="shared" si="2"/>
        <v>0</v>
      </c>
      <c r="BA41" s="111">
        <f t="shared" si="2"/>
        <v>0</v>
      </c>
      <c r="BB41" s="111">
        <f t="shared" si="2"/>
        <v>0</v>
      </c>
    </row>
    <row r="42" spans="1:54" x14ac:dyDescent="0.25">
      <c r="A42" t="s">
        <v>484</v>
      </c>
      <c r="E42" s="111">
        <f>$D$37*E40</f>
        <v>0</v>
      </c>
      <c r="F42" s="111">
        <f t="shared" ref="F42:BB42" si="3">$D$37*F40</f>
        <v>0</v>
      </c>
      <c r="G42" s="111">
        <f t="shared" si="3"/>
        <v>0</v>
      </c>
      <c r="H42" s="111">
        <f>$D$37*H40</f>
        <v>0</v>
      </c>
      <c r="I42" s="111">
        <f t="shared" si="3"/>
        <v>0</v>
      </c>
      <c r="J42" s="111">
        <f t="shared" si="3"/>
        <v>0</v>
      </c>
      <c r="K42" s="111">
        <f t="shared" si="3"/>
        <v>0</v>
      </c>
      <c r="L42" s="111">
        <f t="shared" si="3"/>
        <v>0</v>
      </c>
      <c r="M42" s="111">
        <f t="shared" si="3"/>
        <v>0</v>
      </c>
      <c r="N42" s="111">
        <f t="shared" si="3"/>
        <v>0</v>
      </c>
      <c r="O42" s="111">
        <f t="shared" si="3"/>
        <v>0</v>
      </c>
      <c r="P42" s="111">
        <f t="shared" si="3"/>
        <v>0</v>
      </c>
      <c r="Q42" s="111">
        <f t="shared" si="3"/>
        <v>0</v>
      </c>
      <c r="R42" s="111">
        <f t="shared" si="3"/>
        <v>0</v>
      </c>
      <c r="S42" s="111">
        <f t="shared" si="3"/>
        <v>0</v>
      </c>
      <c r="T42" s="111">
        <f t="shared" si="3"/>
        <v>0</v>
      </c>
      <c r="U42" s="111">
        <f t="shared" si="3"/>
        <v>0</v>
      </c>
      <c r="V42" s="111">
        <f t="shared" si="3"/>
        <v>0</v>
      </c>
      <c r="W42" s="111">
        <f t="shared" si="3"/>
        <v>0</v>
      </c>
      <c r="X42" s="111">
        <f t="shared" si="3"/>
        <v>0</v>
      </c>
      <c r="Y42" s="111">
        <f t="shared" si="3"/>
        <v>0</v>
      </c>
      <c r="Z42" s="111">
        <f t="shared" si="3"/>
        <v>0</v>
      </c>
      <c r="AA42" s="111">
        <f t="shared" si="3"/>
        <v>0</v>
      </c>
      <c r="AB42" s="111">
        <f t="shared" si="3"/>
        <v>0</v>
      </c>
      <c r="AC42" s="111">
        <f t="shared" si="3"/>
        <v>0</v>
      </c>
      <c r="AD42" s="111">
        <f t="shared" si="3"/>
        <v>0</v>
      </c>
      <c r="AE42" s="111">
        <f t="shared" si="3"/>
        <v>0</v>
      </c>
      <c r="AF42" s="111">
        <f t="shared" si="3"/>
        <v>0</v>
      </c>
      <c r="AG42" s="111">
        <f t="shared" si="3"/>
        <v>0</v>
      </c>
      <c r="AH42" s="111">
        <f t="shared" si="3"/>
        <v>0</v>
      </c>
      <c r="AI42" s="111">
        <f t="shared" si="3"/>
        <v>0</v>
      </c>
      <c r="AJ42" s="111">
        <f t="shared" si="3"/>
        <v>0</v>
      </c>
      <c r="AK42" s="111">
        <f t="shared" si="3"/>
        <v>0</v>
      </c>
      <c r="AL42" s="111">
        <f t="shared" si="3"/>
        <v>0</v>
      </c>
      <c r="AM42" s="111">
        <f t="shared" si="3"/>
        <v>0</v>
      </c>
      <c r="AN42" s="111">
        <f t="shared" si="3"/>
        <v>0</v>
      </c>
      <c r="AO42" s="111">
        <f t="shared" si="3"/>
        <v>0</v>
      </c>
      <c r="AP42" s="111">
        <f t="shared" si="3"/>
        <v>0</v>
      </c>
      <c r="AQ42" s="111">
        <f t="shared" si="3"/>
        <v>0</v>
      </c>
      <c r="AR42" s="111">
        <f t="shared" si="3"/>
        <v>0</v>
      </c>
      <c r="AS42" s="111">
        <f t="shared" si="3"/>
        <v>0</v>
      </c>
      <c r="AT42" s="111">
        <f t="shared" si="3"/>
        <v>0</v>
      </c>
      <c r="AU42" s="111">
        <f t="shared" si="3"/>
        <v>0</v>
      </c>
      <c r="AV42" s="111">
        <f t="shared" si="3"/>
        <v>0</v>
      </c>
      <c r="AW42" s="111">
        <f t="shared" si="3"/>
        <v>0</v>
      </c>
      <c r="AX42" s="111">
        <f t="shared" si="3"/>
        <v>0</v>
      </c>
      <c r="AY42" s="111">
        <f t="shared" si="3"/>
        <v>0</v>
      </c>
      <c r="AZ42" s="111">
        <f t="shared" si="3"/>
        <v>0</v>
      </c>
      <c r="BA42" s="111">
        <f t="shared" si="3"/>
        <v>0</v>
      </c>
      <c r="BB42" s="111">
        <f t="shared" si="3"/>
        <v>0</v>
      </c>
    </row>
    <row r="43" spans="1:54" x14ac:dyDescent="0.25">
      <c r="A43" t="s">
        <v>485</v>
      </c>
      <c r="E43" s="111">
        <f>E41+E42</f>
        <v>0</v>
      </c>
      <c r="F43" s="111">
        <f t="shared" ref="F43:BB43" si="4">F41+F42</f>
        <v>0</v>
      </c>
      <c r="G43" s="111">
        <f t="shared" si="4"/>
        <v>0</v>
      </c>
      <c r="H43" s="111">
        <f t="shared" si="4"/>
        <v>0</v>
      </c>
      <c r="I43" s="111">
        <f t="shared" si="4"/>
        <v>0</v>
      </c>
      <c r="J43" s="111">
        <f t="shared" si="4"/>
        <v>0</v>
      </c>
      <c r="K43" s="111">
        <f t="shared" si="4"/>
        <v>0</v>
      </c>
      <c r="L43" s="111">
        <f t="shared" si="4"/>
        <v>0</v>
      </c>
      <c r="M43" s="111">
        <f t="shared" si="4"/>
        <v>0</v>
      </c>
      <c r="N43" s="111">
        <f t="shared" si="4"/>
        <v>0</v>
      </c>
      <c r="O43" s="111">
        <f t="shared" si="4"/>
        <v>0</v>
      </c>
      <c r="P43" s="111">
        <f t="shared" si="4"/>
        <v>0</v>
      </c>
      <c r="Q43" s="111">
        <f t="shared" si="4"/>
        <v>0</v>
      </c>
      <c r="R43" s="111">
        <f t="shared" si="4"/>
        <v>0</v>
      </c>
      <c r="S43" s="111">
        <f t="shared" si="4"/>
        <v>0</v>
      </c>
      <c r="T43" s="111">
        <f t="shared" si="4"/>
        <v>0</v>
      </c>
      <c r="U43" s="111">
        <f t="shared" si="4"/>
        <v>0</v>
      </c>
      <c r="V43" s="111">
        <f t="shared" si="4"/>
        <v>0</v>
      </c>
      <c r="W43" s="111">
        <f t="shared" si="4"/>
        <v>0</v>
      </c>
      <c r="X43" s="111">
        <f t="shared" si="4"/>
        <v>0</v>
      </c>
      <c r="Y43" s="111">
        <f t="shared" si="4"/>
        <v>0</v>
      </c>
      <c r="Z43" s="111">
        <f t="shared" si="4"/>
        <v>0</v>
      </c>
      <c r="AA43" s="111">
        <f t="shared" si="4"/>
        <v>0</v>
      </c>
      <c r="AB43" s="111">
        <f t="shared" si="4"/>
        <v>0</v>
      </c>
      <c r="AC43" s="111">
        <f t="shared" si="4"/>
        <v>0</v>
      </c>
      <c r="AD43" s="111">
        <f t="shared" si="4"/>
        <v>0</v>
      </c>
      <c r="AE43" s="111">
        <f t="shared" si="4"/>
        <v>0</v>
      </c>
      <c r="AF43" s="111">
        <f t="shared" si="4"/>
        <v>0</v>
      </c>
      <c r="AG43" s="111">
        <f t="shared" si="4"/>
        <v>0</v>
      </c>
      <c r="AH43" s="111">
        <f t="shared" si="4"/>
        <v>0</v>
      </c>
      <c r="AI43" s="111">
        <f t="shared" si="4"/>
        <v>0</v>
      </c>
      <c r="AJ43" s="111">
        <f t="shared" si="4"/>
        <v>0</v>
      </c>
      <c r="AK43" s="111">
        <f t="shared" si="4"/>
        <v>0</v>
      </c>
      <c r="AL43" s="111">
        <f t="shared" si="4"/>
        <v>0</v>
      </c>
      <c r="AM43" s="111">
        <f t="shared" si="4"/>
        <v>0</v>
      </c>
      <c r="AN43" s="111">
        <f t="shared" si="4"/>
        <v>0</v>
      </c>
      <c r="AO43" s="111">
        <f t="shared" si="4"/>
        <v>0</v>
      </c>
      <c r="AP43" s="111">
        <f t="shared" si="4"/>
        <v>0</v>
      </c>
      <c r="AQ43" s="111">
        <f t="shared" si="4"/>
        <v>0</v>
      </c>
      <c r="AR43" s="111">
        <f t="shared" si="4"/>
        <v>0</v>
      </c>
      <c r="AS43" s="111">
        <f t="shared" si="4"/>
        <v>0</v>
      </c>
      <c r="AT43" s="111">
        <f t="shared" si="4"/>
        <v>0</v>
      </c>
      <c r="AU43" s="111">
        <f t="shared" si="4"/>
        <v>0</v>
      </c>
      <c r="AV43" s="111">
        <f t="shared" si="4"/>
        <v>0</v>
      </c>
      <c r="AW43" s="111">
        <f t="shared" si="4"/>
        <v>0</v>
      </c>
      <c r="AX43" s="111">
        <f t="shared" si="4"/>
        <v>0</v>
      </c>
      <c r="AY43" s="111">
        <f t="shared" si="4"/>
        <v>0</v>
      </c>
      <c r="AZ43" s="111">
        <f t="shared" si="4"/>
        <v>0</v>
      </c>
      <c r="BA43" s="111">
        <f t="shared" si="4"/>
        <v>0</v>
      </c>
      <c r="BB43" s="111">
        <f t="shared" si="4"/>
        <v>0</v>
      </c>
    </row>
    <row r="45" spans="1:54" x14ac:dyDescent="0.25">
      <c r="A45" t="s">
        <v>476</v>
      </c>
      <c r="D45" s="108"/>
      <c r="E45" t="s">
        <v>462</v>
      </c>
    </row>
    <row r="46" spans="1:54" x14ac:dyDescent="0.25">
      <c r="A46" t="s">
        <v>477</v>
      </c>
      <c r="D46" s="108"/>
      <c r="E46" s="108"/>
      <c r="F46" s="108"/>
      <c r="G46" s="108"/>
    </row>
    <row r="47" spans="1:54" x14ac:dyDescent="0.25">
      <c r="A47" t="s">
        <v>478</v>
      </c>
      <c r="D47" s="107">
        <v>10</v>
      </c>
      <c r="E47" t="s">
        <v>464</v>
      </c>
    </row>
    <row r="48" spans="1:54" x14ac:dyDescent="0.25">
      <c r="A48" t="s">
        <v>479</v>
      </c>
      <c r="D48" s="109">
        <v>5.0000000000000001E-3</v>
      </c>
      <c r="F48" s="110" t="s">
        <v>480</v>
      </c>
    </row>
    <row r="50" spans="1:54" x14ac:dyDescent="0.25">
      <c r="A50" t="s">
        <v>481</v>
      </c>
      <c r="E50">
        <v>1</v>
      </c>
      <c r="F50">
        <f>IF(E50&lt;$D$47,E50+1,"")</f>
        <v>2</v>
      </c>
      <c r="G50">
        <f t="shared" ref="G50:BA50" si="5">IF(F50&lt;$D$47,F50+1,"")</f>
        <v>3</v>
      </c>
      <c r="H50">
        <f t="shared" si="5"/>
        <v>4</v>
      </c>
      <c r="I50">
        <f t="shared" si="5"/>
        <v>5</v>
      </c>
      <c r="J50">
        <f t="shared" si="5"/>
        <v>6</v>
      </c>
      <c r="K50">
        <f t="shared" si="5"/>
        <v>7</v>
      </c>
      <c r="L50">
        <f t="shared" si="5"/>
        <v>8</v>
      </c>
      <c r="M50">
        <f t="shared" si="5"/>
        <v>9</v>
      </c>
      <c r="N50">
        <f t="shared" si="5"/>
        <v>10</v>
      </c>
      <c r="O50" t="str">
        <f t="shared" si="5"/>
        <v/>
      </c>
      <c r="P50" t="str">
        <f t="shared" si="5"/>
        <v/>
      </c>
      <c r="Q50" t="str">
        <f t="shared" si="5"/>
        <v/>
      </c>
      <c r="R50" t="str">
        <f t="shared" si="5"/>
        <v/>
      </c>
      <c r="S50" t="str">
        <f t="shared" si="5"/>
        <v/>
      </c>
      <c r="T50" t="str">
        <f t="shared" si="5"/>
        <v/>
      </c>
      <c r="U50" t="str">
        <f t="shared" si="5"/>
        <v/>
      </c>
      <c r="V50" t="str">
        <f t="shared" si="5"/>
        <v/>
      </c>
      <c r="W50" t="str">
        <f t="shared" si="5"/>
        <v/>
      </c>
      <c r="X50" t="str">
        <f t="shared" si="5"/>
        <v/>
      </c>
      <c r="Y50" t="str">
        <f t="shared" si="5"/>
        <v/>
      </c>
      <c r="Z50" t="str">
        <f t="shared" si="5"/>
        <v/>
      </c>
      <c r="AA50" t="str">
        <f t="shared" si="5"/>
        <v/>
      </c>
      <c r="AB50" t="str">
        <f t="shared" si="5"/>
        <v/>
      </c>
      <c r="AC50" t="str">
        <f t="shared" si="5"/>
        <v/>
      </c>
      <c r="AD50" t="str">
        <f t="shared" si="5"/>
        <v/>
      </c>
      <c r="AE50" t="str">
        <f t="shared" si="5"/>
        <v/>
      </c>
      <c r="AF50" t="str">
        <f t="shared" si="5"/>
        <v/>
      </c>
      <c r="AG50" t="str">
        <f t="shared" si="5"/>
        <v/>
      </c>
      <c r="AH50" t="str">
        <f t="shared" si="5"/>
        <v/>
      </c>
      <c r="AI50" t="str">
        <f t="shared" si="5"/>
        <v/>
      </c>
      <c r="AJ50" t="str">
        <f t="shared" si="5"/>
        <v/>
      </c>
      <c r="AK50" t="str">
        <f t="shared" si="5"/>
        <v/>
      </c>
      <c r="AL50" t="str">
        <f t="shared" si="5"/>
        <v/>
      </c>
      <c r="AM50" t="str">
        <f t="shared" si="5"/>
        <v/>
      </c>
      <c r="AN50" t="str">
        <f t="shared" si="5"/>
        <v/>
      </c>
      <c r="AO50" t="str">
        <f t="shared" si="5"/>
        <v/>
      </c>
      <c r="AP50" t="str">
        <f t="shared" si="5"/>
        <v/>
      </c>
      <c r="AQ50" t="str">
        <f t="shared" si="5"/>
        <v/>
      </c>
      <c r="AR50" t="str">
        <f t="shared" si="5"/>
        <v/>
      </c>
      <c r="AS50" t="str">
        <f t="shared" si="5"/>
        <v/>
      </c>
      <c r="AT50" t="str">
        <f t="shared" si="5"/>
        <v/>
      </c>
      <c r="AU50" t="str">
        <f t="shared" si="5"/>
        <v/>
      </c>
      <c r="AV50" t="str">
        <f t="shared" si="5"/>
        <v/>
      </c>
      <c r="AW50" t="str">
        <f t="shared" si="5"/>
        <v/>
      </c>
      <c r="AX50" t="str">
        <f t="shared" si="5"/>
        <v/>
      </c>
      <c r="AY50" t="str">
        <f t="shared" si="5"/>
        <v/>
      </c>
      <c r="AZ50" t="str">
        <f t="shared" si="5"/>
        <v/>
      </c>
      <c r="BA50" t="str">
        <f t="shared" si="5"/>
        <v/>
      </c>
      <c r="BB50" t="str">
        <f>IF(BA50&lt;$D$47,BA50+1,"")</f>
        <v/>
      </c>
    </row>
    <row r="51" spans="1:54" x14ac:dyDescent="0.25">
      <c r="A51" t="s">
        <v>482</v>
      </c>
      <c r="E51" s="111">
        <f>D46</f>
        <v>0</v>
      </c>
      <c r="F51" s="111">
        <f>IF((E51-E52)&gt;=E52,E51+E46-E52,0)</f>
        <v>0</v>
      </c>
      <c r="G51" s="111">
        <f>IF((F51-F52)&gt;=F52,F51+F46-F52,0)</f>
        <v>0</v>
      </c>
      <c r="H51" s="111">
        <f>IF((G51-G52)&gt;=G52,G51+G46-G52,0)</f>
        <v>0</v>
      </c>
      <c r="I51" s="111">
        <f t="shared" ref="I51" si="6">IF((H51-H52)&gt;=H52,H51-H52,0)</f>
        <v>0</v>
      </c>
      <c r="J51" s="111">
        <f>IF((I51-I52)&gt;=0.01,I51-I52,0)</f>
        <v>0</v>
      </c>
      <c r="K51" s="111">
        <f t="shared" ref="K51:BB51" si="7">IF((J51-J52)&gt;=0.01,J51-J52,0)</f>
        <v>0</v>
      </c>
      <c r="L51" s="111">
        <f t="shared" si="7"/>
        <v>0</v>
      </c>
      <c r="M51" s="111">
        <f t="shared" si="7"/>
        <v>0</v>
      </c>
      <c r="N51" s="111">
        <f t="shared" si="7"/>
        <v>0</v>
      </c>
      <c r="O51" s="111">
        <f t="shared" si="7"/>
        <v>0</v>
      </c>
      <c r="P51" s="111">
        <f t="shared" si="7"/>
        <v>0</v>
      </c>
      <c r="Q51" s="111">
        <f t="shared" si="7"/>
        <v>0</v>
      </c>
      <c r="R51" s="111">
        <f t="shared" si="7"/>
        <v>0</v>
      </c>
      <c r="S51" s="111">
        <f t="shared" si="7"/>
        <v>0</v>
      </c>
      <c r="T51" s="111">
        <f t="shared" si="7"/>
        <v>0</v>
      </c>
      <c r="U51" s="111">
        <f t="shared" si="7"/>
        <v>0</v>
      </c>
      <c r="V51" s="111">
        <f t="shared" si="7"/>
        <v>0</v>
      </c>
      <c r="W51" s="111">
        <f t="shared" si="7"/>
        <v>0</v>
      </c>
      <c r="X51" s="111">
        <f t="shared" si="7"/>
        <v>0</v>
      </c>
      <c r="Y51" s="111">
        <f t="shared" si="7"/>
        <v>0</v>
      </c>
      <c r="Z51" s="111">
        <f t="shared" si="7"/>
        <v>0</v>
      </c>
      <c r="AA51" s="111">
        <f t="shared" si="7"/>
        <v>0</v>
      </c>
      <c r="AB51" s="111">
        <f t="shared" si="7"/>
        <v>0</v>
      </c>
      <c r="AC51" s="111">
        <f t="shared" si="7"/>
        <v>0</v>
      </c>
      <c r="AD51" s="111">
        <f t="shared" si="7"/>
        <v>0</v>
      </c>
      <c r="AE51" s="111">
        <f t="shared" si="7"/>
        <v>0</v>
      </c>
      <c r="AF51" s="111">
        <f t="shared" si="7"/>
        <v>0</v>
      </c>
      <c r="AG51" s="111">
        <f t="shared" si="7"/>
        <v>0</v>
      </c>
      <c r="AH51" s="111">
        <f t="shared" si="7"/>
        <v>0</v>
      </c>
      <c r="AI51" s="111">
        <f t="shared" si="7"/>
        <v>0</v>
      </c>
      <c r="AJ51" s="111">
        <f t="shared" si="7"/>
        <v>0</v>
      </c>
      <c r="AK51" s="111">
        <f t="shared" si="7"/>
        <v>0</v>
      </c>
      <c r="AL51" s="111">
        <f t="shared" si="7"/>
        <v>0</v>
      </c>
      <c r="AM51" s="111">
        <f t="shared" si="7"/>
        <v>0</v>
      </c>
      <c r="AN51" s="111">
        <f t="shared" si="7"/>
        <v>0</v>
      </c>
      <c r="AO51" s="111">
        <f t="shared" si="7"/>
        <v>0</v>
      </c>
      <c r="AP51" s="111">
        <f t="shared" si="7"/>
        <v>0</v>
      </c>
      <c r="AQ51" s="111">
        <f t="shared" si="7"/>
        <v>0</v>
      </c>
      <c r="AR51" s="111">
        <f t="shared" si="7"/>
        <v>0</v>
      </c>
      <c r="AS51" s="111">
        <f t="shared" si="7"/>
        <v>0</v>
      </c>
      <c r="AT51" s="111">
        <f t="shared" si="7"/>
        <v>0</v>
      </c>
      <c r="AU51" s="111">
        <f t="shared" si="7"/>
        <v>0</v>
      </c>
      <c r="AV51" s="111">
        <f t="shared" si="7"/>
        <v>0</v>
      </c>
      <c r="AW51" s="111">
        <f t="shared" si="7"/>
        <v>0</v>
      </c>
      <c r="AX51" s="111">
        <f t="shared" si="7"/>
        <v>0</v>
      </c>
      <c r="AY51" s="111">
        <f t="shared" si="7"/>
        <v>0</v>
      </c>
      <c r="AZ51" s="111">
        <f t="shared" si="7"/>
        <v>0</v>
      </c>
      <c r="BA51" s="111">
        <f t="shared" si="7"/>
        <v>0</v>
      </c>
      <c r="BB51" s="111">
        <f t="shared" si="7"/>
        <v>0</v>
      </c>
    </row>
    <row r="52" spans="1:54" x14ac:dyDescent="0.25">
      <c r="A52" t="s">
        <v>483</v>
      </c>
      <c r="E52" s="111">
        <f>E51/D47</f>
        <v>0</v>
      </c>
      <c r="F52" s="111">
        <f>IF(F51&gt;0,E52+E46/(D47-1),0)</f>
        <v>0</v>
      </c>
      <c r="G52" s="111">
        <f>IF(G51&gt;0,F52+F46/(D47-2),0)</f>
        <v>0</v>
      </c>
      <c r="H52" s="111">
        <f>IF(H51&gt;0,G52+G46/(D47-3),0)</f>
        <v>0</v>
      </c>
      <c r="I52" s="111">
        <f t="shared" ref="I52" si="8">IF(I51&gt;0,H52,0)</f>
        <v>0</v>
      </c>
      <c r="J52" s="111">
        <f t="shared" ref="J52" si="9">IF(J51&gt;0,I52,0)</f>
        <v>0</v>
      </c>
      <c r="K52" s="111">
        <f t="shared" ref="K52" si="10">IF(K51&gt;0,J52,0)</f>
        <v>0</v>
      </c>
      <c r="L52" s="111">
        <f t="shared" ref="L52" si="11">IF(L51&gt;0,K52,0)</f>
        <v>0</v>
      </c>
      <c r="M52" s="111">
        <f t="shared" ref="M52" si="12">IF(M51&gt;0,L52,0)</f>
        <v>0</v>
      </c>
      <c r="N52" s="111">
        <f t="shared" ref="N52" si="13">IF(N51&gt;0,M52,0)</f>
        <v>0</v>
      </c>
      <c r="O52" s="111">
        <f t="shared" ref="O52" si="14">IF(O51&gt;0,N52,0)</f>
        <v>0</v>
      </c>
      <c r="P52" s="111">
        <f t="shared" ref="P52" si="15">IF(P51&gt;0,O52,0)</f>
        <v>0</v>
      </c>
      <c r="Q52" s="111">
        <f t="shared" ref="Q52" si="16">IF(Q51&gt;0,P52,0)</f>
        <v>0</v>
      </c>
      <c r="R52" s="111">
        <f t="shared" ref="R52" si="17">IF(R51&gt;0,Q52,0)</f>
        <v>0</v>
      </c>
      <c r="S52" s="111">
        <f t="shared" ref="S52" si="18">IF(S51&gt;0,R52,0)</f>
        <v>0</v>
      </c>
      <c r="T52" s="111">
        <f t="shared" ref="T52" si="19">IF(T51&gt;0,S52,0)</f>
        <v>0</v>
      </c>
      <c r="U52" s="111">
        <f t="shared" ref="U52" si="20">IF(U51&gt;0,T52,0)</f>
        <v>0</v>
      </c>
      <c r="V52" s="111">
        <f t="shared" ref="V52" si="21">IF(V51&gt;0,U52,0)</f>
        <v>0</v>
      </c>
      <c r="W52" s="111">
        <f t="shared" ref="W52" si="22">IF(W51&gt;0,V52,0)</f>
        <v>0</v>
      </c>
      <c r="X52" s="111">
        <f t="shared" ref="X52" si="23">IF(X51&gt;0,W52,0)</f>
        <v>0</v>
      </c>
      <c r="Y52" s="111">
        <f t="shared" ref="Y52" si="24">IF(Y51&gt;0,X52,0)</f>
        <v>0</v>
      </c>
      <c r="Z52" s="111">
        <f t="shared" ref="Z52" si="25">IF(Z51&gt;0,Y52,0)</f>
        <v>0</v>
      </c>
      <c r="AA52" s="111">
        <f t="shared" ref="AA52" si="26">IF(AA51&gt;0,Z52,0)</f>
        <v>0</v>
      </c>
      <c r="AB52" s="111">
        <f t="shared" ref="AB52" si="27">IF(AB51&gt;0,AA52,0)</f>
        <v>0</v>
      </c>
      <c r="AC52" s="111">
        <f t="shared" ref="AC52" si="28">IF(AC51&gt;0,AB52,0)</f>
        <v>0</v>
      </c>
      <c r="AD52" s="111">
        <f t="shared" ref="AD52" si="29">IF(AD51&gt;0,AC52,0)</f>
        <v>0</v>
      </c>
      <c r="AE52" s="111">
        <f t="shared" ref="AE52" si="30">IF(AE51&gt;0,AD52,0)</f>
        <v>0</v>
      </c>
      <c r="AF52" s="111">
        <f t="shared" ref="AF52" si="31">IF(AF51&gt;0,AE52,0)</f>
        <v>0</v>
      </c>
      <c r="AG52" s="111">
        <f t="shared" ref="AG52" si="32">IF(AG51&gt;0,AF52,0)</f>
        <v>0</v>
      </c>
      <c r="AH52" s="111">
        <f t="shared" ref="AH52" si="33">IF(AH51&gt;0,AG52,0)</f>
        <v>0</v>
      </c>
      <c r="AI52" s="111">
        <f t="shared" ref="AI52" si="34">IF(AI51&gt;0,AH52,0)</f>
        <v>0</v>
      </c>
      <c r="AJ52" s="111">
        <f t="shared" ref="AJ52" si="35">IF(AJ51&gt;0,AI52,0)</f>
        <v>0</v>
      </c>
      <c r="AK52" s="111">
        <f t="shared" ref="AK52" si="36">IF(AK51&gt;0,AJ52,0)</f>
        <v>0</v>
      </c>
      <c r="AL52" s="111">
        <f t="shared" ref="AL52" si="37">IF(AL51&gt;0,AK52,0)</f>
        <v>0</v>
      </c>
      <c r="AM52" s="111">
        <f t="shared" ref="AM52" si="38">IF(AM51&gt;0,AL52,0)</f>
        <v>0</v>
      </c>
      <c r="AN52" s="111">
        <f t="shared" ref="AN52" si="39">IF(AN51&gt;0,AM52,0)</f>
        <v>0</v>
      </c>
      <c r="AO52" s="111">
        <f t="shared" ref="AO52" si="40">IF(AO51&gt;0,AN52,0)</f>
        <v>0</v>
      </c>
      <c r="AP52" s="111">
        <f t="shared" ref="AP52" si="41">IF(AP51&gt;0,AO52,0)</f>
        <v>0</v>
      </c>
      <c r="AQ52" s="111">
        <f t="shared" ref="AQ52" si="42">IF(AQ51&gt;0,AP52,0)</f>
        <v>0</v>
      </c>
      <c r="AR52" s="111">
        <f t="shared" ref="AR52" si="43">IF(AR51&gt;0,AQ52,0)</f>
        <v>0</v>
      </c>
      <c r="AS52" s="111">
        <f t="shared" ref="AS52" si="44">IF(AS51&gt;0,AR52,0)</f>
        <v>0</v>
      </c>
      <c r="AT52" s="111">
        <f t="shared" ref="AT52" si="45">IF(AT51&gt;0,AS52,0)</f>
        <v>0</v>
      </c>
      <c r="AU52" s="111">
        <f t="shared" ref="AU52" si="46">IF(AU51&gt;0,AT52,0)</f>
        <v>0</v>
      </c>
      <c r="AV52" s="111">
        <f t="shared" ref="AV52" si="47">IF(AV51&gt;0,AU52,0)</f>
        <v>0</v>
      </c>
      <c r="AW52" s="111">
        <f t="shared" ref="AW52" si="48">IF(AW51&gt;0,AV52,0)</f>
        <v>0</v>
      </c>
      <c r="AX52" s="111">
        <f t="shared" ref="AX52" si="49">IF(AX51&gt;0,AW52,0)</f>
        <v>0</v>
      </c>
      <c r="AY52" s="111">
        <f t="shared" ref="AY52" si="50">IF(AY51&gt;0,AX52,0)</f>
        <v>0</v>
      </c>
      <c r="AZ52" s="111">
        <f t="shared" ref="AZ52" si="51">IF(AZ51&gt;0,AY52,0)</f>
        <v>0</v>
      </c>
      <c r="BA52" s="111">
        <f t="shared" ref="BA52" si="52">IF(BA51&gt;0,AZ52,0)</f>
        <v>0</v>
      </c>
      <c r="BB52" s="111">
        <f t="shared" ref="BB52" si="53">IF(BB51&gt;0,BA52,0)</f>
        <v>0</v>
      </c>
    </row>
    <row r="53" spans="1:54" x14ac:dyDescent="0.25">
      <c r="A53" t="s">
        <v>484</v>
      </c>
      <c r="E53" s="111">
        <f>$D$48*E51</f>
        <v>0</v>
      </c>
      <c r="F53" s="111">
        <f>$D$48*F51</f>
        <v>0</v>
      </c>
      <c r="G53" s="111">
        <f t="shared" ref="G53:BB53" si="54">$D$48*G51</f>
        <v>0</v>
      </c>
      <c r="H53" s="111">
        <f t="shared" si="54"/>
        <v>0</v>
      </c>
      <c r="I53" s="111">
        <f t="shared" si="54"/>
        <v>0</v>
      </c>
      <c r="J53" s="111">
        <f t="shared" si="54"/>
        <v>0</v>
      </c>
      <c r="K53" s="111">
        <f t="shared" si="54"/>
        <v>0</v>
      </c>
      <c r="L53" s="111">
        <f t="shared" si="54"/>
        <v>0</v>
      </c>
      <c r="M53" s="111">
        <f t="shared" si="54"/>
        <v>0</v>
      </c>
      <c r="N53" s="111">
        <f t="shared" si="54"/>
        <v>0</v>
      </c>
      <c r="O53" s="111">
        <f t="shared" si="54"/>
        <v>0</v>
      </c>
      <c r="P53" s="111">
        <f t="shared" si="54"/>
        <v>0</v>
      </c>
      <c r="Q53" s="111">
        <f t="shared" si="54"/>
        <v>0</v>
      </c>
      <c r="R53" s="111">
        <f t="shared" si="54"/>
        <v>0</v>
      </c>
      <c r="S53" s="111">
        <f t="shared" si="54"/>
        <v>0</v>
      </c>
      <c r="T53" s="111">
        <f t="shared" si="54"/>
        <v>0</v>
      </c>
      <c r="U53" s="111">
        <f t="shared" si="54"/>
        <v>0</v>
      </c>
      <c r="V53" s="111">
        <f t="shared" si="54"/>
        <v>0</v>
      </c>
      <c r="W53" s="111">
        <f t="shared" si="54"/>
        <v>0</v>
      </c>
      <c r="X53" s="111">
        <f t="shared" si="54"/>
        <v>0</v>
      </c>
      <c r="Y53" s="111">
        <f t="shared" si="54"/>
        <v>0</v>
      </c>
      <c r="Z53" s="111">
        <f t="shared" si="54"/>
        <v>0</v>
      </c>
      <c r="AA53" s="111">
        <f t="shared" si="54"/>
        <v>0</v>
      </c>
      <c r="AB53" s="111">
        <f t="shared" si="54"/>
        <v>0</v>
      </c>
      <c r="AC53" s="111">
        <f t="shared" si="54"/>
        <v>0</v>
      </c>
      <c r="AD53" s="111">
        <f t="shared" si="54"/>
        <v>0</v>
      </c>
      <c r="AE53" s="111">
        <f t="shared" si="54"/>
        <v>0</v>
      </c>
      <c r="AF53" s="111">
        <f t="shared" si="54"/>
        <v>0</v>
      </c>
      <c r="AG53" s="111">
        <f t="shared" si="54"/>
        <v>0</v>
      </c>
      <c r="AH53" s="111">
        <f t="shared" si="54"/>
        <v>0</v>
      </c>
      <c r="AI53" s="111">
        <f t="shared" si="54"/>
        <v>0</v>
      </c>
      <c r="AJ53" s="111">
        <f t="shared" si="54"/>
        <v>0</v>
      </c>
      <c r="AK53" s="111">
        <f t="shared" si="54"/>
        <v>0</v>
      </c>
      <c r="AL53" s="111">
        <f t="shared" si="54"/>
        <v>0</v>
      </c>
      <c r="AM53" s="111">
        <f t="shared" si="54"/>
        <v>0</v>
      </c>
      <c r="AN53" s="111">
        <f t="shared" si="54"/>
        <v>0</v>
      </c>
      <c r="AO53" s="111">
        <f t="shared" si="54"/>
        <v>0</v>
      </c>
      <c r="AP53" s="111">
        <f t="shared" si="54"/>
        <v>0</v>
      </c>
      <c r="AQ53" s="111">
        <f t="shared" si="54"/>
        <v>0</v>
      </c>
      <c r="AR53" s="111">
        <f t="shared" si="54"/>
        <v>0</v>
      </c>
      <c r="AS53" s="111">
        <f t="shared" si="54"/>
        <v>0</v>
      </c>
      <c r="AT53" s="111">
        <f t="shared" si="54"/>
        <v>0</v>
      </c>
      <c r="AU53" s="111">
        <f t="shared" si="54"/>
        <v>0</v>
      </c>
      <c r="AV53" s="111">
        <f t="shared" si="54"/>
        <v>0</v>
      </c>
      <c r="AW53" s="111">
        <f t="shared" si="54"/>
        <v>0</v>
      </c>
      <c r="AX53" s="111">
        <f t="shared" si="54"/>
        <v>0</v>
      </c>
      <c r="AY53" s="111">
        <f t="shared" si="54"/>
        <v>0</v>
      </c>
      <c r="AZ53" s="111">
        <f t="shared" si="54"/>
        <v>0</v>
      </c>
      <c r="BA53" s="111">
        <f t="shared" si="54"/>
        <v>0</v>
      </c>
      <c r="BB53" s="111">
        <f t="shared" si="54"/>
        <v>0</v>
      </c>
    </row>
    <row r="54" spans="1:54" x14ac:dyDescent="0.25">
      <c r="A54" t="s">
        <v>485</v>
      </c>
      <c r="E54" s="111">
        <f>E52+E53</f>
        <v>0</v>
      </c>
      <c r="F54" s="111">
        <f t="shared" ref="F54:BB54" si="55">F52+F53</f>
        <v>0</v>
      </c>
      <c r="G54" s="111">
        <f t="shared" si="55"/>
        <v>0</v>
      </c>
      <c r="H54" s="111">
        <f t="shared" si="55"/>
        <v>0</v>
      </c>
      <c r="I54" s="111">
        <f t="shared" si="55"/>
        <v>0</v>
      </c>
      <c r="J54" s="111">
        <f t="shared" si="55"/>
        <v>0</v>
      </c>
      <c r="K54" s="111">
        <f t="shared" si="55"/>
        <v>0</v>
      </c>
      <c r="L54" s="111">
        <f t="shared" si="55"/>
        <v>0</v>
      </c>
      <c r="M54" s="111">
        <f t="shared" si="55"/>
        <v>0</v>
      </c>
      <c r="N54" s="111">
        <f t="shared" si="55"/>
        <v>0</v>
      </c>
      <c r="O54" s="111">
        <f t="shared" si="55"/>
        <v>0</v>
      </c>
      <c r="P54" s="111">
        <f t="shared" si="55"/>
        <v>0</v>
      </c>
      <c r="Q54" s="111">
        <f t="shared" si="55"/>
        <v>0</v>
      </c>
      <c r="R54" s="111">
        <f t="shared" si="55"/>
        <v>0</v>
      </c>
      <c r="S54" s="111">
        <f t="shared" si="55"/>
        <v>0</v>
      </c>
      <c r="T54" s="111">
        <f t="shared" si="55"/>
        <v>0</v>
      </c>
      <c r="U54" s="111">
        <f t="shared" si="55"/>
        <v>0</v>
      </c>
      <c r="V54" s="111">
        <f t="shared" si="55"/>
        <v>0</v>
      </c>
      <c r="W54" s="111">
        <f t="shared" si="55"/>
        <v>0</v>
      </c>
      <c r="X54" s="111">
        <f t="shared" si="55"/>
        <v>0</v>
      </c>
      <c r="Y54" s="111">
        <f t="shared" si="55"/>
        <v>0</v>
      </c>
      <c r="Z54" s="111">
        <f t="shared" si="55"/>
        <v>0</v>
      </c>
      <c r="AA54" s="111">
        <f t="shared" si="55"/>
        <v>0</v>
      </c>
      <c r="AB54" s="111">
        <f t="shared" si="55"/>
        <v>0</v>
      </c>
      <c r="AC54" s="111">
        <f t="shared" si="55"/>
        <v>0</v>
      </c>
      <c r="AD54" s="111">
        <f t="shared" si="55"/>
        <v>0</v>
      </c>
      <c r="AE54" s="111">
        <f t="shared" si="55"/>
        <v>0</v>
      </c>
      <c r="AF54" s="111">
        <f t="shared" si="55"/>
        <v>0</v>
      </c>
      <c r="AG54" s="111">
        <f t="shared" si="55"/>
        <v>0</v>
      </c>
      <c r="AH54" s="111">
        <f t="shared" si="55"/>
        <v>0</v>
      </c>
      <c r="AI54" s="111">
        <f t="shared" si="55"/>
        <v>0</v>
      </c>
      <c r="AJ54" s="111">
        <f t="shared" si="55"/>
        <v>0</v>
      </c>
      <c r="AK54" s="111">
        <f t="shared" si="55"/>
        <v>0</v>
      </c>
      <c r="AL54" s="111">
        <f t="shared" si="55"/>
        <v>0</v>
      </c>
      <c r="AM54" s="111">
        <f t="shared" si="55"/>
        <v>0</v>
      </c>
      <c r="AN54" s="111">
        <f t="shared" si="55"/>
        <v>0</v>
      </c>
      <c r="AO54" s="111">
        <f t="shared" si="55"/>
        <v>0</v>
      </c>
      <c r="AP54" s="111">
        <f t="shared" si="55"/>
        <v>0</v>
      </c>
      <c r="AQ54" s="111">
        <f t="shared" si="55"/>
        <v>0</v>
      </c>
      <c r="AR54" s="111">
        <f t="shared" si="55"/>
        <v>0</v>
      </c>
      <c r="AS54" s="111">
        <f t="shared" si="55"/>
        <v>0</v>
      </c>
      <c r="AT54" s="111">
        <f t="shared" si="55"/>
        <v>0</v>
      </c>
      <c r="AU54" s="111">
        <f t="shared" si="55"/>
        <v>0</v>
      </c>
      <c r="AV54" s="111">
        <f t="shared" si="55"/>
        <v>0</v>
      </c>
      <c r="AW54" s="111">
        <f t="shared" si="55"/>
        <v>0</v>
      </c>
      <c r="AX54" s="111">
        <f t="shared" si="55"/>
        <v>0</v>
      </c>
      <c r="AY54" s="111">
        <f t="shared" si="55"/>
        <v>0</v>
      </c>
      <c r="AZ54" s="111">
        <f t="shared" si="55"/>
        <v>0</v>
      </c>
      <c r="BA54" s="111">
        <f t="shared" si="55"/>
        <v>0</v>
      </c>
      <c r="BB54" s="111">
        <f t="shared" si="55"/>
        <v>0</v>
      </c>
    </row>
    <row r="56" spans="1:54" x14ac:dyDescent="0.25">
      <c r="A56" t="s">
        <v>483</v>
      </c>
      <c r="E56" s="111">
        <f>E41+E52</f>
        <v>0</v>
      </c>
      <c r="F56" s="111">
        <f t="shared" ref="F56:BB56" si="56">F41+F52</f>
        <v>0</v>
      </c>
      <c r="G56" s="111">
        <f t="shared" si="56"/>
        <v>0</v>
      </c>
      <c r="H56" s="111">
        <f t="shared" si="56"/>
        <v>0</v>
      </c>
      <c r="I56" s="111">
        <f t="shared" si="56"/>
        <v>0</v>
      </c>
      <c r="J56" s="111">
        <f t="shared" si="56"/>
        <v>0</v>
      </c>
      <c r="K56" s="111">
        <f t="shared" si="56"/>
        <v>0</v>
      </c>
      <c r="L56" s="111">
        <f t="shared" si="56"/>
        <v>0</v>
      </c>
      <c r="M56" s="111">
        <f t="shared" si="56"/>
        <v>0</v>
      </c>
      <c r="N56" s="111">
        <f t="shared" si="56"/>
        <v>0</v>
      </c>
      <c r="O56" s="111">
        <f t="shared" si="56"/>
        <v>0</v>
      </c>
      <c r="P56" s="111">
        <f t="shared" si="56"/>
        <v>0</v>
      </c>
      <c r="Q56" s="111">
        <f t="shared" si="56"/>
        <v>0</v>
      </c>
      <c r="R56" s="111">
        <f t="shared" si="56"/>
        <v>0</v>
      </c>
      <c r="S56" s="111">
        <f t="shared" si="56"/>
        <v>0</v>
      </c>
      <c r="T56" s="111">
        <f t="shared" si="56"/>
        <v>0</v>
      </c>
      <c r="U56" s="111">
        <f t="shared" si="56"/>
        <v>0</v>
      </c>
      <c r="V56" s="111">
        <f t="shared" si="56"/>
        <v>0</v>
      </c>
      <c r="W56" s="111">
        <f t="shared" si="56"/>
        <v>0</v>
      </c>
      <c r="X56" s="111">
        <f t="shared" si="56"/>
        <v>0</v>
      </c>
      <c r="Y56" s="111">
        <f t="shared" si="56"/>
        <v>0</v>
      </c>
      <c r="Z56" s="111">
        <f t="shared" si="56"/>
        <v>0</v>
      </c>
      <c r="AA56" s="111">
        <f t="shared" si="56"/>
        <v>0</v>
      </c>
      <c r="AB56" s="111">
        <f t="shared" si="56"/>
        <v>0</v>
      </c>
      <c r="AC56" s="111">
        <f t="shared" si="56"/>
        <v>0</v>
      </c>
      <c r="AD56" s="111">
        <f t="shared" si="56"/>
        <v>0</v>
      </c>
      <c r="AE56" s="111">
        <f t="shared" si="56"/>
        <v>0</v>
      </c>
      <c r="AF56" s="111">
        <f t="shared" si="56"/>
        <v>0</v>
      </c>
      <c r="AG56" s="111">
        <f t="shared" si="56"/>
        <v>0</v>
      </c>
      <c r="AH56" s="111">
        <f t="shared" si="56"/>
        <v>0</v>
      </c>
      <c r="AI56" s="111">
        <f t="shared" si="56"/>
        <v>0</v>
      </c>
      <c r="AJ56" s="111">
        <f t="shared" si="56"/>
        <v>0</v>
      </c>
      <c r="AK56" s="111">
        <f t="shared" si="56"/>
        <v>0</v>
      </c>
      <c r="AL56" s="111">
        <f t="shared" si="56"/>
        <v>0</v>
      </c>
      <c r="AM56" s="111">
        <f t="shared" si="56"/>
        <v>0</v>
      </c>
      <c r="AN56" s="111">
        <f t="shared" si="56"/>
        <v>0</v>
      </c>
      <c r="AO56" s="111">
        <f t="shared" si="56"/>
        <v>0</v>
      </c>
      <c r="AP56" s="111">
        <f t="shared" si="56"/>
        <v>0</v>
      </c>
      <c r="AQ56" s="111">
        <f t="shared" si="56"/>
        <v>0</v>
      </c>
      <c r="AR56" s="111">
        <f t="shared" si="56"/>
        <v>0</v>
      </c>
      <c r="AS56" s="111">
        <f t="shared" si="56"/>
        <v>0</v>
      </c>
      <c r="AT56" s="111">
        <f t="shared" si="56"/>
        <v>0</v>
      </c>
      <c r="AU56" s="111">
        <f t="shared" si="56"/>
        <v>0</v>
      </c>
      <c r="AV56" s="111">
        <f t="shared" si="56"/>
        <v>0</v>
      </c>
      <c r="AW56" s="111">
        <f t="shared" si="56"/>
        <v>0</v>
      </c>
      <c r="AX56" s="111">
        <f t="shared" si="56"/>
        <v>0</v>
      </c>
      <c r="AY56" s="111">
        <f t="shared" si="56"/>
        <v>0</v>
      </c>
      <c r="AZ56" s="111">
        <f t="shared" si="56"/>
        <v>0</v>
      </c>
      <c r="BA56" s="111">
        <f t="shared" si="56"/>
        <v>0</v>
      </c>
      <c r="BB56" s="111">
        <f t="shared" si="56"/>
        <v>0</v>
      </c>
    </row>
    <row r="57" spans="1:54" x14ac:dyDescent="0.25">
      <c r="A57" t="s">
        <v>484</v>
      </c>
      <c r="E57" s="111">
        <f>E42+E53</f>
        <v>0</v>
      </c>
      <c r="F57" s="111">
        <f t="shared" ref="F57:BB57" si="57">F42+F53</f>
        <v>0</v>
      </c>
      <c r="G57" s="111">
        <f t="shared" si="57"/>
        <v>0</v>
      </c>
      <c r="H57" s="111">
        <f t="shared" si="57"/>
        <v>0</v>
      </c>
      <c r="I57" s="111">
        <f t="shared" si="57"/>
        <v>0</v>
      </c>
      <c r="J57" s="111">
        <f t="shared" si="57"/>
        <v>0</v>
      </c>
      <c r="K57" s="111">
        <f t="shared" si="57"/>
        <v>0</v>
      </c>
      <c r="L57" s="111">
        <f t="shared" si="57"/>
        <v>0</v>
      </c>
      <c r="M57" s="111">
        <f t="shared" si="57"/>
        <v>0</v>
      </c>
      <c r="N57" s="111">
        <f t="shared" si="57"/>
        <v>0</v>
      </c>
      <c r="O57" s="111">
        <f t="shared" si="57"/>
        <v>0</v>
      </c>
      <c r="P57" s="111">
        <f t="shared" si="57"/>
        <v>0</v>
      </c>
      <c r="Q57" s="111">
        <f t="shared" si="57"/>
        <v>0</v>
      </c>
      <c r="R57" s="111">
        <f t="shared" si="57"/>
        <v>0</v>
      </c>
      <c r="S57" s="111">
        <f t="shared" si="57"/>
        <v>0</v>
      </c>
      <c r="T57" s="111">
        <f t="shared" si="57"/>
        <v>0</v>
      </c>
      <c r="U57" s="111">
        <f t="shared" si="57"/>
        <v>0</v>
      </c>
      <c r="V57" s="111">
        <f t="shared" si="57"/>
        <v>0</v>
      </c>
      <c r="W57" s="111">
        <f t="shared" si="57"/>
        <v>0</v>
      </c>
      <c r="X57" s="111">
        <f t="shared" si="57"/>
        <v>0</v>
      </c>
      <c r="Y57" s="111">
        <f t="shared" si="57"/>
        <v>0</v>
      </c>
      <c r="Z57" s="111">
        <f t="shared" si="57"/>
        <v>0</v>
      </c>
      <c r="AA57" s="111">
        <f t="shared" si="57"/>
        <v>0</v>
      </c>
      <c r="AB57" s="111">
        <f t="shared" si="57"/>
        <v>0</v>
      </c>
      <c r="AC57" s="111">
        <f t="shared" si="57"/>
        <v>0</v>
      </c>
      <c r="AD57" s="111">
        <f t="shared" si="57"/>
        <v>0</v>
      </c>
      <c r="AE57" s="111">
        <f t="shared" si="57"/>
        <v>0</v>
      </c>
      <c r="AF57" s="111">
        <f t="shared" si="57"/>
        <v>0</v>
      </c>
      <c r="AG57" s="111">
        <f t="shared" si="57"/>
        <v>0</v>
      </c>
      <c r="AH57" s="111">
        <f t="shared" si="57"/>
        <v>0</v>
      </c>
      <c r="AI57" s="111">
        <f t="shared" si="57"/>
        <v>0</v>
      </c>
      <c r="AJ57" s="111">
        <f t="shared" si="57"/>
        <v>0</v>
      </c>
      <c r="AK57" s="111">
        <f t="shared" si="57"/>
        <v>0</v>
      </c>
      <c r="AL57" s="111">
        <f t="shared" si="57"/>
        <v>0</v>
      </c>
      <c r="AM57" s="111">
        <f t="shared" si="57"/>
        <v>0</v>
      </c>
      <c r="AN57" s="111">
        <f t="shared" si="57"/>
        <v>0</v>
      </c>
      <c r="AO57" s="111">
        <f t="shared" si="57"/>
        <v>0</v>
      </c>
      <c r="AP57" s="111">
        <f t="shared" si="57"/>
        <v>0</v>
      </c>
      <c r="AQ57" s="111">
        <f t="shared" si="57"/>
        <v>0</v>
      </c>
      <c r="AR57" s="111">
        <f t="shared" si="57"/>
        <v>0</v>
      </c>
      <c r="AS57" s="111">
        <f t="shared" si="57"/>
        <v>0</v>
      </c>
      <c r="AT57" s="111">
        <f t="shared" si="57"/>
        <v>0</v>
      </c>
      <c r="AU57" s="111">
        <f t="shared" si="57"/>
        <v>0</v>
      </c>
      <c r="AV57" s="111">
        <f t="shared" si="57"/>
        <v>0</v>
      </c>
      <c r="AW57" s="111">
        <f t="shared" si="57"/>
        <v>0</v>
      </c>
      <c r="AX57" s="111">
        <f t="shared" si="57"/>
        <v>0</v>
      </c>
      <c r="AY57" s="111">
        <f t="shared" si="57"/>
        <v>0</v>
      </c>
      <c r="AZ57" s="111">
        <f t="shared" si="57"/>
        <v>0</v>
      </c>
      <c r="BA57" s="111">
        <f t="shared" si="57"/>
        <v>0</v>
      </c>
      <c r="BB57" s="111">
        <f t="shared" si="57"/>
        <v>0</v>
      </c>
    </row>
    <row r="58" spans="1:54" x14ac:dyDescent="0.25">
      <c r="A58" t="s">
        <v>485</v>
      </c>
      <c r="E58" s="111">
        <f>E56+E57</f>
        <v>0</v>
      </c>
      <c r="F58" s="111">
        <f t="shared" ref="F58:BB58" si="58">F56+F57</f>
        <v>0</v>
      </c>
      <c r="G58" s="111">
        <f t="shared" si="58"/>
        <v>0</v>
      </c>
      <c r="H58" s="111">
        <f t="shared" si="58"/>
        <v>0</v>
      </c>
      <c r="I58" s="111">
        <f t="shared" si="58"/>
        <v>0</v>
      </c>
      <c r="J58" s="111">
        <f t="shared" si="58"/>
        <v>0</v>
      </c>
      <c r="K58" s="111">
        <f t="shared" si="58"/>
        <v>0</v>
      </c>
      <c r="L58" s="111">
        <f t="shared" si="58"/>
        <v>0</v>
      </c>
      <c r="M58" s="111">
        <f t="shared" si="58"/>
        <v>0</v>
      </c>
      <c r="N58" s="111">
        <f t="shared" si="58"/>
        <v>0</v>
      </c>
      <c r="O58" s="111">
        <f t="shared" si="58"/>
        <v>0</v>
      </c>
      <c r="P58" s="111">
        <f t="shared" si="58"/>
        <v>0</v>
      </c>
      <c r="Q58" s="111">
        <f t="shared" si="58"/>
        <v>0</v>
      </c>
      <c r="R58" s="111">
        <f t="shared" si="58"/>
        <v>0</v>
      </c>
      <c r="S58" s="111">
        <f t="shared" si="58"/>
        <v>0</v>
      </c>
      <c r="T58" s="111">
        <f t="shared" si="58"/>
        <v>0</v>
      </c>
      <c r="U58" s="111">
        <f t="shared" si="58"/>
        <v>0</v>
      </c>
      <c r="V58" s="111">
        <f t="shared" si="58"/>
        <v>0</v>
      </c>
      <c r="W58" s="111">
        <f t="shared" si="58"/>
        <v>0</v>
      </c>
      <c r="X58" s="111">
        <f t="shared" si="58"/>
        <v>0</v>
      </c>
      <c r="Y58" s="111">
        <f t="shared" si="58"/>
        <v>0</v>
      </c>
      <c r="Z58" s="111">
        <f t="shared" si="58"/>
        <v>0</v>
      </c>
      <c r="AA58" s="111">
        <f t="shared" si="58"/>
        <v>0</v>
      </c>
      <c r="AB58" s="111">
        <f t="shared" si="58"/>
        <v>0</v>
      </c>
      <c r="AC58" s="111">
        <f t="shared" si="58"/>
        <v>0</v>
      </c>
      <c r="AD58" s="111">
        <f t="shared" si="58"/>
        <v>0</v>
      </c>
      <c r="AE58" s="111">
        <f t="shared" si="58"/>
        <v>0</v>
      </c>
      <c r="AF58" s="111">
        <f t="shared" si="58"/>
        <v>0</v>
      </c>
      <c r="AG58" s="111">
        <f t="shared" si="58"/>
        <v>0</v>
      </c>
      <c r="AH58" s="111">
        <f t="shared" si="58"/>
        <v>0</v>
      </c>
      <c r="AI58" s="111">
        <f t="shared" si="58"/>
        <v>0</v>
      </c>
      <c r="AJ58" s="111">
        <f t="shared" si="58"/>
        <v>0</v>
      </c>
      <c r="AK58" s="111">
        <f t="shared" si="58"/>
        <v>0</v>
      </c>
      <c r="AL58" s="111">
        <f t="shared" si="58"/>
        <v>0</v>
      </c>
      <c r="AM58" s="111">
        <f t="shared" si="58"/>
        <v>0</v>
      </c>
      <c r="AN58" s="111">
        <f t="shared" si="58"/>
        <v>0</v>
      </c>
      <c r="AO58" s="111">
        <f t="shared" si="58"/>
        <v>0</v>
      </c>
      <c r="AP58" s="111">
        <f t="shared" si="58"/>
        <v>0</v>
      </c>
      <c r="AQ58" s="111">
        <f t="shared" si="58"/>
        <v>0</v>
      </c>
      <c r="AR58" s="111">
        <f t="shared" si="58"/>
        <v>0</v>
      </c>
      <c r="AS58" s="111">
        <f t="shared" si="58"/>
        <v>0</v>
      </c>
      <c r="AT58" s="111">
        <f t="shared" si="58"/>
        <v>0</v>
      </c>
      <c r="AU58" s="111">
        <f t="shared" si="58"/>
        <v>0</v>
      </c>
      <c r="AV58" s="111">
        <f t="shared" si="58"/>
        <v>0</v>
      </c>
      <c r="AW58" s="111">
        <f t="shared" si="58"/>
        <v>0</v>
      </c>
      <c r="AX58" s="111">
        <f t="shared" si="58"/>
        <v>0</v>
      </c>
      <c r="AY58" s="111">
        <f t="shared" si="58"/>
        <v>0</v>
      </c>
      <c r="AZ58" s="111">
        <f t="shared" si="58"/>
        <v>0</v>
      </c>
      <c r="BA58" s="111">
        <f t="shared" si="58"/>
        <v>0</v>
      </c>
      <c r="BB58" s="111">
        <f t="shared" si="58"/>
        <v>0</v>
      </c>
    </row>
  </sheetData>
  <mergeCells count="3">
    <mergeCell ref="A6:I8"/>
    <mergeCell ref="A19:I23"/>
    <mergeCell ref="D24:F24"/>
  </mergeCells>
  <hyperlinks>
    <hyperlink ref="F37" r:id="rId1" xr:uid="{CA21ADB7-DA54-4B26-BD5B-ECA0FEC919D8}"/>
    <hyperlink ref="F48" r:id="rId2" xr:uid="{39DF402C-7796-4730-8843-B8A455B07B4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pane="topRight" activeCell="J25" sqref="J25"/>
      <selection pane="bottomLeft" activeCell="J25" sqref="J25"/>
      <selection pane="bottomRight" activeCell="C15" sqref="C15"/>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51" t="s">
        <v>152</v>
      </c>
      <c r="B1" s="551"/>
      <c r="C1" s="467"/>
      <c r="D1" s="559" t="s">
        <v>153</v>
      </c>
      <c r="E1" s="560"/>
      <c r="F1" s="560"/>
      <c r="G1" s="560"/>
      <c r="H1" s="560"/>
      <c r="I1" s="560"/>
      <c r="J1" s="560"/>
      <c r="K1" s="560"/>
      <c r="L1" s="560"/>
      <c r="M1" s="560"/>
      <c r="N1" s="560"/>
      <c r="O1" s="560"/>
      <c r="P1" s="560"/>
      <c r="Q1" s="560"/>
      <c r="R1" s="560"/>
      <c r="S1" s="560"/>
      <c r="T1" s="560"/>
      <c r="U1" s="560"/>
      <c r="V1" s="560"/>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58"/>
    </row>
    <row r="3" spans="1:69" s="3" customFormat="1" hidden="1" x14ac:dyDescent="0.2">
      <c r="A3" s="458"/>
    </row>
    <row r="4" spans="1:69" ht="24.95" customHeight="1" x14ac:dyDescent="0.35">
      <c r="A4" s="553" t="s">
        <v>123</v>
      </c>
      <c r="B4" s="553"/>
      <c r="C4" s="553"/>
      <c r="D4" s="3"/>
      <c r="E4" s="3"/>
      <c r="F4" s="3"/>
      <c r="G4" s="3"/>
      <c r="H4" s="3"/>
      <c r="I4" s="3"/>
      <c r="J4" s="3"/>
      <c r="K4" s="3"/>
      <c r="L4" s="3"/>
      <c r="M4" s="3"/>
      <c r="N4" s="3"/>
      <c r="O4" s="3"/>
      <c r="P4" s="3"/>
      <c r="Q4" s="3"/>
      <c r="R4" s="3"/>
      <c r="S4" s="3"/>
      <c r="T4" s="3"/>
      <c r="U4" s="3"/>
      <c r="V4" s="3"/>
      <c r="W4" s="3"/>
      <c r="X4" s="3"/>
      <c r="Y4" s="3"/>
      <c r="Z4" s="3"/>
    </row>
    <row r="5" spans="1:69" ht="33.75" customHeight="1" x14ac:dyDescent="0.2">
      <c r="A5" s="554" t="s">
        <v>124</v>
      </c>
      <c r="B5" s="555" t="s">
        <v>125</v>
      </c>
      <c r="C5" s="556" t="s">
        <v>126</v>
      </c>
      <c r="D5" s="558" t="s">
        <v>127</v>
      </c>
      <c r="E5" s="558"/>
      <c r="F5" s="558" t="s">
        <v>128</v>
      </c>
      <c r="G5" s="558"/>
      <c r="H5" s="558">
        <f>'Dati par projektu'!E15</f>
        <v>2026</v>
      </c>
      <c r="I5" s="558"/>
      <c r="J5" s="558">
        <f>IF(OR(H5&gt;='Dati par projektu'!$C$19,H5="X"),"X",H5+1)</f>
        <v>2027</v>
      </c>
      <c r="K5" s="558"/>
      <c r="L5" s="558">
        <f>IF(OR(J5&gt;='Dati par projektu'!$C$19,J5="X"),"X",J5+1)</f>
        <v>2028</v>
      </c>
      <c r="M5" s="558"/>
      <c r="N5" s="558">
        <f>IF(OR(L5&gt;='Dati par projektu'!$C$19,L5="X"),"X",L5+1)</f>
        <v>2029</v>
      </c>
      <c r="O5" s="558"/>
      <c r="P5" s="558" t="str">
        <f>IF(OR(N5&gt;='Dati par projektu'!$C$19,N5="X"),"X",N5+1)</f>
        <v>X</v>
      </c>
      <c r="Q5" s="558"/>
      <c r="R5" s="558" t="str">
        <f>IF(OR(P5&gt;='Dati par projektu'!$C$19,P5="X"),"X",P5+1)</f>
        <v>X</v>
      </c>
      <c r="S5" s="558"/>
      <c r="T5" s="558" t="str">
        <f>IF(OR(R5&gt;='Dati par projektu'!$C$19,R5="X"),"X",R5+1)</f>
        <v>X</v>
      </c>
      <c r="U5" s="558"/>
      <c r="V5" s="558" t="str">
        <f>IF(OR(T5&gt;='Dati par projektu'!$C$19,T5="X"),"X",T5+1)</f>
        <v>X</v>
      </c>
      <c r="W5" s="558"/>
      <c r="X5" s="558" t="str">
        <f>IF(OR(V5&gt;='Dati par projektu'!$C$19,V5="X"),"X",V5+1)</f>
        <v>X</v>
      </c>
      <c r="Y5" s="558"/>
      <c r="Z5" s="3"/>
      <c r="AE5" s="5"/>
      <c r="AF5" s="5"/>
      <c r="AG5" s="5"/>
      <c r="AH5" s="5"/>
      <c r="AI5" s="5"/>
      <c r="AJ5" s="5"/>
      <c r="AK5" s="5"/>
      <c r="AL5" s="5"/>
      <c r="AM5" s="5"/>
      <c r="AN5" s="5"/>
      <c r="AO5" s="5"/>
      <c r="AP5" s="5"/>
      <c r="AQ5" s="5"/>
      <c r="AR5" s="5"/>
      <c r="AS5" s="5"/>
      <c r="AT5" s="5"/>
      <c r="AV5" s="6">
        <v>0.55000000000000004</v>
      </c>
      <c r="BQ5" s="4"/>
    </row>
    <row r="6" spans="1:69" ht="27" customHeight="1" x14ac:dyDescent="0.2">
      <c r="A6" s="554"/>
      <c r="B6" s="555" t="s">
        <v>129</v>
      </c>
      <c r="C6" s="557"/>
      <c r="D6" s="139" t="s">
        <v>130</v>
      </c>
      <c r="E6" s="139"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hidden="1" x14ac:dyDescent="0.2">
      <c r="A7" s="8">
        <v>1</v>
      </c>
      <c r="B7" s="9" t="s">
        <v>134</v>
      </c>
      <c r="C7" s="173">
        <v>0.85</v>
      </c>
      <c r="D7" s="27">
        <f>F7+G7</f>
        <v>0</v>
      </c>
      <c r="E7" s="459"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135</v>
      </c>
      <c r="C8" s="542">
        <f>C24</f>
        <v>0.85</v>
      </c>
      <c r="D8" s="27">
        <f t="shared" ref="D8:D23" si="2">F8+G8</f>
        <v>0</v>
      </c>
      <c r="E8" s="459"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136</v>
      </c>
      <c r="C9" s="173">
        <v>0.85</v>
      </c>
      <c r="D9" s="27">
        <f t="shared" si="2"/>
        <v>0</v>
      </c>
      <c r="E9" s="459"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137</v>
      </c>
      <c r="C10" s="173">
        <v>0.85</v>
      </c>
      <c r="D10" s="27">
        <f t="shared" si="2"/>
        <v>0</v>
      </c>
      <c r="E10" s="459"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138</v>
      </c>
      <c r="C11" s="173">
        <v>0.85</v>
      </c>
      <c r="D11" s="27">
        <f t="shared" si="2"/>
        <v>0</v>
      </c>
      <c r="E11" s="459"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hidden="1" x14ac:dyDescent="0.2">
      <c r="A12" s="8">
        <v>6</v>
      </c>
      <c r="B12" s="9" t="s">
        <v>139</v>
      </c>
      <c r="C12" s="173">
        <v>0.85</v>
      </c>
      <c r="D12" s="27">
        <f t="shared" si="2"/>
        <v>0</v>
      </c>
      <c r="E12" s="459"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140</v>
      </c>
      <c r="C13" s="3"/>
      <c r="D13" s="27">
        <f t="shared" si="2"/>
        <v>0</v>
      </c>
      <c r="E13" s="459" t="e">
        <f t="shared" si="0"/>
        <v>#DIV/0!</v>
      </c>
      <c r="F13" s="26">
        <f>ROUND(H13+J13+L13+N13+P13+R13+T13+V13+X13,2)</f>
        <v>0</v>
      </c>
      <c r="G13" s="26">
        <f>ROUND(I13+K13+M13+O13+Q13+S13+U13+W13+Y13,2)</f>
        <v>0</v>
      </c>
      <c r="H13" s="460">
        <f>SUM(H14:H15)</f>
        <v>0</v>
      </c>
      <c r="I13" s="460">
        <f t="shared" ref="I13:Y13" si="4">SUM(I14:I15)</f>
        <v>0</v>
      </c>
      <c r="J13" s="460">
        <f t="shared" si="4"/>
        <v>0</v>
      </c>
      <c r="K13" s="460">
        <f t="shared" si="4"/>
        <v>0</v>
      </c>
      <c r="L13" s="460">
        <f t="shared" si="4"/>
        <v>0</v>
      </c>
      <c r="M13" s="460">
        <f t="shared" si="4"/>
        <v>0</v>
      </c>
      <c r="N13" s="460">
        <f t="shared" si="4"/>
        <v>0</v>
      </c>
      <c r="O13" s="460">
        <f t="shared" si="4"/>
        <v>0</v>
      </c>
      <c r="P13" s="460">
        <f t="shared" si="4"/>
        <v>0</v>
      </c>
      <c r="Q13" s="460">
        <f t="shared" si="4"/>
        <v>0</v>
      </c>
      <c r="R13" s="460">
        <f t="shared" si="4"/>
        <v>0</v>
      </c>
      <c r="S13" s="460">
        <f t="shared" si="4"/>
        <v>0</v>
      </c>
      <c r="T13" s="460">
        <f t="shared" si="4"/>
        <v>0</v>
      </c>
      <c r="U13" s="460">
        <f t="shared" si="4"/>
        <v>0</v>
      </c>
      <c r="V13" s="460">
        <f t="shared" si="4"/>
        <v>0</v>
      </c>
      <c r="W13" s="460">
        <f t="shared" si="4"/>
        <v>0</v>
      </c>
      <c r="X13" s="460">
        <f t="shared" si="4"/>
        <v>0</v>
      </c>
      <c r="Y13" s="460">
        <f t="shared" si="4"/>
        <v>0</v>
      </c>
      <c r="Z13" s="3"/>
      <c r="AE13" s="5"/>
      <c r="AF13" s="5"/>
      <c r="AG13" s="5"/>
      <c r="AH13" s="5"/>
      <c r="AI13" s="5"/>
      <c r="AJ13" s="5"/>
      <c r="AK13" s="5"/>
      <c r="AL13" s="5"/>
      <c r="AM13" s="5"/>
      <c r="AN13" s="5"/>
      <c r="AO13" s="5"/>
      <c r="AP13" s="5"/>
      <c r="AQ13" s="5"/>
      <c r="AR13" s="5"/>
      <c r="AS13" s="5"/>
      <c r="AT13" s="5"/>
      <c r="BQ13" s="4"/>
    </row>
    <row r="14" spans="1:69" x14ac:dyDescent="0.2">
      <c r="A14" s="11" t="s">
        <v>154</v>
      </c>
      <c r="B14" s="12" t="s">
        <v>155</v>
      </c>
      <c r="C14" s="173">
        <v>1</v>
      </c>
      <c r="D14" s="27">
        <f t="shared" si="2"/>
        <v>0</v>
      </c>
      <c r="E14" s="459"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x14ac:dyDescent="0.2">
      <c r="A15" s="11" t="s">
        <v>156</v>
      </c>
      <c r="B15" s="12" t="s">
        <v>157</v>
      </c>
      <c r="C15" s="542">
        <f>C24</f>
        <v>0.85</v>
      </c>
      <c r="D15" s="27">
        <f t="shared" si="2"/>
        <v>0</v>
      </c>
      <c r="E15" s="459" t="e">
        <f t="shared" si="0"/>
        <v>#DIV/0!</v>
      </c>
      <c r="F15" s="26">
        <f t="shared" ref="F15:G23" si="5">ROUND(H15+J15+L15+N15+P15+R15+T15+V15+X15,2)</f>
        <v>0</v>
      </c>
      <c r="G15" s="26">
        <f t="shared" si="5"/>
        <v>0</v>
      </c>
      <c r="H15" s="19"/>
      <c r="I15" s="19"/>
      <c r="J15" s="19"/>
      <c r="K15" s="19"/>
      <c r="L15" s="19"/>
      <c r="M15" s="19"/>
      <c r="N15" s="19"/>
      <c r="O15" s="19"/>
      <c r="P15" s="19"/>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hidden="1" x14ac:dyDescent="0.2">
      <c r="A16" s="8">
        <v>8</v>
      </c>
      <c r="B16" s="9" t="s">
        <v>141</v>
      </c>
      <c r="C16" s="173">
        <v>0.85</v>
      </c>
      <c r="D16" s="27">
        <f t="shared" si="2"/>
        <v>0</v>
      </c>
      <c r="E16" s="459" t="e">
        <f t="shared" si="0"/>
        <v>#DIV/0!</v>
      </c>
      <c r="F16" s="26">
        <f t="shared" si="5"/>
        <v>0</v>
      </c>
      <c r="G16" s="26">
        <f>ROUND(I16+K16+M16+O16+Q16+S16+U16+W16+Y16,2)</f>
        <v>0</v>
      </c>
      <c r="H16" s="19"/>
      <c r="I16" s="19"/>
      <c r="J16" s="19"/>
      <c r="K16" s="19"/>
      <c r="L16" s="19"/>
      <c r="M16" s="19"/>
      <c r="N16" s="19"/>
      <c r="O16" s="19"/>
      <c r="P16" s="19"/>
      <c r="Q16" s="19"/>
      <c r="R16" s="19"/>
      <c r="S16" s="19"/>
      <c r="T16" s="19"/>
      <c r="U16" s="19"/>
      <c r="V16" s="19"/>
      <c r="W16" s="19"/>
      <c r="X16" s="19"/>
      <c r="Y16" s="19"/>
      <c r="Z16" s="3"/>
      <c r="AE16" s="5"/>
      <c r="AF16" s="5"/>
      <c r="AG16" s="5"/>
      <c r="AH16" s="5"/>
      <c r="AI16" s="5"/>
      <c r="AJ16" s="5"/>
      <c r="AK16" s="5"/>
      <c r="AL16" s="5"/>
      <c r="AM16" s="5"/>
      <c r="AN16" s="5"/>
      <c r="AO16" s="5"/>
      <c r="AP16" s="5"/>
      <c r="AQ16" s="5"/>
      <c r="AR16" s="5"/>
      <c r="AS16" s="5"/>
      <c r="AT16" s="5"/>
      <c r="BQ16" s="4"/>
    </row>
    <row r="17" spans="1:69" hidden="1" x14ac:dyDescent="0.2">
      <c r="A17" s="8">
        <v>9</v>
      </c>
      <c r="B17" s="9" t="s">
        <v>142</v>
      </c>
      <c r="C17" s="173">
        <v>0.85</v>
      </c>
      <c r="D17" s="27">
        <f t="shared" si="2"/>
        <v>0</v>
      </c>
      <c r="E17" s="459"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hidden="1" x14ac:dyDescent="0.2">
      <c r="A18" s="8">
        <v>10</v>
      </c>
      <c r="B18" s="9" t="s">
        <v>143</v>
      </c>
      <c r="C18" s="173">
        <v>0.85</v>
      </c>
      <c r="D18" s="27">
        <f t="shared" si="2"/>
        <v>0</v>
      </c>
      <c r="E18" s="459"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x14ac:dyDescent="0.2">
      <c r="A19" s="8">
        <v>11</v>
      </c>
      <c r="B19" s="9" t="s">
        <v>158</v>
      </c>
      <c r="C19" s="173">
        <v>1</v>
      </c>
      <c r="D19" s="27">
        <f t="shared" si="2"/>
        <v>0</v>
      </c>
      <c r="E19" s="459" t="e">
        <f t="shared" si="0"/>
        <v>#DIV/0!</v>
      </c>
      <c r="F19" s="26">
        <f t="shared" si="5"/>
        <v>0</v>
      </c>
      <c r="G19" s="26">
        <f t="shared" si="5"/>
        <v>0</v>
      </c>
      <c r="H19" s="19"/>
      <c r="I19" s="19"/>
      <c r="J19" s="19"/>
      <c r="K19" s="19"/>
      <c r="L19" s="19"/>
      <c r="M19" s="19"/>
      <c r="N19" s="19"/>
      <c r="O19" s="19"/>
      <c r="P19" s="19"/>
      <c r="Q19" s="19"/>
      <c r="R19" s="19"/>
      <c r="S19" s="19"/>
      <c r="T19" s="19"/>
      <c r="U19" s="19"/>
      <c r="V19" s="19"/>
      <c r="W19" s="19"/>
      <c r="X19" s="19"/>
      <c r="Y19" s="19"/>
      <c r="Z19" s="3"/>
      <c r="AE19" s="5"/>
      <c r="AF19" s="5"/>
      <c r="AG19" s="5"/>
      <c r="AH19" s="5"/>
      <c r="AI19" s="5"/>
      <c r="AJ19" s="5"/>
      <c r="AK19" s="5"/>
      <c r="AL19" s="5"/>
      <c r="AM19" s="5"/>
      <c r="AN19" s="5"/>
      <c r="AO19" s="5"/>
      <c r="AP19" s="5"/>
      <c r="AQ19" s="5"/>
      <c r="AR19" s="5"/>
      <c r="AS19" s="5"/>
      <c r="AT19" s="5"/>
      <c r="BQ19" s="4"/>
    </row>
    <row r="20" spans="1:69" hidden="1" x14ac:dyDescent="0.2">
      <c r="A20" s="8">
        <v>12</v>
      </c>
      <c r="B20" s="9" t="s">
        <v>145</v>
      </c>
      <c r="C20" s="173">
        <v>0.85</v>
      </c>
      <c r="D20" s="27">
        <f t="shared" si="2"/>
        <v>0</v>
      </c>
      <c r="E20" s="459" t="e">
        <f t="shared" si="0"/>
        <v>#DIV/0!</v>
      </c>
      <c r="F20" s="26">
        <f t="shared" si="5"/>
        <v>0</v>
      </c>
      <c r="G20" s="26">
        <f t="shared" si="5"/>
        <v>0</v>
      </c>
      <c r="H20" s="19"/>
      <c r="I20" s="19"/>
      <c r="J20" s="19"/>
      <c r="K20" s="19"/>
      <c r="L20" s="19"/>
      <c r="M20" s="19"/>
      <c r="N20" s="19"/>
      <c r="O20" s="19"/>
      <c r="P20" s="19"/>
      <c r="Q20" s="19"/>
      <c r="R20" s="19"/>
      <c r="S20" s="19"/>
      <c r="T20" s="19"/>
      <c r="U20" s="19"/>
      <c r="V20" s="19"/>
      <c r="W20" s="19"/>
      <c r="X20" s="19"/>
      <c r="Y20" s="19"/>
      <c r="Z20" s="3"/>
      <c r="AE20" s="5"/>
      <c r="AF20" s="5"/>
      <c r="AG20" s="5"/>
      <c r="AH20" s="5"/>
      <c r="AI20" s="5"/>
      <c r="AJ20" s="5"/>
      <c r="AK20" s="5"/>
      <c r="AL20" s="5"/>
      <c r="AM20" s="5"/>
      <c r="AN20" s="5"/>
      <c r="AO20" s="5"/>
      <c r="AP20" s="5"/>
      <c r="AQ20" s="5"/>
      <c r="AR20" s="5"/>
      <c r="AS20" s="5"/>
      <c r="AT20" s="5"/>
      <c r="BQ20" s="4"/>
    </row>
    <row r="21" spans="1:69" hidden="1" x14ac:dyDescent="0.2">
      <c r="A21" s="8">
        <v>13</v>
      </c>
      <c r="B21" s="9" t="s">
        <v>146</v>
      </c>
      <c r="C21" s="173">
        <v>0.85</v>
      </c>
      <c r="D21" s="27">
        <f t="shared" si="2"/>
        <v>0</v>
      </c>
      <c r="E21" s="459" t="e">
        <f t="shared" si="0"/>
        <v>#DIV/0!</v>
      </c>
      <c r="F21" s="26">
        <f t="shared" si="5"/>
        <v>0</v>
      </c>
      <c r="G21" s="26">
        <f t="shared" si="5"/>
        <v>0</v>
      </c>
      <c r="H21" s="19"/>
      <c r="I21" s="19"/>
      <c r="J21" s="19"/>
      <c r="K21" s="19"/>
      <c r="L21" s="19"/>
      <c r="M21" s="19"/>
      <c r="N21" s="19"/>
      <c r="O21" s="19"/>
      <c r="P21" s="19"/>
      <c r="Q21" s="19"/>
      <c r="R21" s="19"/>
      <c r="S21" s="19"/>
      <c r="T21" s="19"/>
      <c r="U21" s="19"/>
      <c r="V21" s="19"/>
      <c r="W21" s="19"/>
      <c r="X21" s="19"/>
      <c r="Y21" s="19"/>
      <c r="Z21" s="3"/>
      <c r="AE21" s="5"/>
      <c r="AF21" s="5"/>
      <c r="AG21" s="5"/>
      <c r="AH21" s="5"/>
      <c r="AI21" s="5"/>
      <c r="AJ21" s="5"/>
      <c r="AK21" s="5"/>
      <c r="AL21" s="5"/>
      <c r="AM21" s="5"/>
      <c r="AN21" s="5"/>
      <c r="AO21" s="5"/>
      <c r="AP21" s="5"/>
      <c r="AQ21" s="5"/>
      <c r="AR21" s="5"/>
      <c r="AS21" s="5"/>
      <c r="AT21" s="5"/>
      <c r="BQ21" s="4"/>
    </row>
    <row r="22" spans="1:69" hidden="1" x14ac:dyDescent="0.2">
      <c r="A22" s="8">
        <v>14</v>
      </c>
      <c r="B22" s="9" t="s">
        <v>147</v>
      </c>
      <c r="C22" s="173">
        <v>0.85</v>
      </c>
      <c r="D22" s="27">
        <f t="shared" si="2"/>
        <v>0</v>
      </c>
      <c r="E22" s="459" t="e">
        <f t="shared" si="0"/>
        <v>#DIV/0!</v>
      </c>
      <c r="F22" s="26">
        <f t="shared" si="5"/>
        <v>0</v>
      </c>
      <c r="G22" s="26">
        <f t="shared" si="5"/>
        <v>0</v>
      </c>
      <c r="H22" s="19"/>
      <c r="I22" s="19"/>
      <c r="J22" s="19"/>
      <c r="K22" s="19"/>
      <c r="L22" s="19"/>
      <c r="M22" s="19"/>
      <c r="N22" s="19"/>
      <c r="O22" s="19"/>
      <c r="P22" s="19"/>
      <c r="Q22" s="19"/>
      <c r="R22" s="19"/>
      <c r="S22" s="19"/>
      <c r="T22" s="19"/>
      <c r="U22" s="19"/>
      <c r="V22" s="19"/>
      <c r="W22" s="19"/>
      <c r="X22" s="19"/>
      <c r="Y22" s="19"/>
      <c r="Z22" s="3"/>
      <c r="AE22" s="5"/>
      <c r="AF22" s="5"/>
      <c r="AG22" s="5"/>
      <c r="AH22" s="5"/>
      <c r="AI22" s="5"/>
      <c r="AJ22" s="5"/>
      <c r="AK22" s="5"/>
      <c r="AL22" s="5"/>
      <c r="AM22" s="5"/>
      <c r="AN22" s="5"/>
      <c r="AO22" s="5"/>
      <c r="AP22" s="5"/>
      <c r="AQ22" s="5"/>
      <c r="AR22" s="5"/>
      <c r="AS22" s="5"/>
      <c r="AT22" s="5"/>
      <c r="BQ22" s="4"/>
    </row>
    <row r="23" spans="1:69" hidden="1" x14ac:dyDescent="0.2">
      <c r="A23" s="8">
        <v>15</v>
      </c>
      <c r="B23" s="9" t="s">
        <v>148</v>
      </c>
      <c r="C23" s="173">
        <v>0.85</v>
      </c>
      <c r="D23" s="27">
        <f t="shared" si="2"/>
        <v>0</v>
      </c>
      <c r="E23" s="459" t="e">
        <f t="shared" si="0"/>
        <v>#DIV/0!</v>
      </c>
      <c r="F23" s="26">
        <f t="shared" si="5"/>
        <v>0</v>
      </c>
      <c r="G23" s="26">
        <f t="shared" si="5"/>
        <v>0</v>
      </c>
      <c r="H23" s="26">
        <v>0</v>
      </c>
      <c r="I23" s="19"/>
      <c r="J23" s="26">
        <v>0</v>
      </c>
      <c r="K23" s="19"/>
      <c r="L23" s="26">
        <v>0</v>
      </c>
      <c r="M23" s="19"/>
      <c r="N23" s="26">
        <v>0</v>
      </c>
      <c r="O23" s="18"/>
      <c r="P23" s="26">
        <v>0</v>
      </c>
      <c r="Q23" s="18"/>
      <c r="R23" s="26">
        <v>0</v>
      </c>
      <c r="S23" s="18"/>
      <c r="T23" s="26">
        <v>0</v>
      </c>
      <c r="U23" s="18"/>
      <c r="V23" s="26">
        <v>0</v>
      </c>
      <c r="W23" s="18"/>
      <c r="X23" s="26">
        <v>0</v>
      </c>
      <c r="Y23" s="18"/>
      <c r="Z23" s="3"/>
      <c r="AE23" s="5"/>
      <c r="AF23" s="5"/>
      <c r="AG23" s="5"/>
      <c r="AH23" s="5"/>
      <c r="AI23" s="5"/>
      <c r="AJ23" s="5"/>
      <c r="AK23" s="5"/>
      <c r="AL23" s="5"/>
      <c r="AM23" s="5"/>
      <c r="AN23" s="5"/>
      <c r="AO23" s="5"/>
      <c r="AP23" s="5"/>
      <c r="AQ23" s="5"/>
      <c r="AR23" s="5"/>
      <c r="AS23" s="5"/>
      <c r="AT23" s="5"/>
      <c r="BQ23" s="4"/>
    </row>
    <row r="24" spans="1:69" x14ac:dyDescent="0.2">
      <c r="A24" s="461"/>
      <c r="B24" s="9" t="s">
        <v>149</v>
      </c>
      <c r="C24" s="529">
        <v>0.85</v>
      </c>
      <c r="D24" s="27">
        <f>F24+G24</f>
        <v>0</v>
      </c>
      <c r="E24" s="462"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61"/>
      <c r="B25" s="9" t="s">
        <v>150</v>
      </c>
      <c r="C25" s="463"/>
      <c r="D25" s="13"/>
      <c r="E25" s="462"/>
      <c r="F25" s="464"/>
      <c r="G25" s="464"/>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61"/>
      <c r="B26" s="9" t="s">
        <v>151</v>
      </c>
      <c r="C26" s="463"/>
      <c r="D26" s="13"/>
      <c r="E26" s="462"/>
      <c r="F26" s="464"/>
      <c r="G26" s="464"/>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Z26" s="3"/>
      <c r="AE26" s="5"/>
      <c r="AF26" s="5"/>
      <c r="AG26" s="5"/>
      <c r="AH26" s="5"/>
      <c r="AI26" s="5"/>
      <c r="AJ26" s="5"/>
      <c r="AK26" s="5"/>
      <c r="AL26" s="5"/>
      <c r="AM26" s="5"/>
      <c r="AN26" s="5"/>
      <c r="AO26" s="5"/>
      <c r="AP26" s="5"/>
      <c r="AQ26" s="5"/>
      <c r="AR26" s="5"/>
      <c r="AS26" s="5"/>
      <c r="AT26" s="5"/>
      <c r="BQ26" s="4"/>
    </row>
    <row r="27" spans="1:69" x14ac:dyDescent="0.2">
      <c r="A27" s="461"/>
      <c r="B27" s="9" t="s">
        <v>159</v>
      </c>
      <c r="C27" s="463"/>
      <c r="D27" s="13"/>
      <c r="E27" s="462"/>
      <c r="F27" s="464"/>
      <c r="G27" s="464"/>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2">
      <c r="A28" s="461"/>
      <c r="B28" s="9" t="s">
        <v>160</v>
      </c>
      <c r="C28" s="463"/>
      <c r="D28" s="13"/>
      <c r="E28" s="462"/>
      <c r="F28" s="464"/>
      <c r="G28" s="464"/>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x14ac:dyDescent="0.2">
      <c r="A29" s="461"/>
      <c r="B29" s="9" t="s">
        <v>161</v>
      </c>
      <c r="C29" s="463"/>
      <c r="D29" s="13"/>
      <c r="E29" s="462"/>
      <c r="F29" s="464"/>
      <c r="G29" s="464"/>
      <c r="H29" s="20">
        <f>H26-H28</f>
        <v>0</v>
      </c>
      <c r="I29" s="20">
        <f>I26-I28</f>
        <v>0</v>
      </c>
      <c r="J29" s="20">
        <f t="shared" ref="J29:Y29" si="10">J26-J28</f>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row>
    <row r="30" spans="1:69" s="3" customFormat="1" x14ac:dyDescent="0.2">
      <c r="A30" s="458"/>
    </row>
    <row r="31" spans="1:69" s="3" customFormat="1" x14ac:dyDescent="0.2">
      <c r="A31" s="458"/>
    </row>
    <row r="32" spans="1:69" s="3" customFormat="1" x14ac:dyDescent="0.2">
      <c r="A32" s="458"/>
    </row>
    <row r="33" spans="1:1" s="3" customFormat="1" x14ac:dyDescent="0.2">
      <c r="A33" s="458"/>
    </row>
    <row r="34" spans="1:1" s="3" customFormat="1" x14ac:dyDescent="0.2">
      <c r="A34" s="458"/>
    </row>
    <row r="35" spans="1:1" s="3" customFormat="1" x14ac:dyDescent="0.2">
      <c r="A35" s="458"/>
    </row>
    <row r="36" spans="1:1" s="3" customFormat="1" x14ac:dyDescent="0.2">
      <c r="A36" s="458"/>
    </row>
    <row r="37" spans="1:1" s="3" customFormat="1" x14ac:dyDescent="0.2">
      <c r="A37" s="458"/>
    </row>
    <row r="38" spans="1:1" s="3" customFormat="1" x14ac:dyDescent="0.2">
      <c r="A38" s="458"/>
    </row>
    <row r="39" spans="1:1" s="3" customFormat="1" x14ac:dyDescent="0.2">
      <c r="A39" s="458"/>
    </row>
    <row r="40" spans="1:1" s="3" customFormat="1" x14ac:dyDescent="0.2">
      <c r="A40" s="458"/>
    </row>
    <row r="41" spans="1:1" s="3" customFormat="1" x14ac:dyDescent="0.2">
      <c r="A41" s="458"/>
    </row>
    <row r="42" spans="1:1" s="3" customFormat="1" x14ac:dyDescent="0.2">
      <c r="A42" s="458"/>
    </row>
    <row r="43" spans="1:1" s="3" customFormat="1" x14ac:dyDescent="0.2">
      <c r="A43" s="458"/>
    </row>
    <row r="44" spans="1:1" s="3" customFormat="1" x14ac:dyDescent="0.2">
      <c r="A44" s="458"/>
    </row>
    <row r="45" spans="1:1" s="3" customFormat="1" x14ac:dyDescent="0.2">
      <c r="A45" s="458"/>
    </row>
    <row r="46" spans="1:1" s="3" customFormat="1" x14ac:dyDescent="0.2">
      <c r="A46" s="458"/>
    </row>
    <row r="47" spans="1:1" s="3" customFormat="1" x14ac:dyDescent="0.2">
      <c r="A47" s="458"/>
    </row>
    <row r="48" spans="1:1" s="3" customFormat="1" x14ac:dyDescent="0.2">
      <c r="A48" s="458"/>
    </row>
    <row r="49" spans="1:1" s="3" customFormat="1" x14ac:dyDescent="0.2">
      <c r="A49" s="458"/>
    </row>
    <row r="50" spans="1:1" s="3" customFormat="1" x14ac:dyDescent="0.2">
      <c r="A50" s="458"/>
    </row>
    <row r="51" spans="1:1" s="3" customFormat="1" x14ac:dyDescent="0.2">
      <c r="A51" s="458"/>
    </row>
    <row r="52" spans="1:1" s="3" customFormat="1" x14ac:dyDescent="0.2">
      <c r="A52" s="458"/>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algorithmName="SHA-512" hashValue="Vfd3eu8fJwuCi1UfENhRCUMDHOvWj5OthaLMehS07wCvbJgmeb4EGY6FK8gGzRlONlHkDHy2RbAeraZD9hzPug==" saltValue="/aoGUTx3Ts5+7s/T3QCpQQ==" spinCount="100000" sheet="1" formatCells="0" formatColumns="0" formatRows="0" insertColumns="0" insertRows="0" insertHyperlinks="0" deleteColumns="0" deleteRows="0" sort="0" autoFilter="0" pivotTables="0"/>
  <mergeCells count="17">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 ref="V5:W5"/>
  </mergeCells>
  <conditionalFormatting sqref="D7:D29">
    <cfRule type="containsText" dxfId="175" priority="1" stopIfTrue="1" operator="containsText" text="PĀRSNIEGTAS IZMAKSAS">
      <formula>NOT(ISERROR(SEARCH("PĀRSNIEGTAS IZMAKSAS",D7)))</formula>
    </cfRule>
  </conditionalFormatting>
  <conditionalFormatting sqref="F8:G9">
    <cfRule type="containsText" dxfId="174" priority="7" stopIfTrue="1" operator="containsText" text="PĀRSNIEGTAS IZMAKSAS">
      <formula>NOT(ISERROR(SEARCH("PĀRSNIEGTAS IZMAKSAS",F8)))</formula>
    </cfRule>
  </conditionalFormatting>
  <conditionalFormatting sqref="F12:G12">
    <cfRule type="containsText" dxfId="173" priority="6" stopIfTrue="1" operator="containsText" text="PĀRSNIEGTAS IZMAKSAS">
      <formula>NOT(ISERROR(SEARCH("PĀRSNIEGTAS IZMAKSAS",F12)))</formula>
    </cfRule>
  </conditionalFormatting>
  <conditionalFormatting sqref="J5:Y5">
    <cfRule type="cellIs" dxfId="172" priority="8"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promptTitle="Izvēlies atbilstošu likmi" xr:uid="{80596357-6A7B-4590-960B-2F0784756058}">
          <x14:formula1>
            <xm:f>Dati!$N$3:$N$9</xm:f>
          </x14:formula1>
          <xm:sqref>C9:C12 C20:C23 C16:C18 C7</xm:sqref>
        </x14:dataValidation>
        <x14:dataValidation type="list" allowBlank="1" showInputMessage="1" showErrorMessage="1" promptTitle="Izvēlies atbilstošu likmi" xr:uid="{260CE046-2E54-4FE8-B492-8144B6B13681}">
          <x14:formula1>
            <xm:f>Dati!$N$3:$N$13</xm:f>
          </x14:formula1>
          <xm:sqref>C8 C24 C19 C14:C15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80" zoomScaleNormal="80" workbookViewId="0">
      <pane xSplit="7" ySplit="6" topLeftCell="H12" activePane="bottomRight" state="frozen"/>
      <selection pane="topRight" activeCell="J25" sqref="J25"/>
      <selection pane="bottomLeft" activeCell="J25" sqref="J25"/>
      <selection pane="bottomRight" activeCell="D45" sqref="D45"/>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51" t="s">
        <v>162</v>
      </c>
      <c r="B1" s="551"/>
      <c r="C1" s="467"/>
      <c r="D1" s="560" t="s">
        <v>163</v>
      </c>
      <c r="E1" s="560"/>
      <c r="F1" s="560"/>
      <c r="G1" s="560"/>
      <c r="H1" s="560"/>
      <c r="I1" s="560"/>
      <c r="J1" s="560"/>
      <c r="K1" s="560"/>
      <c r="L1" s="560"/>
      <c r="M1" s="560"/>
      <c r="N1" s="560"/>
      <c r="O1" s="560"/>
      <c r="P1" s="560"/>
      <c r="Q1" s="560"/>
      <c r="R1" s="560"/>
      <c r="S1" s="560"/>
      <c r="T1" s="560"/>
      <c r="U1" s="560"/>
      <c r="V1" s="560"/>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58"/>
    </row>
    <row r="3" spans="1:69" s="3" customFormat="1" hidden="1" x14ac:dyDescent="0.2">
      <c r="A3" s="458"/>
    </row>
    <row r="4" spans="1:69" ht="24.95" customHeight="1" x14ac:dyDescent="0.35">
      <c r="A4" s="553" t="s">
        <v>123</v>
      </c>
      <c r="B4" s="553"/>
      <c r="C4" s="553"/>
      <c r="D4" s="3"/>
      <c r="E4" s="3"/>
      <c r="F4" s="3"/>
      <c r="G4" s="3"/>
      <c r="H4" s="3"/>
      <c r="I4" s="3"/>
      <c r="J4" s="3"/>
      <c r="K4" s="3"/>
      <c r="L4" s="3"/>
      <c r="M4" s="3"/>
      <c r="N4" s="3"/>
      <c r="O4" s="3"/>
      <c r="P4" s="3"/>
      <c r="Q4" s="3"/>
      <c r="R4" s="3"/>
      <c r="S4" s="3"/>
      <c r="T4" s="3"/>
      <c r="U4" s="3"/>
      <c r="V4" s="3"/>
      <c r="W4" s="3"/>
      <c r="X4" s="3"/>
      <c r="Y4" s="3"/>
      <c r="Z4" s="3"/>
    </row>
    <row r="5" spans="1:69" ht="21.75" customHeight="1" x14ac:dyDescent="0.2">
      <c r="A5" s="554" t="s">
        <v>124</v>
      </c>
      <c r="B5" s="555" t="s">
        <v>125</v>
      </c>
      <c r="C5" s="556" t="s">
        <v>126</v>
      </c>
      <c r="D5" s="558" t="s">
        <v>127</v>
      </c>
      <c r="E5" s="558"/>
      <c r="F5" s="558" t="s">
        <v>128</v>
      </c>
      <c r="G5" s="558"/>
      <c r="H5" s="558">
        <f>'Dati par projektu'!E15</f>
        <v>2026</v>
      </c>
      <c r="I5" s="558"/>
      <c r="J5" s="558">
        <f>IF(OR(H5&gt;='Dati par projektu'!$C$19,H5="X"),"X",H5+1)</f>
        <v>2027</v>
      </c>
      <c r="K5" s="558"/>
      <c r="L5" s="558">
        <f>IF(OR(J5&gt;='Dati par projektu'!$C$19,J5="X"),"X",J5+1)</f>
        <v>2028</v>
      </c>
      <c r="M5" s="558"/>
      <c r="N5" s="558">
        <f>IF(OR(L5&gt;='Dati par projektu'!$C$19,L5="X"),"X",L5+1)</f>
        <v>2029</v>
      </c>
      <c r="O5" s="558"/>
      <c r="P5" s="558" t="str">
        <f>IF(OR(N5&gt;='Dati par projektu'!$C$19,N5="X"),"X",N5+1)</f>
        <v>X</v>
      </c>
      <c r="Q5" s="558"/>
      <c r="R5" s="558" t="str">
        <f>IF(OR(P5&gt;='Dati par projektu'!$C$19,P5="X"),"X",P5+1)</f>
        <v>X</v>
      </c>
      <c r="S5" s="558"/>
      <c r="T5" s="558" t="str">
        <f>IF(OR(R5&gt;='Dati par projektu'!$C$19,R5="X"),"X",R5+1)</f>
        <v>X</v>
      </c>
      <c r="U5" s="558"/>
      <c r="V5" s="558" t="str">
        <f>IF(OR(T5&gt;='Dati par projektu'!$C$19,T5="X"),"X",T5+1)</f>
        <v>X</v>
      </c>
      <c r="W5" s="558"/>
      <c r="X5" s="558" t="str">
        <f>IF(OR(V5&gt;='Dati par projektu'!$C$19,V5="X"),"X",V5+1)</f>
        <v>X</v>
      </c>
      <c r="Y5" s="558"/>
      <c r="Z5" s="3"/>
      <c r="AE5" s="5"/>
      <c r="AF5" s="5"/>
      <c r="AG5" s="5"/>
      <c r="AH5" s="5"/>
      <c r="AI5" s="5"/>
      <c r="AJ5" s="5"/>
      <c r="AK5" s="5"/>
      <c r="AL5" s="5"/>
      <c r="AM5" s="5"/>
      <c r="AN5" s="5"/>
      <c r="AO5" s="5"/>
      <c r="AP5" s="5"/>
      <c r="AQ5" s="5"/>
      <c r="AR5" s="5"/>
      <c r="AS5" s="5"/>
      <c r="AT5" s="5"/>
      <c r="AV5" s="6">
        <v>0.55000000000000004</v>
      </c>
      <c r="BQ5" s="4"/>
    </row>
    <row r="6" spans="1:69" ht="27" customHeight="1" x14ac:dyDescent="0.2">
      <c r="A6" s="554"/>
      <c r="B6" s="555" t="s">
        <v>129</v>
      </c>
      <c r="C6" s="557"/>
      <c r="D6" s="139" t="s">
        <v>130</v>
      </c>
      <c r="E6" s="139"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hidden="1" x14ac:dyDescent="0.2">
      <c r="A7" s="8">
        <v>1</v>
      </c>
      <c r="B7" s="9" t="s">
        <v>134</v>
      </c>
      <c r="C7" s="173">
        <v>0.85</v>
      </c>
      <c r="D7" s="27">
        <f>F7+G7</f>
        <v>0</v>
      </c>
      <c r="E7" s="459" t="e">
        <f t="shared" ref="E7:E13"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hidden="1" x14ac:dyDescent="0.2">
      <c r="A8" s="8">
        <v>2</v>
      </c>
      <c r="B8" s="9" t="s">
        <v>135</v>
      </c>
      <c r="C8" s="173">
        <v>0.85</v>
      </c>
      <c r="D8" s="27">
        <f t="shared" ref="D8:D23" si="2">F8+G8</f>
        <v>0</v>
      </c>
      <c r="E8" s="459"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136</v>
      </c>
      <c r="C9" s="173">
        <v>0.85</v>
      </c>
      <c r="D9" s="27">
        <f t="shared" si="2"/>
        <v>0</v>
      </c>
      <c r="E9" s="459"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137</v>
      </c>
      <c r="C10" s="173">
        <v>0.85</v>
      </c>
      <c r="D10" s="27">
        <f t="shared" si="2"/>
        <v>0</v>
      </c>
      <c r="E10" s="459"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138</v>
      </c>
      <c r="C11" s="173">
        <v>0.85</v>
      </c>
      <c r="D11" s="27">
        <f t="shared" si="2"/>
        <v>0</v>
      </c>
      <c r="E11" s="459"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139</v>
      </c>
      <c r="C12" s="542">
        <f>C24</f>
        <v>0.85</v>
      </c>
      <c r="D12" s="27">
        <f t="shared" si="2"/>
        <v>0</v>
      </c>
      <c r="E12" s="459"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140</v>
      </c>
      <c r="C13" s="542">
        <f>C24</f>
        <v>0.85</v>
      </c>
      <c r="D13" s="27">
        <f t="shared" si="2"/>
        <v>0</v>
      </c>
      <c r="E13" s="459" t="e">
        <f t="shared" si="0"/>
        <v>#DIV/0!</v>
      </c>
      <c r="F13" s="26">
        <f>ROUND(H13+J13+L13+N13+P13+R13+T13+V13+X13,2)</f>
        <v>0</v>
      </c>
      <c r="G13" s="26">
        <f>ROUND(I13+K13+M13+O13+Q13+S13+U13+W13+Y13,2)</f>
        <v>0</v>
      </c>
      <c r="H13" s="19"/>
      <c r="I13" s="19"/>
      <c r="J13" s="19"/>
      <c r="K13" s="19"/>
      <c r="L13" s="19"/>
      <c r="M13" s="19"/>
      <c r="N13" s="19"/>
      <c r="O13" s="19"/>
      <c r="P13" s="19"/>
      <c r="Q13" s="19"/>
      <c r="R13" s="19"/>
      <c r="S13" s="19"/>
      <c r="T13" s="19"/>
      <c r="U13" s="19"/>
      <c r="V13" s="19"/>
      <c r="W13" s="19"/>
      <c r="X13" s="19"/>
      <c r="Y13" s="19"/>
      <c r="Z13" s="3"/>
      <c r="AE13" s="5"/>
      <c r="AF13" s="5"/>
      <c r="AG13" s="5"/>
      <c r="AH13" s="5"/>
      <c r="AI13" s="5"/>
      <c r="AJ13" s="5"/>
      <c r="AK13" s="5"/>
      <c r="AL13" s="5"/>
      <c r="AM13" s="5"/>
      <c r="AN13" s="5"/>
      <c r="AO13" s="5"/>
      <c r="AP13" s="5"/>
      <c r="AQ13" s="5"/>
      <c r="AR13" s="5"/>
      <c r="AS13" s="5"/>
      <c r="AT13" s="5"/>
      <c r="BQ13" s="4"/>
    </row>
    <row r="14" spans="1:69" hidden="1" x14ac:dyDescent="0.2">
      <c r="A14" s="8"/>
      <c r="B14" s="9"/>
      <c r="C14" s="542">
        <v>0.85</v>
      </c>
      <c r="D14" s="27"/>
      <c r="E14" s="459"/>
      <c r="F14" s="26"/>
      <c r="G14" s="26"/>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hidden="1" x14ac:dyDescent="0.2">
      <c r="A15" s="8"/>
      <c r="B15" s="9"/>
      <c r="C15" s="542">
        <v>0.85</v>
      </c>
      <c r="D15" s="27"/>
      <c r="E15" s="459"/>
      <c r="F15" s="26"/>
      <c r="G15" s="26"/>
      <c r="H15" s="19"/>
      <c r="I15" s="19"/>
      <c r="J15" s="19"/>
      <c r="K15" s="19"/>
      <c r="L15" s="19"/>
      <c r="M15" s="19"/>
      <c r="N15" s="19"/>
      <c r="O15" s="19"/>
      <c r="P15" s="19"/>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hidden="1" x14ac:dyDescent="0.2">
      <c r="A16" s="8">
        <v>8</v>
      </c>
      <c r="B16" s="9" t="s">
        <v>141</v>
      </c>
      <c r="C16" s="542">
        <v>0.85</v>
      </c>
      <c r="D16" s="27">
        <f t="shared" si="2"/>
        <v>0</v>
      </c>
      <c r="E16" s="459" t="e">
        <f t="shared" ref="E16:E24" si="4">D16/$D$24</f>
        <v>#DIV/0!</v>
      </c>
      <c r="F16" s="26">
        <f t="shared" ref="F16:G23" si="5">ROUND(H16+J16+L16+N16+P16+R16+T16+V16+X16,2)</f>
        <v>0</v>
      </c>
      <c r="G16" s="26">
        <f t="shared" si="5"/>
        <v>0</v>
      </c>
      <c r="H16" s="19"/>
      <c r="I16" s="19"/>
      <c r="J16" s="19"/>
      <c r="K16" s="19"/>
      <c r="L16" s="19"/>
      <c r="M16" s="19"/>
      <c r="N16" s="19"/>
      <c r="O16" s="19"/>
      <c r="P16" s="19"/>
      <c r="Q16" s="19"/>
      <c r="R16" s="19"/>
      <c r="S16" s="19"/>
      <c r="T16" s="19"/>
      <c r="U16" s="19"/>
      <c r="V16" s="19"/>
      <c r="W16" s="19"/>
      <c r="X16" s="19"/>
      <c r="Y16" s="19"/>
      <c r="Z16" s="3"/>
      <c r="AE16" s="5"/>
      <c r="AF16" s="5"/>
      <c r="AG16" s="5"/>
      <c r="AH16" s="5"/>
      <c r="AI16" s="5"/>
      <c r="AJ16" s="5"/>
      <c r="AK16" s="5"/>
      <c r="AL16" s="5"/>
      <c r="AM16" s="5"/>
      <c r="AN16" s="5"/>
      <c r="AO16" s="5"/>
      <c r="AP16" s="5"/>
      <c r="AQ16" s="5"/>
      <c r="AR16" s="5"/>
      <c r="AS16" s="5"/>
      <c r="AT16" s="5"/>
      <c r="BQ16" s="4"/>
    </row>
    <row r="17" spans="1:69" hidden="1" x14ac:dyDescent="0.2">
      <c r="A17" s="8">
        <v>9</v>
      </c>
      <c r="B17" s="9" t="s">
        <v>142</v>
      </c>
      <c r="C17" s="542">
        <v>0.85</v>
      </c>
      <c r="D17" s="27">
        <f t="shared" si="2"/>
        <v>0</v>
      </c>
      <c r="E17" s="459" t="e">
        <f t="shared" si="4"/>
        <v>#DIV/0!</v>
      </c>
      <c r="F17" s="26">
        <f t="shared" si="5"/>
        <v>0</v>
      </c>
      <c r="G17" s="26">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hidden="1" x14ac:dyDescent="0.2">
      <c r="A18" s="8">
        <v>10</v>
      </c>
      <c r="B18" s="9" t="s">
        <v>143</v>
      </c>
      <c r="C18" s="542">
        <v>0.85</v>
      </c>
      <c r="D18" s="27">
        <f t="shared" si="2"/>
        <v>0</v>
      </c>
      <c r="E18" s="459" t="e">
        <f t="shared" si="4"/>
        <v>#DIV/0!</v>
      </c>
      <c r="F18" s="26">
        <f t="shared" si="5"/>
        <v>0</v>
      </c>
      <c r="G18" s="26">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x14ac:dyDescent="0.2">
      <c r="A19" s="8">
        <v>11</v>
      </c>
      <c r="B19" s="9" t="s">
        <v>144</v>
      </c>
      <c r="C19" s="542">
        <f>C24</f>
        <v>0.85</v>
      </c>
      <c r="D19" s="27">
        <f t="shared" si="2"/>
        <v>0</v>
      </c>
      <c r="E19" s="459" t="e">
        <f t="shared" si="4"/>
        <v>#DIV/0!</v>
      </c>
      <c r="F19" s="26">
        <f t="shared" si="5"/>
        <v>0</v>
      </c>
      <c r="G19" s="26">
        <f t="shared" si="5"/>
        <v>0</v>
      </c>
      <c r="H19" s="19"/>
      <c r="I19" s="19"/>
      <c r="J19" s="19"/>
      <c r="K19" s="19"/>
      <c r="L19" s="19"/>
      <c r="M19" s="19"/>
      <c r="N19" s="19"/>
      <c r="O19" s="19"/>
      <c r="P19" s="19"/>
      <c r="Q19" s="19"/>
      <c r="R19" s="19"/>
      <c r="S19" s="19"/>
      <c r="T19" s="19"/>
      <c r="U19" s="19"/>
      <c r="V19" s="19"/>
      <c r="W19" s="19"/>
      <c r="X19" s="19"/>
      <c r="Y19" s="19"/>
      <c r="Z19" s="3"/>
      <c r="AE19" s="5"/>
      <c r="AF19" s="5"/>
      <c r="AG19" s="5"/>
      <c r="AH19" s="5"/>
      <c r="AI19" s="5"/>
      <c r="AJ19" s="5"/>
      <c r="AK19" s="5"/>
      <c r="AL19" s="5"/>
      <c r="AM19" s="5"/>
      <c r="AN19" s="5"/>
      <c r="AO19" s="5"/>
      <c r="AP19" s="5"/>
      <c r="AQ19" s="5"/>
      <c r="AR19" s="5"/>
      <c r="AS19" s="5"/>
      <c r="AT19" s="5"/>
      <c r="BQ19" s="4"/>
    </row>
    <row r="20" spans="1:69" hidden="1" x14ac:dyDescent="0.2">
      <c r="A20" s="8">
        <v>12</v>
      </c>
      <c r="B20" s="9" t="s">
        <v>145</v>
      </c>
      <c r="C20" s="173">
        <v>0.85</v>
      </c>
      <c r="D20" s="27">
        <f t="shared" si="2"/>
        <v>0</v>
      </c>
      <c r="E20" s="459" t="e">
        <f t="shared" si="4"/>
        <v>#DIV/0!</v>
      </c>
      <c r="F20" s="26">
        <f t="shared" si="5"/>
        <v>0</v>
      </c>
      <c r="G20" s="26">
        <f t="shared" si="5"/>
        <v>0</v>
      </c>
      <c r="H20" s="19"/>
      <c r="I20" s="19"/>
      <c r="J20" s="19"/>
      <c r="K20" s="19"/>
      <c r="L20" s="19"/>
      <c r="M20" s="19"/>
      <c r="N20" s="19"/>
      <c r="O20" s="19"/>
      <c r="P20" s="19"/>
      <c r="Q20" s="19"/>
      <c r="R20" s="19"/>
      <c r="S20" s="19"/>
      <c r="T20" s="19"/>
      <c r="U20" s="19"/>
      <c r="V20" s="19"/>
      <c r="W20" s="19"/>
      <c r="X20" s="19"/>
      <c r="Y20" s="19"/>
      <c r="Z20" s="3"/>
      <c r="AE20" s="5"/>
      <c r="AF20" s="5"/>
      <c r="AG20" s="5"/>
      <c r="AH20" s="5"/>
      <c r="AI20" s="5"/>
      <c r="AJ20" s="5"/>
      <c r="AK20" s="5"/>
      <c r="AL20" s="5"/>
      <c r="AM20" s="5"/>
      <c r="AN20" s="5"/>
      <c r="AO20" s="5"/>
      <c r="AP20" s="5"/>
      <c r="AQ20" s="5"/>
      <c r="AR20" s="5"/>
      <c r="AS20" s="5"/>
      <c r="AT20" s="5"/>
      <c r="BQ20" s="4"/>
    </row>
    <row r="21" spans="1:69" hidden="1" x14ac:dyDescent="0.2">
      <c r="A21" s="8">
        <v>13</v>
      </c>
      <c r="B21" s="9" t="s">
        <v>146</v>
      </c>
      <c r="C21" s="173">
        <v>0.85</v>
      </c>
      <c r="D21" s="27">
        <f t="shared" si="2"/>
        <v>0</v>
      </c>
      <c r="E21" s="459" t="e">
        <f t="shared" si="4"/>
        <v>#DIV/0!</v>
      </c>
      <c r="F21" s="26">
        <f t="shared" si="5"/>
        <v>0</v>
      </c>
      <c r="G21" s="26">
        <f t="shared" si="5"/>
        <v>0</v>
      </c>
      <c r="H21" s="19"/>
      <c r="I21" s="19"/>
      <c r="J21" s="19"/>
      <c r="K21" s="19"/>
      <c r="L21" s="19"/>
      <c r="M21" s="19"/>
      <c r="N21" s="19"/>
      <c r="O21" s="19"/>
      <c r="P21" s="19"/>
      <c r="Q21" s="19"/>
      <c r="R21" s="19"/>
      <c r="S21" s="19"/>
      <c r="T21" s="19"/>
      <c r="U21" s="19"/>
      <c r="V21" s="19"/>
      <c r="W21" s="19"/>
      <c r="X21" s="19"/>
      <c r="Y21" s="19"/>
      <c r="Z21" s="3"/>
      <c r="AE21" s="5"/>
      <c r="AF21" s="5"/>
      <c r="AG21" s="5"/>
      <c r="AH21" s="5"/>
      <c r="AI21" s="5"/>
      <c r="AJ21" s="5"/>
      <c r="AK21" s="5"/>
      <c r="AL21" s="5"/>
      <c r="AM21" s="5"/>
      <c r="AN21" s="5"/>
      <c r="AO21" s="5"/>
      <c r="AP21" s="5"/>
      <c r="AQ21" s="5"/>
      <c r="AR21" s="5"/>
      <c r="AS21" s="5"/>
      <c r="AT21" s="5"/>
      <c r="BQ21" s="4"/>
    </row>
    <row r="22" spans="1:69" hidden="1" x14ac:dyDescent="0.2">
      <c r="A22" s="8">
        <v>14</v>
      </c>
      <c r="B22" s="9" t="s">
        <v>147</v>
      </c>
      <c r="C22" s="173">
        <v>0.85</v>
      </c>
      <c r="D22" s="27">
        <f t="shared" si="2"/>
        <v>0</v>
      </c>
      <c r="E22" s="459" t="e">
        <f t="shared" si="4"/>
        <v>#DIV/0!</v>
      </c>
      <c r="F22" s="26">
        <f t="shared" si="5"/>
        <v>0</v>
      </c>
      <c r="G22" s="26">
        <f t="shared" si="5"/>
        <v>0</v>
      </c>
      <c r="H22" s="19"/>
      <c r="I22" s="19"/>
      <c r="J22" s="19"/>
      <c r="K22" s="19"/>
      <c r="L22" s="19"/>
      <c r="M22" s="19"/>
      <c r="N22" s="19"/>
      <c r="O22" s="19"/>
      <c r="P22" s="19"/>
      <c r="Q22" s="19"/>
      <c r="R22" s="19"/>
      <c r="S22" s="19"/>
      <c r="T22" s="19"/>
      <c r="U22" s="19"/>
      <c r="V22" s="19"/>
      <c r="W22" s="19"/>
      <c r="X22" s="19"/>
      <c r="Y22" s="19"/>
      <c r="Z22" s="3"/>
      <c r="AE22" s="5"/>
      <c r="AF22" s="5"/>
      <c r="AG22" s="5"/>
      <c r="AH22" s="5"/>
      <c r="AI22" s="5"/>
      <c r="AJ22" s="5"/>
      <c r="AK22" s="5"/>
      <c r="AL22" s="5"/>
      <c r="AM22" s="5"/>
      <c r="AN22" s="5"/>
      <c r="AO22" s="5"/>
      <c r="AP22" s="5"/>
      <c r="AQ22" s="5"/>
      <c r="AR22" s="5"/>
      <c r="AS22" s="5"/>
      <c r="AT22" s="5"/>
      <c r="BQ22" s="4"/>
    </row>
    <row r="23" spans="1:69" hidden="1" x14ac:dyDescent="0.2">
      <c r="A23" s="8">
        <v>15</v>
      </c>
      <c r="B23" s="9" t="s">
        <v>148</v>
      </c>
      <c r="C23" s="173">
        <v>0.85</v>
      </c>
      <c r="D23" s="27">
        <f t="shared" si="2"/>
        <v>0</v>
      </c>
      <c r="E23" s="459" t="e">
        <f t="shared" si="4"/>
        <v>#DIV/0!</v>
      </c>
      <c r="F23" s="26">
        <f t="shared" si="5"/>
        <v>0</v>
      </c>
      <c r="G23" s="26">
        <f t="shared" si="5"/>
        <v>0</v>
      </c>
      <c r="H23" s="19"/>
      <c r="I23" s="19"/>
      <c r="J23" s="19"/>
      <c r="K23" s="19"/>
      <c r="L23" s="19"/>
      <c r="M23" s="19"/>
      <c r="N23" s="19"/>
      <c r="O23" s="19"/>
      <c r="P23" s="19"/>
      <c r="Q23" s="19"/>
      <c r="R23" s="19"/>
      <c r="S23" s="19"/>
      <c r="T23" s="19"/>
      <c r="U23" s="19"/>
      <c r="V23" s="19"/>
      <c r="W23" s="19"/>
      <c r="X23" s="19"/>
      <c r="Y23" s="19"/>
      <c r="Z23" s="3"/>
      <c r="AE23" s="5"/>
      <c r="AF23" s="5"/>
      <c r="AG23" s="5"/>
      <c r="AH23" s="5"/>
      <c r="AI23" s="5"/>
      <c r="AJ23" s="5"/>
      <c r="AK23" s="5"/>
      <c r="AL23" s="5"/>
      <c r="AM23" s="5"/>
      <c r="AN23" s="5"/>
      <c r="AO23" s="5"/>
      <c r="AP23" s="5"/>
      <c r="AQ23" s="5"/>
      <c r="AR23" s="5"/>
      <c r="AS23" s="5"/>
      <c r="AT23" s="5"/>
      <c r="BQ23" s="4"/>
    </row>
    <row r="24" spans="1:69" x14ac:dyDescent="0.2">
      <c r="A24" s="461"/>
      <c r="B24" s="9" t="s">
        <v>149</v>
      </c>
      <c r="C24" s="529">
        <v>0.85</v>
      </c>
      <c r="D24" s="27">
        <f>F24+G24</f>
        <v>0</v>
      </c>
      <c r="E24" s="462"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61"/>
      <c r="B25" s="9" t="s">
        <v>150</v>
      </c>
      <c r="C25" s="463"/>
      <c r="D25" s="13"/>
      <c r="E25" s="462"/>
      <c r="F25" s="464"/>
      <c r="G25" s="464"/>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61"/>
      <c r="B26" s="9" t="s">
        <v>151</v>
      </c>
      <c r="C26" s="463"/>
      <c r="D26" s="13"/>
      <c r="E26" s="462"/>
      <c r="F26" s="464"/>
      <c r="G26" s="464"/>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Z26" s="3"/>
      <c r="AE26" s="5"/>
      <c r="AF26" s="5"/>
      <c r="AG26" s="5"/>
      <c r="AH26" s="5"/>
      <c r="AI26" s="5"/>
      <c r="AJ26" s="5"/>
      <c r="AK26" s="5"/>
      <c r="AL26" s="5"/>
      <c r="AM26" s="5"/>
      <c r="AN26" s="5"/>
      <c r="AO26" s="5"/>
      <c r="AP26" s="5"/>
      <c r="AQ26" s="5"/>
      <c r="AR26" s="5"/>
      <c r="AS26" s="5"/>
      <c r="AT26" s="5"/>
      <c r="BQ26" s="4"/>
    </row>
    <row r="27" spans="1:69" s="3" customFormat="1" x14ac:dyDescent="0.2">
      <c r="A27" s="458"/>
    </row>
    <row r="28" spans="1:69" s="3" customFormat="1" x14ac:dyDescent="0.2">
      <c r="A28" s="458"/>
    </row>
    <row r="29" spans="1:69" s="3" customFormat="1" x14ac:dyDescent="0.2">
      <c r="A29" s="458"/>
    </row>
    <row r="30" spans="1:69" s="3" customFormat="1" x14ac:dyDescent="0.2">
      <c r="A30" s="458"/>
    </row>
    <row r="31" spans="1:69" s="3" customFormat="1" x14ac:dyDescent="0.2">
      <c r="A31" s="458"/>
    </row>
    <row r="32" spans="1:69" s="3" customFormat="1" x14ac:dyDescent="0.2">
      <c r="A32" s="458"/>
    </row>
    <row r="33" spans="1:1" s="3" customFormat="1" x14ac:dyDescent="0.2">
      <c r="A33" s="458"/>
    </row>
    <row r="34" spans="1:1" s="3" customFormat="1" x14ac:dyDescent="0.2">
      <c r="A34" s="458"/>
    </row>
    <row r="35" spans="1:1" s="3" customFormat="1" x14ac:dyDescent="0.2">
      <c r="A35" s="458"/>
    </row>
    <row r="36" spans="1:1" s="3" customFormat="1" x14ac:dyDescent="0.2">
      <c r="A36" s="458"/>
    </row>
    <row r="37" spans="1:1" s="3" customFormat="1" x14ac:dyDescent="0.2">
      <c r="A37" s="458"/>
    </row>
    <row r="38" spans="1:1" s="3" customFormat="1" x14ac:dyDescent="0.2">
      <c r="A38" s="458"/>
    </row>
    <row r="39" spans="1:1" s="3" customFormat="1" x14ac:dyDescent="0.2">
      <c r="A39" s="458"/>
    </row>
    <row r="40" spans="1:1" s="3" customFormat="1" x14ac:dyDescent="0.2">
      <c r="A40" s="458"/>
    </row>
    <row r="41" spans="1:1" s="3" customFormat="1" x14ac:dyDescent="0.2">
      <c r="A41" s="458"/>
    </row>
    <row r="42" spans="1:1" s="3" customFormat="1" x14ac:dyDescent="0.2">
      <c r="A42" s="458"/>
    </row>
    <row r="43" spans="1:1" s="3" customFormat="1" x14ac:dyDescent="0.2">
      <c r="A43" s="458"/>
    </row>
    <row r="44" spans="1:1" s="3" customFormat="1" x14ac:dyDescent="0.2">
      <c r="A44" s="458"/>
    </row>
    <row r="45" spans="1:1" s="3" customFormat="1" x14ac:dyDescent="0.2">
      <c r="A45" s="458"/>
    </row>
    <row r="46" spans="1:1" s="3" customFormat="1" x14ac:dyDescent="0.2">
      <c r="A46" s="458"/>
    </row>
    <row r="47" spans="1:1" s="3" customFormat="1" x14ac:dyDescent="0.2">
      <c r="A47" s="458"/>
    </row>
    <row r="48" spans="1:1" s="3" customFormat="1" x14ac:dyDescent="0.2">
      <c r="A48" s="458"/>
    </row>
    <row r="49" spans="1:1" s="3" customFormat="1" x14ac:dyDescent="0.2">
      <c r="A49" s="458"/>
    </row>
    <row r="50" spans="1:1" s="3" customFormat="1" x14ac:dyDescent="0.2">
      <c r="A50" s="458"/>
    </row>
    <row r="51" spans="1:1" s="3" customFormat="1" x14ac:dyDescent="0.2">
      <c r="A51" s="458"/>
    </row>
    <row r="52" spans="1:1" s="3" customFormat="1" x14ac:dyDescent="0.2">
      <c r="A52" s="458"/>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algorithmName="SHA-512" hashValue="hnGmG19phDxT9+yeYYQ70cqiBSCAymzgzd/77xOA56COsdW2pdHrRzhgY6zFyExPAZcV3ARiMc5YI/YrRJicsg==" saltValue="z1CQlUWWSsvX3IDD9q3wpw==" spinCount="100000" sheet="1" formatCells="0" formatColumns="0" formatRows="0" insertColumns="0" insertRows="0" insertHyperlinks="0" deleteColumns="0" deleteRows="0" sort="0" autoFilter="0" pivotTables="0"/>
  <mergeCells count="17">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 ref="V5:W5"/>
  </mergeCells>
  <conditionalFormatting sqref="D7:D26">
    <cfRule type="containsText" dxfId="171" priority="1" stopIfTrue="1" operator="containsText" text="PĀRSNIEGTAS IZMAKSAS">
      <formula>NOT(ISERROR(SEARCH("PĀRSNIEGTAS IZMAKSAS",D7)))</formula>
    </cfRule>
  </conditionalFormatting>
  <conditionalFormatting sqref="F8:G9">
    <cfRule type="containsText" dxfId="170" priority="4" stopIfTrue="1" operator="containsText" text="PĀRSNIEGTAS IZMAKSAS">
      <formula>NOT(ISERROR(SEARCH("PĀRSNIEGTAS IZMAKSAS",F8)))</formula>
    </cfRule>
  </conditionalFormatting>
  <conditionalFormatting sqref="F12:G12">
    <cfRule type="containsText" dxfId="169" priority="3" stopIfTrue="1" operator="containsText" text="PĀRSNIEGTAS IZMAKSAS">
      <formula>NOT(ISERROR(SEARCH("PĀRSNIEGTAS IZMAKSAS",F12)))</formula>
    </cfRule>
  </conditionalFormatting>
  <conditionalFormatting sqref="J5:Y5">
    <cfRule type="cellIs" dxfId="168"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Title="Izvēlies atbilstošu likmi" xr:uid="{62E72D4F-744C-4176-A699-BB83D4296775}">
          <x14:formula1>
            <xm:f>Dati!$N$3:$N$9</xm:f>
          </x14:formula1>
          <xm:sqref>C7:C11</xm:sqref>
        </x14:dataValidation>
        <x14:dataValidation type="list" allowBlank="1" showInputMessage="1" showErrorMessage="1" promptTitle="Izvēlies atbilstošu likmi" xr:uid="{F41C6626-AB5F-4E2C-B566-A6CFE8051A97}">
          <x14:formula1>
            <xm:f>Dati!$N$3:$N$13</xm:f>
          </x14:formula1>
          <xm:sqref>C12:C24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80" zoomScaleNormal="80" workbookViewId="0">
      <pane xSplit="7" ySplit="6" topLeftCell="H8" activePane="bottomRight" state="frozen"/>
      <selection pane="topRight" activeCell="J25" sqref="J25"/>
      <selection pane="bottomLeft" activeCell="J25" sqref="J25"/>
      <selection pane="bottomRight" activeCell="C34" sqref="C34"/>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51" t="s">
        <v>164</v>
      </c>
      <c r="B1" s="551"/>
      <c r="C1" s="457"/>
      <c r="D1" s="552" t="s">
        <v>165</v>
      </c>
      <c r="E1" s="552"/>
      <c r="F1" s="552"/>
      <c r="G1" s="552"/>
      <c r="H1" s="552"/>
      <c r="I1" s="552"/>
      <c r="J1" s="552"/>
      <c r="K1" s="552"/>
      <c r="L1" s="552"/>
      <c r="M1" s="552"/>
      <c r="N1" s="552"/>
      <c r="O1" s="552"/>
      <c r="P1" s="552"/>
      <c r="Q1" s="552"/>
      <c r="R1" s="552"/>
      <c r="S1" s="552"/>
      <c r="T1" s="552"/>
      <c r="U1" s="55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58"/>
    </row>
    <row r="3" spans="1:68" s="3" customFormat="1" ht="18.75" x14ac:dyDescent="0.3">
      <c r="A3" s="458"/>
      <c r="B3" s="468" t="s">
        <v>166</v>
      </c>
      <c r="C3" s="96"/>
      <c r="D3" s="97"/>
      <c r="E3" s="97"/>
      <c r="F3" s="97"/>
      <c r="G3" s="480"/>
      <c r="H3" s="176"/>
      <c r="I3" s="97"/>
      <c r="J3" s="97"/>
      <c r="K3" s="468" t="s">
        <v>167</v>
      </c>
      <c r="L3" s="468"/>
      <c r="M3" s="468"/>
      <c r="N3" s="468"/>
      <c r="O3" s="479"/>
      <c r="P3" s="469" t="s">
        <v>107</v>
      </c>
    </row>
    <row r="4" spans="1:68" ht="24.95" customHeight="1" x14ac:dyDescent="0.35">
      <c r="A4" s="553" t="s">
        <v>123</v>
      </c>
      <c r="B4" s="553"/>
      <c r="C4" s="553"/>
      <c r="D4" s="3"/>
      <c r="E4" s="3"/>
      <c r="F4" s="3"/>
      <c r="G4" s="3"/>
      <c r="H4" s="3"/>
      <c r="I4" s="3"/>
      <c r="J4" s="3"/>
      <c r="K4" s="3"/>
      <c r="L4" s="3"/>
      <c r="M4" s="3"/>
      <c r="N4" s="3"/>
      <c r="O4" s="3"/>
      <c r="P4" s="3"/>
      <c r="Q4" s="3"/>
      <c r="R4" s="3"/>
      <c r="S4" s="3"/>
      <c r="T4" s="3"/>
      <c r="U4" s="3"/>
      <c r="V4" s="3"/>
      <c r="W4" s="3"/>
      <c r="X4" s="3"/>
      <c r="Y4" s="3"/>
    </row>
    <row r="5" spans="1:68" x14ac:dyDescent="0.2">
      <c r="A5" s="554" t="s">
        <v>124</v>
      </c>
      <c r="B5" s="555" t="s">
        <v>125</v>
      </c>
      <c r="C5" s="556" t="s">
        <v>126</v>
      </c>
      <c r="D5" s="558" t="s">
        <v>127</v>
      </c>
      <c r="E5" s="558"/>
      <c r="F5" s="558" t="s">
        <v>128</v>
      </c>
      <c r="G5" s="558"/>
      <c r="H5" s="558">
        <f>'Dati par projektu'!E15</f>
        <v>2026</v>
      </c>
      <c r="I5" s="558"/>
      <c r="J5" s="558">
        <f>IF(OR(H5&gt;='Dati par projektu'!$C$19,H5="X"),"X",H5+1)</f>
        <v>2027</v>
      </c>
      <c r="K5" s="558"/>
      <c r="L5" s="558">
        <f>IF(OR(J5&gt;='Dati par projektu'!$C$19,J5="X"),"X",J5+1)</f>
        <v>2028</v>
      </c>
      <c r="M5" s="558"/>
      <c r="N5" s="558">
        <f>IF(OR(L5&gt;='Dati par projektu'!$C$19,L5="X"),"X",L5+1)</f>
        <v>2029</v>
      </c>
      <c r="O5" s="558"/>
      <c r="P5" s="558" t="str">
        <f>IF(OR(N5&gt;='Dati par projektu'!$C$19,N5="X"),"X",N5+1)</f>
        <v>X</v>
      </c>
      <c r="Q5" s="558"/>
      <c r="R5" s="558" t="str">
        <f>IF(OR(P5&gt;='Dati par projektu'!$C$19,P5="X"),"X",P5+1)</f>
        <v>X</v>
      </c>
      <c r="S5" s="558"/>
      <c r="T5" s="558" t="str">
        <f>IF(OR(R5&gt;='Dati par projektu'!$C$19,R5="X"),"X",R5+1)</f>
        <v>X</v>
      </c>
      <c r="U5" s="558"/>
      <c r="V5" s="558" t="str">
        <f>IF(OR(T5&gt;='Dati par projektu'!$C$19,T5="X"),"X",T5+1)</f>
        <v>X</v>
      </c>
      <c r="W5" s="558"/>
      <c r="X5" s="558" t="str">
        <f>IF(OR(V5&gt;='Dati par projektu'!$C$19,V5="X"),"X",V5+1)</f>
        <v>X</v>
      </c>
      <c r="Y5" s="558"/>
      <c r="AE5" s="5"/>
      <c r="AF5" s="5"/>
      <c r="AG5" s="5"/>
      <c r="AH5" s="5"/>
      <c r="AI5" s="5"/>
      <c r="AJ5" s="5"/>
      <c r="AK5" s="5"/>
      <c r="AL5" s="5"/>
      <c r="AM5" s="5"/>
      <c r="AN5" s="5"/>
      <c r="AO5" s="5"/>
      <c r="AP5" s="5"/>
      <c r="AQ5" s="5"/>
      <c r="AR5" s="5"/>
      <c r="AS5" s="5"/>
      <c r="AT5" s="5"/>
      <c r="AV5" s="6">
        <v>0.55000000000000004</v>
      </c>
    </row>
    <row r="6" spans="1:68" ht="27" customHeight="1" x14ac:dyDescent="0.2">
      <c r="A6" s="554"/>
      <c r="B6" s="555" t="s">
        <v>129</v>
      </c>
      <c r="C6" s="557"/>
      <c r="D6" s="139" t="s">
        <v>130</v>
      </c>
      <c r="E6" s="139"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AE6" s="5"/>
      <c r="AF6" s="5"/>
      <c r="AG6" s="5"/>
      <c r="AH6" s="5"/>
      <c r="AI6" s="5"/>
      <c r="AJ6" s="5"/>
      <c r="AK6" s="5"/>
      <c r="AL6" s="5"/>
      <c r="AM6" s="5"/>
      <c r="AN6" s="5"/>
      <c r="AO6" s="5"/>
      <c r="AP6" s="5"/>
      <c r="AQ6" s="5"/>
      <c r="AR6" s="5"/>
      <c r="AS6" s="5"/>
      <c r="AT6" s="5"/>
      <c r="AV6" s="6">
        <v>0.45</v>
      </c>
    </row>
    <row r="7" spans="1:68" hidden="1" x14ac:dyDescent="0.2">
      <c r="A7" s="8">
        <v>1</v>
      </c>
      <c r="B7" s="9" t="s">
        <v>134</v>
      </c>
      <c r="C7" s="173">
        <f>C8</f>
        <v>0.85</v>
      </c>
      <c r="D7" s="27">
        <f>F7+G7</f>
        <v>0</v>
      </c>
      <c r="E7" s="459"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AE7" s="5"/>
      <c r="AF7" s="5"/>
      <c r="AG7" s="5"/>
      <c r="AH7" s="5"/>
      <c r="AI7" s="5"/>
      <c r="AJ7" s="5"/>
      <c r="AK7" s="5"/>
      <c r="AL7" s="5"/>
      <c r="AM7" s="5"/>
      <c r="AN7" s="5"/>
      <c r="AO7" s="5"/>
      <c r="AP7" s="5"/>
      <c r="AQ7" s="5"/>
      <c r="AR7" s="5"/>
      <c r="AS7" s="5"/>
      <c r="AT7" s="5"/>
      <c r="AV7" s="6">
        <v>0.35</v>
      </c>
    </row>
    <row r="8" spans="1:68" x14ac:dyDescent="0.2">
      <c r="A8" s="8">
        <v>2</v>
      </c>
      <c r="B8" s="9" t="s">
        <v>135</v>
      </c>
      <c r="C8" s="542">
        <f>C24</f>
        <v>0.85</v>
      </c>
      <c r="D8" s="27">
        <f t="shared" ref="D8:D23" si="2">F8+G8</f>
        <v>0</v>
      </c>
      <c r="E8" s="459"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AE8" s="5"/>
      <c r="AF8" s="5"/>
      <c r="AG8" s="5"/>
      <c r="AH8" s="5"/>
      <c r="AI8" s="5"/>
      <c r="AJ8" s="5"/>
      <c r="AK8" s="5"/>
      <c r="AL8" s="5"/>
      <c r="AM8" s="5"/>
      <c r="AN8" s="5"/>
      <c r="AO8" s="5"/>
      <c r="AP8" s="5"/>
      <c r="AQ8" s="5"/>
      <c r="AR8" s="5"/>
      <c r="AS8" s="5"/>
      <c r="AT8" s="5"/>
      <c r="AV8" s="10"/>
    </row>
    <row r="9" spans="1:68" hidden="1" x14ac:dyDescent="0.2">
      <c r="A9" s="8">
        <v>3</v>
      </c>
      <c r="B9" s="9" t="s">
        <v>136</v>
      </c>
      <c r="C9" s="542">
        <v>0.85</v>
      </c>
      <c r="D9" s="27">
        <f t="shared" si="2"/>
        <v>0</v>
      </c>
      <c r="E9" s="459" t="e">
        <f t="shared" si="0"/>
        <v>#DIV/0!</v>
      </c>
      <c r="F9" s="27">
        <f t="shared" si="1"/>
        <v>0</v>
      </c>
      <c r="G9" s="27">
        <f t="shared" si="1"/>
        <v>0</v>
      </c>
      <c r="H9" s="19"/>
      <c r="I9" s="19"/>
      <c r="J9" s="19"/>
      <c r="K9" s="19"/>
      <c r="L9" s="19"/>
      <c r="M9" s="19"/>
      <c r="N9" s="19"/>
      <c r="O9" s="19"/>
      <c r="P9" s="19"/>
      <c r="Q9" s="19"/>
      <c r="R9" s="19"/>
      <c r="S9" s="19"/>
      <c r="T9" s="19"/>
      <c r="U9" s="19"/>
      <c r="V9" s="19"/>
      <c r="W9" s="19"/>
      <c r="X9" s="19"/>
      <c r="Y9" s="19"/>
      <c r="AE9" s="5"/>
      <c r="AF9" s="5"/>
      <c r="AG9" s="5"/>
      <c r="AH9" s="5"/>
      <c r="AI9" s="5"/>
      <c r="AJ9" s="5"/>
      <c r="AK9" s="5"/>
      <c r="AL9" s="5"/>
      <c r="AM9" s="5"/>
      <c r="AN9" s="5"/>
      <c r="AO9" s="5"/>
      <c r="AP9" s="5"/>
      <c r="AQ9" s="5"/>
      <c r="AR9" s="5"/>
      <c r="AS9" s="5"/>
      <c r="AT9" s="5"/>
      <c r="AV9" s="10"/>
    </row>
    <row r="10" spans="1:68" hidden="1" x14ac:dyDescent="0.2">
      <c r="A10" s="8">
        <v>4</v>
      </c>
      <c r="B10" s="9" t="s">
        <v>137</v>
      </c>
      <c r="C10" s="542">
        <v>0.85</v>
      </c>
      <c r="D10" s="27">
        <f t="shared" si="2"/>
        <v>0</v>
      </c>
      <c r="E10" s="459"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AE10" s="5"/>
      <c r="AF10" s="5"/>
      <c r="AG10" s="5"/>
      <c r="AH10" s="5"/>
      <c r="AI10" s="5"/>
      <c r="AJ10" s="5"/>
      <c r="AK10" s="5"/>
      <c r="AL10" s="5"/>
      <c r="AM10" s="5"/>
      <c r="AN10" s="5"/>
      <c r="AO10" s="5"/>
      <c r="AP10" s="5"/>
      <c r="AQ10" s="5"/>
      <c r="AR10" s="5"/>
      <c r="AS10" s="5"/>
      <c r="AT10" s="5"/>
    </row>
    <row r="11" spans="1:68" hidden="1" x14ac:dyDescent="0.2">
      <c r="A11" s="8">
        <v>5</v>
      </c>
      <c r="B11" s="9" t="s">
        <v>138</v>
      </c>
      <c r="C11" s="542">
        <v>0.85</v>
      </c>
      <c r="D11" s="27">
        <f t="shared" si="2"/>
        <v>0</v>
      </c>
      <c r="E11" s="459"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AE11" s="5"/>
      <c r="AF11" s="5"/>
      <c r="AG11" s="5"/>
      <c r="AH11" s="5"/>
      <c r="AI11" s="5"/>
      <c r="AJ11" s="5"/>
      <c r="AK11" s="5"/>
      <c r="AL11" s="5"/>
      <c r="AM11" s="5"/>
      <c r="AN11" s="5"/>
      <c r="AO11" s="5"/>
      <c r="AP11" s="5"/>
      <c r="AQ11" s="5"/>
      <c r="AR11" s="5"/>
      <c r="AS11" s="5"/>
      <c r="AT11" s="5"/>
    </row>
    <row r="12" spans="1:68" x14ac:dyDescent="0.2">
      <c r="A12" s="8">
        <v>6</v>
      </c>
      <c r="B12" s="9" t="s">
        <v>139</v>
      </c>
      <c r="C12" s="542">
        <f>C24</f>
        <v>0.85</v>
      </c>
      <c r="D12" s="27">
        <f t="shared" si="2"/>
        <v>0</v>
      </c>
      <c r="E12" s="459"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140</v>
      </c>
      <c r="C13" s="542">
        <f>C24</f>
        <v>0.85</v>
      </c>
      <c r="D13" s="27">
        <f t="shared" si="2"/>
        <v>0</v>
      </c>
      <c r="E13" s="459" t="e">
        <f t="shared" si="0"/>
        <v>#DIV/0!</v>
      </c>
      <c r="F13" s="26">
        <f>ROUND(H13+J13+L13+N13+P13+R13+T13+V13+X13,2)</f>
        <v>0</v>
      </c>
      <c r="G13" s="26">
        <f>ROUND(I13+K13+M13+O13+Q13+S13+U13+W13+Y13,2)</f>
        <v>0</v>
      </c>
      <c r="H13" s="19"/>
      <c r="I13" s="19"/>
      <c r="J13" s="19"/>
      <c r="K13" s="19"/>
      <c r="L13" s="19"/>
      <c r="M13" s="19"/>
      <c r="N13" s="19"/>
      <c r="O13" s="19"/>
      <c r="P13" s="19"/>
      <c r="Q13" s="19"/>
      <c r="R13" s="19"/>
      <c r="S13" s="19"/>
      <c r="T13" s="19"/>
      <c r="U13" s="19"/>
      <c r="V13" s="19"/>
      <c r="W13" s="19"/>
      <c r="X13" s="19"/>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542">
        <v>0.85</v>
      </c>
      <c r="D14" s="27">
        <f t="shared" si="2"/>
        <v>0</v>
      </c>
      <c r="E14" s="459"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542">
        <v>0.85</v>
      </c>
      <c r="D15" s="27">
        <f t="shared" si="2"/>
        <v>0</v>
      </c>
      <c r="E15" s="459"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8" s="3" customFormat="1" hidden="1" x14ac:dyDescent="0.2">
      <c r="A16" s="8">
        <v>8</v>
      </c>
      <c r="B16" s="9" t="s">
        <v>141</v>
      </c>
      <c r="C16" s="542">
        <v>0.85</v>
      </c>
      <c r="D16" s="27">
        <f t="shared" si="2"/>
        <v>0</v>
      </c>
      <c r="E16" s="459"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46" s="3" customFormat="1" x14ac:dyDescent="0.2">
      <c r="A17" s="8">
        <v>9</v>
      </c>
      <c r="B17" s="9" t="s">
        <v>142</v>
      </c>
      <c r="C17" s="542">
        <f>C24</f>
        <v>0.85</v>
      </c>
      <c r="D17" s="27">
        <f t="shared" si="2"/>
        <v>0</v>
      </c>
      <c r="E17" s="459"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46" s="3" customFormat="1" x14ac:dyDescent="0.2">
      <c r="A18" s="8">
        <v>10</v>
      </c>
      <c r="B18" s="9" t="s">
        <v>143</v>
      </c>
      <c r="C18" s="542">
        <f>C24</f>
        <v>0.85</v>
      </c>
      <c r="D18" s="27">
        <f t="shared" si="2"/>
        <v>0</v>
      </c>
      <c r="E18" s="459"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46" s="3" customFormat="1" x14ac:dyDescent="0.2">
      <c r="A19" s="8">
        <v>11</v>
      </c>
      <c r="B19" s="9" t="s">
        <v>144</v>
      </c>
      <c r="C19" s="542">
        <f>C24</f>
        <v>0.85</v>
      </c>
      <c r="D19" s="27">
        <f t="shared" si="2"/>
        <v>0</v>
      </c>
      <c r="E19" s="459"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46" s="3" customFormat="1" hidden="1" x14ac:dyDescent="0.2">
      <c r="A20" s="8">
        <v>12</v>
      </c>
      <c r="B20" s="9" t="s">
        <v>145</v>
      </c>
      <c r="C20" s="173">
        <v>0.85</v>
      </c>
      <c r="D20" s="27">
        <f t="shared" si="2"/>
        <v>0</v>
      </c>
      <c r="E20" s="459"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46" s="3" customFormat="1" hidden="1" x14ac:dyDescent="0.2">
      <c r="A21" s="8">
        <v>13</v>
      </c>
      <c r="B21" s="9" t="s">
        <v>146</v>
      </c>
      <c r="C21" s="173">
        <v>0.85</v>
      </c>
      <c r="D21" s="27">
        <f t="shared" si="2"/>
        <v>0</v>
      </c>
      <c r="E21" s="459"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46" s="3" customFormat="1" hidden="1" x14ac:dyDescent="0.2">
      <c r="A22" s="8">
        <v>14</v>
      </c>
      <c r="B22" s="9" t="s">
        <v>147</v>
      </c>
      <c r="C22" s="173">
        <v>0.85</v>
      </c>
      <c r="D22" s="27">
        <f t="shared" si="2"/>
        <v>0</v>
      </c>
      <c r="E22" s="459"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46" s="3" customFormat="1" hidden="1" x14ac:dyDescent="0.2">
      <c r="A23" s="8">
        <v>15</v>
      </c>
      <c r="B23" s="9" t="s">
        <v>148</v>
      </c>
      <c r="C23" s="173">
        <v>0.85</v>
      </c>
      <c r="D23" s="27">
        <f t="shared" si="2"/>
        <v>0</v>
      </c>
      <c r="E23" s="459"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46" s="3" customFormat="1" x14ac:dyDescent="0.2">
      <c r="A24" s="461"/>
      <c r="B24" s="9" t="s">
        <v>149</v>
      </c>
      <c r="C24" s="529">
        <v>0.85</v>
      </c>
      <c r="D24" s="27">
        <f>F24+G24</f>
        <v>0</v>
      </c>
      <c r="E24" s="462"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46" s="3" customFormat="1" x14ac:dyDescent="0.2">
      <c r="A25" s="461"/>
      <c r="B25" s="9" t="s">
        <v>150</v>
      </c>
      <c r="C25" s="463"/>
      <c r="D25" s="13"/>
      <c r="E25" s="462"/>
      <c r="F25" s="464"/>
      <c r="G25" s="46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61"/>
      <c r="B26" s="9" t="s">
        <v>151</v>
      </c>
      <c r="C26" s="463"/>
      <c r="D26" s="13"/>
      <c r="E26" s="462"/>
      <c r="F26" s="464"/>
      <c r="G26" s="464"/>
      <c r="H26" s="20">
        <f>H24-H23</f>
        <v>0</v>
      </c>
      <c r="I26" s="20">
        <f>I24-I23-I25</f>
        <v>0</v>
      </c>
      <c r="J26" s="20">
        <f t="shared" ref="J26:Y26" si="6">J24-J23</f>
        <v>0</v>
      </c>
      <c r="K26" s="20">
        <f>K24-K23-K25</f>
        <v>0</v>
      </c>
      <c r="L26" s="20">
        <f t="shared" si="6"/>
        <v>0</v>
      </c>
      <c r="M26" s="20">
        <f>M24-M23-M25</f>
        <v>0</v>
      </c>
      <c r="N26" s="20">
        <f t="shared" si="6"/>
        <v>0</v>
      </c>
      <c r="O26" s="20">
        <f t="shared" si="6"/>
        <v>0</v>
      </c>
      <c r="P26" s="20">
        <f t="shared" si="6"/>
        <v>0</v>
      </c>
      <c r="Q26" s="20">
        <f t="shared" si="6"/>
        <v>0</v>
      </c>
      <c r="R26" s="20">
        <f t="shared" si="6"/>
        <v>0</v>
      </c>
      <c r="S26" s="20">
        <f t="shared" si="6"/>
        <v>0</v>
      </c>
      <c r="T26" s="20">
        <f t="shared" si="6"/>
        <v>0</v>
      </c>
      <c r="U26" s="20">
        <f t="shared" si="6"/>
        <v>0</v>
      </c>
      <c r="V26" s="20">
        <f t="shared" si="6"/>
        <v>0</v>
      </c>
      <c r="W26" s="20">
        <f t="shared" si="6"/>
        <v>0</v>
      </c>
      <c r="X26" s="20">
        <f t="shared" si="6"/>
        <v>0</v>
      </c>
      <c r="Y26" s="20">
        <f t="shared" si="6"/>
        <v>0</v>
      </c>
      <c r="AE26" s="5"/>
      <c r="AF26" s="5"/>
      <c r="AG26" s="5"/>
      <c r="AH26" s="5"/>
      <c r="AI26" s="5"/>
      <c r="AJ26" s="5"/>
      <c r="AK26" s="5"/>
      <c r="AL26" s="5"/>
      <c r="AM26" s="5"/>
      <c r="AN26" s="5"/>
      <c r="AO26" s="5"/>
      <c r="AP26" s="5"/>
      <c r="AQ26" s="5"/>
      <c r="AR26" s="5"/>
      <c r="AS26" s="5"/>
      <c r="AT26" s="5"/>
    </row>
    <row r="27" spans="1:46" s="3" customFormat="1" ht="16.5" customHeight="1" x14ac:dyDescent="0.2">
      <c r="A27" s="458"/>
    </row>
    <row r="28" spans="1:46" s="3" customFormat="1" x14ac:dyDescent="0.2">
      <c r="A28" s="458"/>
    </row>
    <row r="29" spans="1:46" s="3" customFormat="1" x14ac:dyDescent="0.2">
      <c r="A29" s="458"/>
    </row>
    <row r="30" spans="1:46" s="3" customFormat="1" x14ac:dyDescent="0.2">
      <c r="A30" s="458"/>
    </row>
    <row r="31" spans="1:46" s="3" customFormat="1" x14ac:dyDescent="0.2">
      <c r="A31" s="458"/>
    </row>
    <row r="32" spans="1:46" s="3" customFormat="1" x14ac:dyDescent="0.2">
      <c r="A32" s="458"/>
    </row>
    <row r="33" spans="1:1" s="3" customFormat="1" x14ac:dyDescent="0.2">
      <c r="A33" s="458"/>
    </row>
    <row r="34" spans="1:1" s="3" customFormat="1" x14ac:dyDescent="0.2">
      <c r="A34" s="458"/>
    </row>
    <row r="35" spans="1:1" s="3" customFormat="1" x14ac:dyDescent="0.2">
      <c r="A35" s="458"/>
    </row>
    <row r="36" spans="1:1" s="3" customFormat="1" x14ac:dyDescent="0.2">
      <c r="A36" s="458"/>
    </row>
    <row r="37" spans="1:1" s="3" customFormat="1" x14ac:dyDescent="0.2">
      <c r="A37" s="458"/>
    </row>
    <row r="38" spans="1:1" s="3" customFormat="1" x14ac:dyDescent="0.2">
      <c r="A38" s="458"/>
    </row>
    <row r="39" spans="1:1" s="3" customFormat="1" x14ac:dyDescent="0.2">
      <c r="A39" s="458"/>
    </row>
    <row r="40" spans="1:1" s="3" customFormat="1" x14ac:dyDescent="0.2">
      <c r="A40" s="458"/>
    </row>
    <row r="41" spans="1:1" s="3" customFormat="1" x14ac:dyDescent="0.2">
      <c r="A41" s="458"/>
    </row>
    <row r="42" spans="1:1" s="3" customFormat="1" x14ac:dyDescent="0.2">
      <c r="A42" s="458"/>
    </row>
    <row r="43" spans="1:1" s="3" customFormat="1" x14ac:dyDescent="0.2">
      <c r="A43" s="458"/>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65"/>
      <c r="B68" s="466"/>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algorithmName="SHA-512" hashValue="fBatwK0y8GAtkdTWDmE9R7K9cvyMRH5P0zYF67cFqEvwAmB/5T5ANdCS063JGUlOXuf8UOBnA1Zp9ESeetqtNQ==" saltValue="IbQopP1gwroF+Wfyyyb7kw==" spinCount="100000" sheet="1" formatCells="0" formatColumns="0" formatRows="0" insertColumns="0" insertRows="0" insertHyperlinks="0" deleteColumns="0" deleteRows="0" sort="0" autoFilter="0" pivotTables="0"/>
  <mergeCells count="17">
    <mergeCell ref="A1:B1"/>
    <mergeCell ref="D1:U1"/>
    <mergeCell ref="A4:C4"/>
    <mergeCell ref="A5:A6"/>
    <mergeCell ref="B5:B6"/>
    <mergeCell ref="C5:C6"/>
    <mergeCell ref="D5:E5"/>
    <mergeCell ref="F5:G5"/>
    <mergeCell ref="H5:I5"/>
    <mergeCell ref="J5:K5"/>
    <mergeCell ref="X5:Y5"/>
    <mergeCell ref="L5:M5"/>
    <mergeCell ref="N5:O5"/>
    <mergeCell ref="P5:Q5"/>
    <mergeCell ref="R5:S5"/>
    <mergeCell ref="T5:U5"/>
    <mergeCell ref="V5:W5"/>
  </mergeCells>
  <conditionalFormatting sqref="D7:D26">
    <cfRule type="containsText" dxfId="167" priority="1" stopIfTrue="1" operator="containsText" text="PĀRSNIEGTAS IZMAKSAS">
      <formula>NOT(ISERROR(SEARCH("PĀRSNIEGTAS IZMAKSAS",D7)))</formula>
    </cfRule>
  </conditionalFormatting>
  <conditionalFormatting sqref="F8:G9">
    <cfRule type="containsText" dxfId="166" priority="4" stopIfTrue="1" operator="containsText" text="PĀRSNIEGTAS IZMAKSAS">
      <formula>NOT(ISERROR(SEARCH("PĀRSNIEGTAS IZMAKSAS",F8)))</formula>
    </cfRule>
  </conditionalFormatting>
  <conditionalFormatting sqref="F12:G12">
    <cfRule type="containsText" dxfId="165" priority="3" stopIfTrue="1" operator="containsText" text="PĀRSNIEGTAS IZMAKSAS">
      <formula>NOT(ISERROR(SEARCH("PĀRSNIEGTAS IZMAKSAS",F12)))</formula>
    </cfRule>
  </conditionalFormatting>
  <conditionalFormatting sqref="J5:Y5">
    <cfRule type="cellIs" dxfId="164" priority="5" operator="equal">
      <formula>"x"</formula>
    </cfRule>
  </conditionalFormatting>
  <hyperlinks>
    <hyperlink ref="P3" r:id="rId1" xr:uid="{51CF18B8-776A-4520-B41E-741C20A9B7B7}"/>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xWindow="1095" yWindow="350" count="5">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Dati!$X$2:$X$7</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Dati!$J$3:$J$7</xm:f>
          </x14:formula1>
          <xm:sqref>H3</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 type="list" allowBlank="1" showInputMessage="1" showErrorMessage="1" promptTitle="Izvēlies atbilstošu likmi" xr:uid="{6B9DC4F9-E98A-4BC5-8892-29CC1EE72A7F}">
          <x14:formula1>
            <xm:f>Dati!$N$3:$N$9</xm:f>
          </x14:formula1>
          <xm:sqref>C7</xm:sqref>
        </x14:dataValidation>
        <x14:dataValidation type="list" allowBlank="1" showInputMessage="1" showErrorMessage="1" promptTitle="Izvēlies atbilstošu likmi" xr:uid="{6C67F329-23D1-4A3D-8046-C34BDC0E58DF}">
          <x14:formula1>
            <xm:f>Dati!$N$3:$N$13</xm:f>
          </x14:formula1>
          <xm:sqref>C8:C24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8" activePane="bottomRight" state="frozen"/>
      <selection pane="topRight" activeCell="J25" sqref="J25"/>
      <selection pane="bottomLeft" activeCell="J25" sqref="J25"/>
      <selection pane="bottomRight" activeCell="E34" sqref="E34"/>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51" t="s">
        <v>168</v>
      </c>
      <c r="B1" s="551"/>
      <c r="C1" s="467"/>
      <c r="D1" s="559" t="s">
        <v>153</v>
      </c>
      <c r="E1" s="560"/>
      <c r="F1" s="560"/>
      <c r="G1" s="560"/>
      <c r="H1" s="560"/>
      <c r="I1" s="560"/>
      <c r="J1" s="560"/>
      <c r="K1" s="560"/>
      <c r="L1" s="560"/>
      <c r="M1" s="560"/>
      <c r="N1" s="560"/>
      <c r="O1" s="560"/>
      <c r="P1" s="560"/>
      <c r="Q1" s="560"/>
      <c r="R1" s="560"/>
      <c r="S1" s="560"/>
      <c r="T1" s="560"/>
      <c r="U1" s="560"/>
      <c r="V1" s="560"/>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58"/>
    </row>
    <row r="3" spans="1:69" s="3" customFormat="1" ht="18.75" x14ac:dyDescent="0.3">
      <c r="A3" s="458"/>
      <c r="B3" s="468" t="s">
        <v>166</v>
      </c>
      <c r="C3" s="96"/>
      <c r="D3" s="97"/>
      <c r="E3" s="97"/>
      <c r="F3" s="97"/>
      <c r="G3" s="480"/>
      <c r="H3" s="176"/>
      <c r="I3" s="97"/>
      <c r="J3" s="97"/>
      <c r="K3" s="468" t="s">
        <v>167</v>
      </c>
      <c r="L3" s="468"/>
      <c r="M3" s="468"/>
      <c r="N3" s="468"/>
      <c r="O3" s="479"/>
      <c r="P3" s="469" t="s">
        <v>107</v>
      </c>
    </row>
    <row r="4" spans="1:69" ht="24.95" customHeight="1" x14ac:dyDescent="0.35">
      <c r="A4" s="553" t="s">
        <v>123</v>
      </c>
      <c r="B4" s="553"/>
      <c r="C4" s="553"/>
      <c r="D4" s="3"/>
      <c r="E4" s="3"/>
      <c r="F4" s="3"/>
      <c r="G4" s="3"/>
      <c r="H4" s="3"/>
      <c r="I4" s="3"/>
      <c r="J4" s="3"/>
      <c r="K4" s="3"/>
      <c r="L4" s="3"/>
      <c r="M4" s="3"/>
      <c r="N4" s="3"/>
      <c r="O4" s="3"/>
      <c r="P4" s="3"/>
      <c r="Q4" s="3"/>
      <c r="R4" s="3"/>
      <c r="S4" s="3"/>
      <c r="T4" s="3"/>
      <c r="U4" s="3"/>
      <c r="V4" s="3"/>
      <c r="W4" s="3"/>
      <c r="X4" s="3"/>
      <c r="Y4" s="3"/>
      <c r="Z4" s="3"/>
      <c r="BQ4" s="4"/>
    </row>
    <row r="5" spans="1:69" ht="25.5" customHeight="1" x14ac:dyDescent="0.2">
      <c r="A5" s="554" t="s">
        <v>124</v>
      </c>
      <c r="B5" s="555" t="s">
        <v>125</v>
      </c>
      <c r="C5" s="556" t="s">
        <v>126</v>
      </c>
      <c r="D5" s="558" t="s">
        <v>127</v>
      </c>
      <c r="E5" s="558"/>
      <c r="F5" s="558" t="s">
        <v>128</v>
      </c>
      <c r="G5" s="558"/>
      <c r="H5" s="558">
        <f>'Dati par projektu'!E15</f>
        <v>2026</v>
      </c>
      <c r="I5" s="558"/>
      <c r="J5" s="558">
        <f>IF(OR(H5&gt;='Dati par projektu'!$C$19,H5="X"),"X",H5+1)</f>
        <v>2027</v>
      </c>
      <c r="K5" s="558"/>
      <c r="L5" s="558">
        <f>IF(OR(J5&gt;='Dati par projektu'!$C$19,J5="X"),"X",J5+1)</f>
        <v>2028</v>
      </c>
      <c r="M5" s="558"/>
      <c r="N5" s="558">
        <f>IF(OR(L5&gt;='Dati par projektu'!$C$19,L5="X"),"X",L5+1)</f>
        <v>2029</v>
      </c>
      <c r="O5" s="558"/>
      <c r="P5" s="558" t="str">
        <f>IF(OR(N5&gt;='Dati par projektu'!$C$19,N5="X"),"X",N5+1)</f>
        <v>X</v>
      </c>
      <c r="Q5" s="558"/>
      <c r="R5" s="558" t="str">
        <f>IF(OR(P5&gt;='Dati par projektu'!$C$19,P5="X"),"X",P5+1)</f>
        <v>X</v>
      </c>
      <c r="S5" s="558"/>
      <c r="T5" s="558" t="str">
        <f>IF(OR(R5&gt;='Dati par projektu'!$C$19,R5="X"),"X",R5+1)</f>
        <v>X</v>
      </c>
      <c r="U5" s="558"/>
      <c r="V5" s="558" t="str">
        <f>IF(OR(T5&gt;='Dati par projektu'!$C$19,T5="X"),"X",T5+1)</f>
        <v>X</v>
      </c>
      <c r="W5" s="558"/>
      <c r="X5" s="558" t="str">
        <f>IF(OR(V5&gt;='Dati par projektu'!$C$19,V5="X"),"X",V5+1)</f>
        <v>X</v>
      </c>
      <c r="Y5" s="558"/>
      <c r="Z5" s="3"/>
      <c r="AE5" s="5"/>
      <c r="AF5" s="5"/>
      <c r="AG5" s="5"/>
      <c r="AH5" s="5"/>
      <c r="AI5" s="5"/>
      <c r="AJ5" s="5"/>
      <c r="AK5" s="5"/>
      <c r="AL5" s="5"/>
      <c r="AM5" s="5"/>
      <c r="AN5" s="5"/>
      <c r="AO5" s="5"/>
      <c r="AP5" s="5"/>
      <c r="AQ5" s="5"/>
      <c r="AR5" s="5"/>
      <c r="AS5" s="5"/>
      <c r="AT5" s="5"/>
      <c r="AV5" s="6">
        <v>0.55000000000000004</v>
      </c>
      <c r="BQ5" s="4"/>
    </row>
    <row r="6" spans="1:69" ht="27" customHeight="1" x14ac:dyDescent="0.2">
      <c r="A6" s="554"/>
      <c r="B6" s="555" t="s">
        <v>129</v>
      </c>
      <c r="C6" s="557"/>
      <c r="D6" s="139" t="s">
        <v>130</v>
      </c>
      <c r="E6" s="139"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hidden="1" x14ac:dyDescent="0.2">
      <c r="A7" s="8">
        <v>1</v>
      </c>
      <c r="B7" s="9" t="s">
        <v>134</v>
      </c>
      <c r="C7" s="173">
        <f>C8</f>
        <v>0.85</v>
      </c>
      <c r="D7" s="27">
        <f>F7+G7</f>
        <v>0</v>
      </c>
      <c r="E7" s="459"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135</v>
      </c>
      <c r="C8" s="542">
        <f>C24</f>
        <v>0.85</v>
      </c>
      <c r="D8" s="27">
        <f t="shared" ref="D8:D23" si="2">F8+G8</f>
        <v>0</v>
      </c>
      <c r="E8" s="459"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136</v>
      </c>
      <c r="C9" s="173">
        <v>0.85</v>
      </c>
      <c r="D9" s="27">
        <f t="shared" si="2"/>
        <v>0</v>
      </c>
      <c r="E9" s="459"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137</v>
      </c>
      <c r="C10" s="173">
        <v>0.85</v>
      </c>
      <c r="D10" s="27">
        <f t="shared" si="2"/>
        <v>0</v>
      </c>
      <c r="E10" s="459"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138</v>
      </c>
      <c r="C11" s="173">
        <v>0.85</v>
      </c>
      <c r="D11" s="27">
        <f t="shared" si="2"/>
        <v>0</v>
      </c>
      <c r="E11" s="459"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hidden="1" x14ac:dyDescent="0.2">
      <c r="A12" s="8">
        <v>6</v>
      </c>
      <c r="B12" s="9" t="s">
        <v>139</v>
      </c>
      <c r="C12" s="173">
        <v>0.85</v>
      </c>
      <c r="D12" s="27">
        <f t="shared" si="2"/>
        <v>0</v>
      </c>
      <c r="E12" s="459"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140</v>
      </c>
      <c r="D13" s="27">
        <f t="shared" si="2"/>
        <v>0</v>
      </c>
      <c r="E13" s="459" t="e">
        <f t="shared" si="0"/>
        <v>#DIV/0!</v>
      </c>
      <c r="F13" s="26">
        <f>ROUND(H13+J13+L13+N13+P13+R13+T13+V13+X13,2)</f>
        <v>0</v>
      </c>
      <c r="G13" s="26">
        <f>ROUND(I13+K13+M13+O13+Q13+S13+U13+W13+Y13,2)</f>
        <v>0</v>
      </c>
      <c r="H13" s="460">
        <f t="shared" ref="H13:Y13" si="4">SUM(H14:H15)</f>
        <v>0</v>
      </c>
      <c r="I13" s="460">
        <f t="shared" si="4"/>
        <v>0</v>
      </c>
      <c r="J13" s="460">
        <f t="shared" si="4"/>
        <v>0</v>
      </c>
      <c r="K13" s="460">
        <f t="shared" si="4"/>
        <v>0</v>
      </c>
      <c r="L13" s="460">
        <f t="shared" si="4"/>
        <v>0</v>
      </c>
      <c r="M13" s="460">
        <f t="shared" si="4"/>
        <v>0</v>
      </c>
      <c r="N13" s="460">
        <f t="shared" si="4"/>
        <v>0</v>
      </c>
      <c r="O13" s="460">
        <f t="shared" si="4"/>
        <v>0</v>
      </c>
      <c r="P13" s="460">
        <f t="shared" si="4"/>
        <v>0</v>
      </c>
      <c r="Q13" s="460">
        <f t="shared" si="4"/>
        <v>0</v>
      </c>
      <c r="R13" s="460">
        <f t="shared" si="4"/>
        <v>0</v>
      </c>
      <c r="S13" s="460">
        <f t="shared" si="4"/>
        <v>0</v>
      </c>
      <c r="T13" s="460">
        <f t="shared" si="4"/>
        <v>0</v>
      </c>
      <c r="U13" s="460">
        <f t="shared" si="4"/>
        <v>0</v>
      </c>
      <c r="V13" s="460">
        <f t="shared" si="4"/>
        <v>0</v>
      </c>
      <c r="W13" s="460">
        <f t="shared" si="4"/>
        <v>0</v>
      </c>
      <c r="X13" s="460">
        <f t="shared" si="4"/>
        <v>0</v>
      </c>
      <c r="Y13" s="460">
        <f t="shared" si="4"/>
        <v>0</v>
      </c>
      <c r="AE13" s="5"/>
      <c r="AF13" s="5"/>
      <c r="AG13" s="5"/>
      <c r="AH13" s="5"/>
      <c r="AI13" s="5"/>
      <c r="AJ13" s="5"/>
      <c r="AK13" s="5"/>
      <c r="AL13" s="5"/>
      <c r="AM13" s="5"/>
      <c r="AN13" s="5"/>
      <c r="AO13" s="5"/>
      <c r="AP13" s="5"/>
      <c r="AQ13" s="5"/>
      <c r="AR13" s="5"/>
      <c r="AS13" s="5"/>
      <c r="AT13" s="5"/>
    </row>
    <row r="14" spans="1:69" s="3" customFormat="1" x14ac:dyDescent="0.2">
      <c r="A14" s="11" t="s">
        <v>154</v>
      </c>
      <c r="B14" s="12" t="s">
        <v>155</v>
      </c>
      <c r="C14" s="173">
        <v>1</v>
      </c>
      <c r="D14" s="27">
        <f t="shared" si="2"/>
        <v>0</v>
      </c>
      <c r="E14" s="459"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156</v>
      </c>
      <c r="B15" s="12" t="s">
        <v>157</v>
      </c>
      <c r="C15" s="542">
        <f>C24</f>
        <v>0.85</v>
      </c>
      <c r="D15" s="27">
        <f t="shared" si="2"/>
        <v>0</v>
      </c>
      <c r="E15" s="459" t="e">
        <f t="shared" si="0"/>
        <v>#DIV/0!</v>
      </c>
      <c r="F15" s="26">
        <f t="shared" ref="F15:G23" si="5">ROUND(H15+J15+L15+N15+P15+R15+T15+V15+X15,2)</f>
        <v>0</v>
      </c>
      <c r="G15" s="26">
        <f t="shared" si="5"/>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141</v>
      </c>
      <c r="C16" s="173">
        <v>0.85</v>
      </c>
      <c r="D16" s="27">
        <f t="shared" si="2"/>
        <v>0</v>
      </c>
      <c r="E16" s="459" t="e">
        <f t="shared" si="0"/>
        <v>#DIV/0!</v>
      </c>
      <c r="F16" s="26">
        <f t="shared" si="5"/>
        <v>0</v>
      </c>
      <c r="G16" s="26">
        <f t="shared" si="5"/>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142</v>
      </c>
      <c r="C17" s="173">
        <v>0.85</v>
      </c>
      <c r="D17" s="27">
        <f t="shared" si="2"/>
        <v>0</v>
      </c>
      <c r="E17" s="459"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143</v>
      </c>
      <c r="C18" s="173">
        <v>0.85</v>
      </c>
      <c r="D18" s="27">
        <f t="shared" si="2"/>
        <v>0</v>
      </c>
      <c r="E18" s="459"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158</v>
      </c>
      <c r="C19" s="173">
        <v>1</v>
      </c>
      <c r="D19" s="27">
        <f t="shared" si="2"/>
        <v>0</v>
      </c>
      <c r="E19" s="459" t="e">
        <f t="shared" si="0"/>
        <v>#DIV/0!</v>
      </c>
      <c r="F19" s="26">
        <f t="shared" si="5"/>
        <v>0</v>
      </c>
      <c r="G19" s="26">
        <f t="shared" si="5"/>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145</v>
      </c>
      <c r="C20" s="173">
        <v>0.85</v>
      </c>
      <c r="D20" s="27">
        <f t="shared" si="2"/>
        <v>0</v>
      </c>
      <c r="E20" s="459" t="e">
        <f t="shared" si="0"/>
        <v>#DIV/0!</v>
      </c>
      <c r="F20" s="26">
        <f t="shared" si="5"/>
        <v>0</v>
      </c>
      <c r="G20" s="26">
        <f t="shared" si="5"/>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146</v>
      </c>
      <c r="C21" s="173">
        <v>0.85</v>
      </c>
      <c r="D21" s="27">
        <f t="shared" si="2"/>
        <v>0</v>
      </c>
      <c r="E21" s="459" t="e">
        <f t="shared" si="0"/>
        <v>#DIV/0!</v>
      </c>
      <c r="F21" s="26">
        <f t="shared" si="5"/>
        <v>0</v>
      </c>
      <c r="G21" s="26">
        <f t="shared" si="5"/>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147</v>
      </c>
      <c r="C22" s="173">
        <v>0.85</v>
      </c>
      <c r="D22" s="27">
        <f t="shared" si="2"/>
        <v>0</v>
      </c>
      <c r="E22" s="459" t="e">
        <f t="shared" si="0"/>
        <v>#DIV/0!</v>
      </c>
      <c r="F22" s="26">
        <f t="shared" si="5"/>
        <v>0</v>
      </c>
      <c r="G22" s="26">
        <f t="shared" si="5"/>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148</v>
      </c>
      <c r="C23" s="173">
        <v>0.85</v>
      </c>
      <c r="D23" s="27">
        <f t="shared" si="2"/>
        <v>0</v>
      </c>
      <c r="E23" s="459" t="e">
        <f t="shared" si="0"/>
        <v>#DIV/0!</v>
      </c>
      <c r="F23" s="26">
        <f t="shared" si="5"/>
        <v>0</v>
      </c>
      <c r="G23" s="26">
        <f t="shared" si="5"/>
        <v>0</v>
      </c>
      <c r="H23" s="26">
        <v>0</v>
      </c>
      <c r="I23" s="19"/>
      <c r="J23" s="26">
        <v>0</v>
      </c>
      <c r="K23" s="19"/>
      <c r="L23" s="26">
        <v>0</v>
      </c>
      <c r="M23" s="19"/>
      <c r="N23" s="26">
        <v>0</v>
      </c>
      <c r="O23" s="18"/>
      <c r="P23" s="26">
        <v>0</v>
      </c>
      <c r="Q23" s="18"/>
      <c r="R23" s="26">
        <v>0</v>
      </c>
      <c r="S23" s="18"/>
      <c r="T23" s="26">
        <v>0</v>
      </c>
      <c r="U23" s="18"/>
      <c r="V23" s="26">
        <v>0</v>
      </c>
      <c r="W23" s="18"/>
      <c r="X23" s="26">
        <v>0</v>
      </c>
      <c r="Y23" s="18"/>
      <c r="AE23" s="5"/>
      <c r="AF23" s="5"/>
      <c r="AG23" s="5"/>
      <c r="AH23" s="5"/>
      <c r="AI23" s="5"/>
      <c r="AJ23" s="5"/>
      <c r="AK23" s="5"/>
      <c r="AL23" s="5"/>
      <c r="AM23" s="5"/>
      <c r="AN23" s="5"/>
      <c r="AO23" s="5"/>
      <c r="AP23" s="5"/>
      <c r="AQ23" s="5"/>
      <c r="AR23" s="5"/>
      <c r="AS23" s="5"/>
      <c r="AT23" s="5"/>
    </row>
    <row r="24" spans="1:69" s="3" customFormat="1" x14ac:dyDescent="0.2">
      <c r="A24" s="461"/>
      <c r="B24" s="9" t="s">
        <v>149</v>
      </c>
      <c r="C24" s="173">
        <v>0.85</v>
      </c>
      <c r="D24" s="27">
        <f>F24+G24</f>
        <v>0</v>
      </c>
      <c r="E24" s="462"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61"/>
      <c r="B25" s="9" t="s">
        <v>150</v>
      </c>
      <c r="C25" s="463"/>
      <c r="D25" s="13"/>
      <c r="E25" s="462"/>
      <c r="F25" s="464"/>
      <c r="G25" s="46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61"/>
      <c r="B26" s="9" t="s">
        <v>151</v>
      </c>
      <c r="C26" s="463"/>
      <c r="D26" s="13"/>
      <c r="E26" s="462"/>
      <c r="F26" s="464"/>
      <c r="G26" s="464"/>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x14ac:dyDescent="0.2">
      <c r="A27" s="461"/>
      <c r="B27" s="9" t="s">
        <v>159</v>
      </c>
      <c r="C27" s="463"/>
      <c r="D27" s="13"/>
      <c r="E27" s="462"/>
      <c r="F27" s="464"/>
      <c r="G27" s="464"/>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2">
      <c r="A28" s="461"/>
      <c r="B28" s="9" t="s">
        <v>160</v>
      </c>
      <c r="C28" s="463"/>
      <c r="D28" s="13"/>
      <c r="E28" s="462"/>
      <c r="F28" s="464"/>
      <c r="G28" s="464"/>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x14ac:dyDescent="0.2">
      <c r="A29" s="461"/>
      <c r="B29" s="9" t="s">
        <v>161</v>
      </c>
      <c r="C29" s="463"/>
      <c r="D29" s="13"/>
      <c r="E29" s="462"/>
      <c r="F29" s="464"/>
      <c r="G29" s="464"/>
      <c r="H29" s="20">
        <f>H26-H28</f>
        <v>0</v>
      </c>
      <c r="I29" s="20">
        <f>I26-I28</f>
        <v>0</v>
      </c>
      <c r="J29" s="20">
        <f t="shared" ref="J29:Y29" si="10">J26-J28</f>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row>
    <row r="30" spans="1:69" s="3" customFormat="1" x14ac:dyDescent="0.2">
      <c r="A30" s="458"/>
    </row>
    <row r="31" spans="1:69" s="3" customFormat="1" x14ac:dyDescent="0.2">
      <c r="A31" s="458"/>
    </row>
    <row r="32" spans="1:69" s="3" customFormat="1" x14ac:dyDescent="0.2">
      <c r="A32" s="458"/>
    </row>
    <row r="33" spans="1:1" s="3" customFormat="1" x14ac:dyDescent="0.2">
      <c r="A33" s="458"/>
    </row>
    <row r="34" spans="1:1" s="3" customFormat="1" x14ac:dyDescent="0.2">
      <c r="A34" s="458"/>
    </row>
    <row r="35" spans="1:1" s="3" customFormat="1" x14ac:dyDescent="0.2">
      <c r="A35" s="458"/>
    </row>
    <row r="36" spans="1:1" s="3" customFormat="1" x14ac:dyDescent="0.2">
      <c r="A36" s="458"/>
    </row>
    <row r="37" spans="1:1" s="3" customFormat="1" x14ac:dyDescent="0.2">
      <c r="A37" s="458"/>
    </row>
    <row r="38" spans="1:1" s="3" customFormat="1" x14ac:dyDescent="0.2">
      <c r="A38" s="458"/>
    </row>
    <row r="39" spans="1:1" s="3" customFormat="1" x14ac:dyDescent="0.2">
      <c r="A39" s="458"/>
    </row>
    <row r="40" spans="1:1" s="3" customFormat="1" x14ac:dyDescent="0.2">
      <c r="A40" s="458"/>
    </row>
    <row r="41" spans="1:1" s="3" customFormat="1" x14ac:dyDescent="0.2">
      <c r="A41" s="458"/>
    </row>
    <row r="42" spans="1:1" s="3" customFormat="1" x14ac:dyDescent="0.2">
      <c r="A42" s="458"/>
    </row>
    <row r="43" spans="1:1" s="3" customFormat="1" x14ac:dyDescent="0.2">
      <c r="A43" s="458"/>
    </row>
    <row r="44" spans="1:1" s="3" customFormat="1" x14ac:dyDescent="0.2">
      <c r="A44" s="458"/>
    </row>
    <row r="45" spans="1:1" s="3" customFormat="1" x14ac:dyDescent="0.2">
      <c r="A45" s="458"/>
    </row>
    <row r="46" spans="1:1" s="3" customFormat="1" x14ac:dyDescent="0.2">
      <c r="A46" s="458"/>
    </row>
    <row r="47" spans="1:1" s="3" customFormat="1" x14ac:dyDescent="0.2">
      <c r="A47" s="458"/>
    </row>
    <row r="48" spans="1:1" s="3" customFormat="1" x14ac:dyDescent="0.2">
      <c r="A48" s="458"/>
    </row>
    <row r="49" spans="1:1" s="3" customFormat="1" x14ac:dyDescent="0.2">
      <c r="A49" s="458"/>
    </row>
    <row r="50" spans="1:1" s="3" customFormat="1" x14ac:dyDescent="0.2">
      <c r="A50" s="458"/>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3me1WoFIwBweIzJ+sBKmgjhs+6o5pYWc1UvlyZTYfVEpOnLW73d0Iuo/IbyayHW3FMXg2HxtjcEny9yt+2i+LA==" saltValue="KM87B1IgEqj9SZ3X5gPeKQ==" spinCount="100000" sheet="1"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9">
    <cfRule type="containsText" dxfId="163" priority="1" stopIfTrue="1" operator="containsText" text="PĀRSNIEGTAS IZMAKSAS">
      <formula>NOT(ISERROR(SEARCH("PĀRSNIEGTAS IZMAKSAS",D7)))</formula>
    </cfRule>
  </conditionalFormatting>
  <conditionalFormatting sqref="F8:G9">
    <cfRule type="containsText" dxfId="162" priority="7" stopIfTrue="1" operator="containsText" text="PĀRSNIEGTAS IZMAKSAS">
      <formula>NOT(ISERROR(SEARCH("PĀRSNIEGTAS IZMAKSAS",F8)))</formula>
    </cfRule>
  </conditionalFormatting>
  <conditionalFormatting sqref="F12:G12">
    <cfRule type="containsText" dxfId="161" priority="6" stopIfTrue="1" operator="containsText" text="PĀRSNIEGTAS IZMAKSAS">
      <formula>NOT(ISERROR(SEARCH("PĀRSNIEGTAS IZMAKSAS",F12)))</formula>
    </cfRule>
  </conditionalFormatting>
  <conditionalFormatting sqref="J5:Y5">
    <cfRule type="cellIs" dxfId="160" priority="8" operator="equal">
      <formula>"x"</formula>
    </cfRule>
  </conditionalFormatting>
  <hyperlinks>
    <hyperlink ref="P3" r:id="rId1" xr:uid="{F23FA564-0479-4B69-8932-4C98B05999D3}"/>
  </hyperlinks>
  <pageMargins left="0.7" right="0.7" top="0.75" bottom="0.75" header="0.3" footer="0.3"/>
  <drawing r:id="rId2"/>
  <extLst>
    <ext xmlns:x14="http://schemas.microsoft.com/office/spreadsheetml/2009/9/main" uri="{CCE6A557-97BC-4b89-ADB6-D9C93CAAB3DF}">
      <x14:dataValidations xmlns:xm="http://schemas.microsoft.com/office/excel/2006/main" count="5">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 type="list" allowBlank="1" showInputMessage="1" showErrorMessage="1" errorTitle="Neatbilstoši aizpildīts lauks" error="Kļūda, izvēlieties izvēlnē norādītos sadarbības partnerus" prompt="Izvēlieties sadarbības partneri" xr:uid="{E5A2B790-E913-428D-9198-0CA3F6B78E1F}">
          <x14:formula1>
            <xm:f>Dati!$X$2:$X$7</xm:f>
          </x14:formula1>
          <xm:sqref>C3</xm:sqref>
        </x14:dataValidation>
        <x14:dataValidation type="list" allowBlank="1" showInputMessage="1" showErrorMessage="1" promptTitle="Izvēlies atbilstošu likmi" xr:uid="{DDD5E4A5-C8C0-46BD-84EC-4B268E6AFB60}">
          <x14:formula1>
            <xm:f>Dati!$N$3:$N$9</xm:f>
          </x14:formula1>
          <xm:sqref>C9:C12 C7</xm:sqref>
        </x14:dataValidation>
        <x14:dataValidation type="list" allowBlank="1" showInputMessage="1" showErrorMessage="1" promptTitle="Izvēlies atbilstošu likmi" xr:uid="{D0C8C40B-2D59-496E-8ED9-B78665DFE181}">
          <x14:formula1>
            <xm:f>Dati!$N$3:$N$13</xm:f>
          </x14:formula1>
          <xm:sqref>C8 C14:C24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80" zoomScaleNormal="80" workbookViewId="0">
      <pane xSplit="7" ySplit="6" topLeftCell="H12" activePane="bottomRight" state="frozen"/>
      <selection pane="topRight" activeCell="J25" sqref="J25"/>
      <selection pane="bottomLeft" activeCell="J25" sqref="J25"/>
      <selection pane="bottomRight" activeCell="D39" sqref="D39"/>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51" t="s">
        <v>169</v>
      </c>
      <c r="B1" s="551"/>
      <c r="C1" s="467"/>
      <c r="D1" s="560" t="s">
        <v>163</v>
      </c>
      <c r="E1" s="560"/>
      <c r="F1" s="560"/>
      <c r="G1" s="560"/>
      <c r="H1" s="560"/>
      <c r="I1" s="560"/>
      <c r="J1" s="560"/>
      <c r="K1" s="560"/>
      <c r="L1" s="560"/>
      <c r="M1" s="560"/>
      <c r="N1" s="560"/>
      <c r="O1" s="560"/>
      <c r="P1" s="560"/>
      <c r="Q1" s="560"/>
      <c r="R1" s="560"/>
      <c r="S1" s="560"/>
      <c r="T1" s="560"/>
      <c r="U1" s="560"/>
      <c r="V1" s="560"/>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58"/>
    </row>
    <row r="3" spans="1:69" s="3" customFormat="1" ht="23.25" customHeight="1" x14ac:dyDescent="0.3">
      <c r="A3" s="458"/>
      <c r="B3" s="468" t="s">
        <v>166</v>
      </c>
      <c r="C3" s="96"/>
      <c r="D3" s="97"/>
      <c r="E3" s="97"/>
      <c r="F3" s="97"/>
      <c r="G3" s="480"/>
      <c r="H3" s="514"/>
      <c r="I3" s="97"/>
      <c r="J3" s="97"/>
      <c r="K3" s="468" t="s">
        <v>167</v>
      </c>
      <c r="L3" s="468"/>
      <c r="M3" s="468"/>
      <c r="N3" s="468"/>
      <c r="O3" s="479"/>
      <c r="P3" s="469" t="s">
        <v>107</v>
      </c>
      <c r="T3" s="561"/>
      <c r="U3" s="561"/>
      <c r="V3" s="561"/>
      <c r="W3" s="561"/>
    </row>
    <row r="4" spans="1:69" ht="24.95" customHeight="1" x14ac:dyDescent="0.35">
      <c r="A4" s="553" t="s">
        <v>123</v>
      </c>
      <c r="B4" s="553"/>
      <c r="C4" s="553"/>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54" t="s">
        <v>124</v>
      </c>
      <c r="B5" s="555" t="s">
        <v>125</v>
      </c>
      <c r="C5" s="556" t="s">
        <v>126</v>
      </c>
      <c r="D5" s="558" t="s">
        <v>127</v>
      </c>
      <c r="E5" s="558"/>
      <c r="F5" s="558" t="s">
        <v>128</v>
      </c>
      <c r="G5" s="558"/>
      <c r="H5" s="558">
        <f>'Dati par projektu'!E15</f>
        <v>2026</v>
      </c>
      <c r="I5" s="558"/>
      <c r="J5" s="558">
        <f>IF(OR(H5&gt;='Dati par projektu'!$C$19,H5="X"),"X",H5+1)</f>
        <v>2027</v>
      </c>
      <c r="K5" s="558"/>
      <c r="L5" s="558">
        <f>IF(OR(J5&gt;='Dati par projektu'!$C$19,J5="X"),"X",J5+1)</f>
        <v>2028</v>
      </c>
      <c r="M5" s="558"/>
      <c r="N5" s="558">
        <f>IF(OR(L5&gt;='Dati par projektu'!$C$19,L5="X"),"X",L5+1)</f>
        <v>2029</v>
      </c>
      <c r="O5" s="558"/>
      <c r="P5" s="558" t="str">
        <f>IF(OR(N5&gt;='Dati par projektu'!$C$19,N5="X"),"X",N5+1)</f>
        <v>X</v>
      </c>
      <c r="Q5" s="558"/>
      <c r="R5" s="558" t="str">
        <f>IF(OR(P5&gt;='Dati par projektu'!$C$19,P5="X"),"X",P5+1)</f>
        <v>X</v>
      </c>
      <c r="S5" s="558"/>
      <c r="T5" s="558" t="str">
        <f>IF(OR(R5&gt;='Dati par projektu'!$C$19,R5="X"),"X",R5+1)</f>
        <v>X</v>
      </c>
      <c r="U5" s="558"/>
      <c r="V5" s="558" t="str">
        <f>IF(OR(T5&gt;='Dati par projektu'!$C$19,T5="X"),"X",T5+1)</f>
        <v>X</v>
      </c>
      <c r="W5" s="558"/>
      <c r="X5" s="558" t="str">
        <f>IF(OR(V5&gt;='Dati par projektu'!$C$19,V5="X"),"X",V5+1)</f>
        <v>X</v>
      </c>
      <c r="Y5" s="558"/>
      <c r="Z5" s="3"/>
      <c r="AE5" s="5"/>
      <c r="AF5" s="5"/>
      <c r="AG5" s="5"/>
      <c r="AH5" s="5"/>
      <c r="AI5" s="5"/>
      <c r="AJ5" s="5"/>
      <c r="AK5" s="5"/>
      <c r="AL5" s="5"/>
      <c r="AM5" s="5"/>
      <c r="AN5" s="5"/>
      <c r="AO5" s="5"/>
      <c r="AP5" s="5"/>
      <c r="AQ5" s="5"/>
      <c r="AR5" s="5"/>
      <c r="AS5" s="5"/>
      <c r="AT5" s="5"/>
      <c r="AV5" s="6">
        <v>0.55000000000000004</v>
      </c>
      <c r="BQ5" s="4"/>
    </row>
    <row r="6" spans="1:69" ht="27" customHeight="1" x14ac:dyDescent="0.2">
      <c r="A6" s="554"/>
      <c r="B6" s="555" t="s">
        <v>129</v>
      </c>
      <c r="C6" s="557"/>
      <c r="D6" s="139" t="s">
        <v>130</v>
      </c>
      <c r="E6" s="139"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hidden="1" x14ac:dyDescent="0.2">
      <c r="A7" s="8">
        <v>1</v>
      </c>
      <c r="B7" s="9" t="s">
        <v>134</v>
      </c>
      <c r="C7" s="173">
        <v>0.85</v>
      </c>
      <c r="D7" s="27">
        <f>F7+G7</f>
        <v>0</v>
      </c>
      <c r="E7" s="459"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hidden="1" x14ac:dyDescent="0.2">
      <c r="A8" s="8">
        <v>2</v>
      </c>
      <c r="B8" s="9" t="s">
        <v>135</v>
      </c>
      <c r="C8" s="173">
        <v>0.85</v>
      </c>
      <c r="D8" s="27">
        <f t="shared" ref="D8:D23" si="2">F8+G8</f>
        <v>0</v>
      </c>
      <c r="E8" s="459"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136</v>
      </c>
      <c r="C9" s="173">
        <v>0.85</v>
      </c>
      <c r="D9" s="27">
        <f t="shared" si="2"/>
        <v>0</v>
      </c>
      <c r="E9" s="459"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137</v>
      </c>
      <c r="C10" s="173">
        <v>0.85</v>
      </c>
      <c r="D10" s="27">
        <f t="shared" si="2"/>
        <v>0</v>
      </c>
      <c r="E10" s="459"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138</v>
      </c>
      <c r="C11" s="173">
        <v>0.85</v>
      </c>
      <c r="D11" s="27">
        <f t="shared" si="2"/>
        <v>0</v>
      </c>
      <c r="E11" s="459"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139</v>
      </c>
      <c r="C12" s="542">
        <f>C24</f>
        <v>0.85</v>
      </c>
      <c r="D12" s="27">
        <f t="shared" si="2"/>
        <v>0</v>
      </c>
      <c r="E12" s="459"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140</v>
      </c>
      <c r="C13" s="542">
        <f>C24</f>
        <v>0.85</v>
      </c>
      <c r="D13" s="27">
        <f t="shared" si="2"/>
        <v>0</v>
      </c>
      <c r="E13" s="459" t="e">
        <f t="shared" si="0"/>
        <v>#DIV/0!</v>
      </c>
      <c r="F13" s="26">
        <f>ROUND(H13+J13+L13+N13+P13+R13+T13+V13+X13,2)</f>
        <v>0</v>
      </c>
      <c r="G13" s="26">
        <f>ROUND(I13+K13+M13+O13+Q13+S13+U13+W13+Y13,2)</f>
        <v>0</v>
      </c>
      <c r="H13" s="19"/>
      <c r="I13" s="19"/>
      <c r="J13" s="19"/>
      <c r="K13" s="19"/>
      <c r="L13" s="19"/>
      <c r="M13" s="19"/>
      <c r="N13" s="19"/>
      <c r="O13" s="19"/>
      <c r="P13" s="19"/>
      <c r="Q13" s="19"/>
      <c r="R13" s="19"/>
      <c r="S13" s="19"/>
      <c r="T13" s="19"/>
      <c r="U13" s="19"/>
      <c r="V13" s="19"/>
      <c r="W13" s="19"/>
      <c r="X13" s="19"/>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542">
        <v>0.85</v>
      </c>
      <c r="D14" s="27">
        <f t="shared" si="2"/>
        <v>0</v>
      </c>
      <c r="E14" s="459"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542">
        <v>0.85</v>
      </c>
      <c r="D15" s="27">
        <f t="shared" si="2"/>
        <v>0</v>
      </c>
      <c r="E15" s="459"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141</v>
      </c>
      <c r="C16" s="542">
        <v>0.85</v>
      </c>
      <c r="D16" s="27">
        <f t="shared" si="2"/>
        <v>0</v>
      </c>
      <c r="E16" s="459"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46" s="3" customFormat="1" hidden="1" x14ac:dyDescent="0.2">
      <c r="A17" s="8">
        <v>9</v>
      </c>
      <c r="B17" s="9" t="s">
        <v>142</v>
      </c>
      <c r="C17" s="542">
        <v>0.85</v>
      </c>
      <c r="D17" s="27">
        <f t="shared" si="2"/>
        <v>0</v>
      </c>
      <c r="E17" s="459"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46" s="3" customFormat="1" hidden="1" x14ac:dyDescent="0.2">
      <c r="A18" s="8">
        <v>10</v>
      </c>
      <c r="B18" s="9" t="s">
        <v>143</v>
      </c>
      <c r="C18" s="542">
        <v>0.85</v>
      </c>
      <c r="D18" s="27">
        <f t="shared" si="2"/>
        <v>0</v>
      </c>
      <c r="E18" s="459"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144</v>
      </c>
      <c r="C19" s="542">
        <f>C24</f>
        <v>0.85</v>
      </c>
      <c r="D19" s="27">
        <f t="shared" si="2"/>
        <v>0</v>
      </c>
      <c r="E19" s="459"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46" s="3" customFormat="1" hidden="1" x14ac:dyDescent="0.2">
      <c r="A20" s="8">
        <v>12</v>
      </c>
      <c r="B20" s="9" t="s">
        <v>145</v>
      </c>
      <c r="C20" s="173">
        <v>0.85</v>
      </c>
      <c r="D20" s="27">
        <f t="shared" si="2"/>
        <v>0</v>
      </c>
      <c r="E20" s="459"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46" s="3" customFormat="1" hidden="1" x14ac:dyDescent="0.2">
      <c r="A21" s="8">
        <v>13</v>
      </c>
      <c r="B21" s="9" t="s">
        <v>146</v>
      </c>
      <c r="C21" s="173">
        <v>0.85</v>
      </c>
      <c r="D21" s="27">
        <f t="shared" si="2"/>
        <v>0</v>
      </c>
      <c r="E21" s="459"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46" s="3" customFormat="1" hidden="1" x14ac:dyDescent="0.2">
      <c r="A22" s="8">
        <v>14</v>
      </c>
      <c r="B22" s="9" t="s">
        <v>147</v>
      </c>
      <c r="C22" s="173">
        <v>0.85</v>
      </c>
      <c r="D22" s="27">
        <f t="shared" si="2"/>
        <v>0</v>
      </c>
      <c r="E22" s="459"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46" s="3" customFormat="1" hidden="1" x14ac:dyDescent="0.2">
      <c r="A23" s="8">
        <v>15</v>
      </c>
      <c r="B23" s="9" t="s">
        <v>148</v>
      </c>
      <c r="C23" s="173">
        <v>0.85</v>
      </c>
      <c r="D23" s="27">
        <f t="shared" si="2"/>
        <v>0</v>
      </c>
      <c r="E23" s="459"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46" s="3" customFormat="1" x14ac:dyDescent="0.2">
      <c r="A24" s="461"/>
      <c r="B24" s="9" t="s">
        <v>149</v>
      </c>
      <c r="C24" s="529">
        <v>0.85</v>
      </c>
      <c r="D24" s="27">
        <f>F24+G24</f>
        <v>0</v>
      </c>
      <c r="E24" s="462"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46" s="3" customFormat="1" x14ac:dyDescent="0.2">
      <c r="A25" s="461"/>
      <c r="B25" s="9" t="s">
        <v>150</v>
      </c>
      <c r="C25" s="463"/>
      <c r="D25" s="13"/>
      <c r="E25" s="462"/>
      <c r="F25" s="464"/>
      <c r="G25" s="46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61"/>
      <c r="B26" s="9" t="s">
        <v>151</v>
      </c>
      <c r="C26" s="463"/>
      <c r="D26" s="13"/>
      <c r="E26" s="462"/>
      <c r="F26" s="464"/>
      <c r="G26" s="464"/>
      <c r="H26" s="20">
        <f>H24-H23</f>
        <v>0</v>
      </c>
      <c r="I26" s="20">
        <f>I24-I23-I25</f>
        <v>0</v>
      </c>
      <c r="J26" s="20">
        <f t="shared" ref="J26:Y26" si="6">J24-J23</f>
        <v>0</v>
      </c>
      <c r="K26" s="20">
        <f>K24-K23-K25</f>
        <v>0</v>
      </c>
      <c r="L26" s="20">
        <f t="shared" si="6"/>
        <v>0</v>
      </c>
      <c r="M26" s="20">
        <f>M24-M23-M25</f>
        <v>0</v>
      </c>
      <c r="N26" s="20">
        <f t="shared" si="6"/>
        <v>0</v>
      </c>
      <c r="O26" s="20">
        <f t="shared" si="6"/>
        <v>0</v>
      </c>
      <c r="P26" s="20">
        <f t="shared" si="6"/>
        <v>0</v>
      </c>
      <c r="Q26" s="20">
        <f t="shared" si="6"/>
        <v>0</v>
      </c>
      <c r="R26" s="20">
        <f t="shared" si="6"/>
        <v>0</v>
      </c>
      <c r="S26" s="20">
        <f t="shared" si="6"/>
        <v>0</v>
      </c>
      <c r="T26" s="20">
        <f t="shared" si="6"/>
        <v>0</v>
      </c>
      <c r="U26" s="20">
        <f t="shared" si="6"/>
        <v>0</v>
      </c>
      <c r="V26" s="20">
        <f t="shared" si="6"/>
        <v>0</v>
      </c>
      <c r="W26" s="20">
        <f t="shared" si="6"/>
        <v>0</v>
      </c>
      <c r="X26" s="20">
        <f t="shared" si="6"/>
        <v>0</v>
      </c>
      <c r="Y26" s="20">
        <f t="shared" si="6"/>
        <v>0</v>
      </c>
      <c r="AE26" s="5"/>
      <c r="AF26" s="5"/>
      <c r="AG26" s="5"/>
      <c r="AH26" s="5"/>
      <c r="AI26" s="5"/>
      <c r="AJ26" s="5"/>
      <c r="AK26" s="5"/>
      <c r="AL26" s="5"/>
      <c r="AM26" s="5"/>
      <c r="AN26" s="5"/>
      <c r="AO26" s="5"/>
      <c r="AP26" s="5"/>
      <c r="AQ26" s="5"/>
      <c r="AR26" s="5"/>
      <c r="AS26" s="5"/>
      <c r="AT26" s="5"/>
    </row>
    <row r="27" spans="1:46" s="3" customFormat="1" x14ac:dyDescent="0.2">
      <c r="A27" s="458"/>
    </row>
    <row r="28" spans="1:46" s="3" customFormat="1" x14ac:dyDescent="0.2">
      <c r="A28" s="458"/>
    </row>
    <row r="29" spans="1:46" s="3" customFormat="1" x14ac:dyDescent="0.2">
      <c r="A29" s="458"/>
    </row>
    <row r="30" spans="1:46" s="3" customFormat="1" x14ac:dyDescent="0.2">
      <c r="A30" s="458"/>
    </row>
    <row r="31" spans="1:46" s="3" customFormat="1" x14ac:dyDescent="0.2">
      <c r="A31" s="458"/>
    </row>
    <row r="32" spans="1:46" s="3" customFormat="1" x14ac:dyDescent="0.2">
      <c r="A32" s="458"/>
    </row>
    <row r="33" spans="1:1" s="3" customFormat="1" x14ac:dyDescent="0.2">
      <c r="A33" s="458"/>
    </row>
    <row r="34" spans="1:1" s="3" customFormat="1" x14ac:dyDescent="0.2">
      <c r="A34" s="458"/>
    </row>
    <row r="35" spans="1:1" s="3" customFormat="1" x14ac:dyDescent="0.2">
      <c r="A35" s="458"/>
    </row>
    <row r="36" spans="1:1" s="3" customFormat="1" x14ac:dyDescent="0.2">
      <c r="A36" s="458"/>
    </row>
    <row r="37" spans="1:1" s="3" customFormat="1" x14ac:dyDescent="0.2">
      <c r="A37" s="458"/>
    </row>
    <row r="38" spans="1:1" s="3" customFormat="1" x14ac:dyDescent="0.2">
      <c r="A38" s="458"/>
    </row>
    <row r="39" spans="1:1" s="3" customFormat="1" x14ac:dyDescent="0.2">
      <c r="A39" s="458"/>
    </row>
    <row r="40" spans="1:1" s="3" customFormat="1" x14ac:dyDescent="0.2">
      <c r="A40" s="458"/>
    </row>
    <row r="41" spans="1:1" s="3" customFormat="1" x14ac:dyDescent="0.2">
      <c r="A41" s="458"/>
    </row>
    <row r="42" spans="1:1" s="3" customFormat="1" x14ac:dyDescent="0.2">
      <c r="A42" s="458"/>
    </row>
    <row r="43" spans="1:1" s="3" customFormat="1" x14ac:dyDescent="0.2">
      <c r="A43" s="458"/>
    </row>
    <row r="44" spans="1:1" s="3" customFormat="1" x14ac:dyDescent="0.2">
      <c r="A44" s="458"/>
    </row>
    <row r="45" spans="1:1" s="3" customFormat="1" x14ac:dyDescent="0.2">
      <c r="A45" s="458"/>
    </row>
    <row r="46" spans="1:1" s="3" customFormat="1" x14ac:dyDescent="0.2">
      <c r="A46" s="458"/>
    </row>
    <row r="47" spans="1:1" s="3" customFormat="1" x14ac:dyDescent="0.2">
      <c r="A47" s="458"/>
    </row>
    <row r="48" spans="1:1" s="3" customFormat="1" x14ac:dyDescent="0.2">
      <c r="A48" s="458"/>
    </row>
    <row r="49" spans="1:1" s="3" customFormat="1" x14ac:dyDescent="0.2">
      <c r="A49" s="458"/>
    </row>
    <row r="50" spans="1:1" s="3" customFormat="1" x14ac:dyDescent="0.2">
      <c r="A50" s="458"/>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2Sk1X1oTO7i+SgizjAz8v+0qdxG9w8FuqZJD4pcdINRQqScp/sHpu0J0ERAlWtGSZhUJt1TxZg+loVkWhfOn+w==" saltValue="0+kCiZRXUEj0OjW8cMNDKw==" spinCount="100000" sheet="1"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T3:W3"/>
    <mergeCell ref="X5:Y5"/>
    <mergeCell ref="L5:M5"/>
    <mergeCell ref="N5:O5"/>
    <mergeCell ref="P5:Q5"/>
    <mergeCell ref="R5:S5"/>
    <mergeCell ref="T5:U5"/>
    <mergeCell ref="V5:W5"/>
  </mergeCells>
  <conditionalFormatting sqref="D7:D26">
    <cfRule type="containsText" dxfId="159" priority="1" stopIfTrue="1" operator="containsText" text="PĀRSNIEGTAS IZMAKSAS">
      <formula>NOT(ISERROR(SEARCH("PĀRSNIEGTAS IZMAKSAS",D7)))</formula>
    </cfRule>
  </conditionalFormatting>
  <conditionalFormatting sqref="F8:G9">
    <cfRule type="containsText" dxfId="158" priority="4" stopIfTrue="1" operator="containsText" text="PĀRSNIEGTAS IZMAKSAS">
      <formula>NOT(ISERROR(SEARCH("PĀRSNIEGTAS IZMAKSAS",F8)))</formula>
    </cfRule>
  </conditionalFormatting>
  <conditionalFormatting sqref="F12:G12">
    <cfRule type="containsText" dxfId="157" priority="3" stopIfTrue="1" operator="containsText" text="PĀRSNIEGTAS IZMAKSAS">
      <formula>NOT(ISERROR(SEARCH("PĀRSNIEGTAS IZMAKSAS",F12)))</formula>
    </cfRule>
  </conditionalFormatting>
  <conditionalFormatting sqref="J5:Y5">
    <cfRule type="cellIs" dxfId="156" priority="5" operator="equal">
      <formula>"x"</formula>
    </cfRule>
  </conditionalFormatting>
  <hyperlinks>
    <hyperlink ref="P3" r:id="rId1" xr:uid="{5D8787A1-ACEB-479B-8A2C-C0C5A4CA19EB}"/>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5">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 type="list" allowBlank="1" showInputMessage="1" showErrorMessage="1" errorTitle="Neatbilstoši aizpildīts lauks" error="Kļūda, izvēlieties izvēlnē norādītos sadarbības partnerus" prompt="Izvēlieties sadarbības partneri" xr:uid="{1CE176C4-D0A9-4483-BB78-EC6A5AA6CE03}">
          <x14:formula1>
            <xm:f>Dati!$X$2:$X$7</xm:f>
          </x14:formula1>
          <xm:sqref>C3</xm:sqref>
        </x14:dataValidation>
        <x14:dataValidation type="list" allowBlank="1" showInputMessage="1" showErrorMessage="1" promptTitle="Izvēlies atbilstošu likmi" xr:uid="{C1C5BFB0-5F4D-49DA-AF19-83917E0C3E01}">
          <x14:formula1>
            <xm:f>Dati!$N$3:$N$9</xm:f>
          </x14:formula1>
          <xm:sqref>C7:C11 C14:C18</xm:sqref>
        </x14:dataValidation>
        <x14:dataValidation type="list" allowBlank="1" showInputMessage="1" showErrorMessage="1" promptTitle="Izvēlies atbilstošu likmi" xr:uid="{60489DCE-0405-4366-93C1-9646AAE36714}">
          <x14:formula1>
            <xm:f>Dati!$N$3:$N$13</xm:f>
          </x14:formula1>
          <xm:sqref>C12:C13 C19:C24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80" zoomScaleNormal="80" workbookViewId="0">
      <pane xSplit="7" ySplit="6" topLeftCell="H8" activePane="bottomRight" state="frozen"/>
      <selection pane="topRight" activeCell="J25" sqref="J25"/>
      <selection pane="bottomLeft" activeCell="J25" sqref="J25"/>
      <selection pane="bottomRight" activeCell="E35" sqref="E35"/>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51" t="s">
        <v>170</v>
      </c>
      <c r="B1" s="551"/>
      <c r="C1" s="457"/>
      <c r="D1" s="552" t="s">
        <v>171</v>
      </c>
      <c r="E1" s="552"/>
      <c r="F1" s="552"/>
      <c r="G1" s="552"/>
      <c r="H1" s="552"/>
      <c r="I1" s="552"/>
      <c r="J1" s="552"/>
      <c r="K1" s="552"/>
      <c r="L1" s="552"/>
      <c r="M1" s="552"/>
      <c r="N1" s="552"/>
      <c r="O1" s="552"/>
      <c r="P1" s="552"/>
      <c r="Q1" s="552"/>
      <c r="R1" s="552"/>
      <c r="S1" s="552"/>
      <c r="T1" s="552"/>
      <c r="U1" s="55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58"/>
    </row>
    <row r="3" spans="1:68" s="3" customFormat="1" ht="18.75" x14ac:dyDescent="0.3">
      <c r="A3" s="458"/>
      <c r="B3" s="468" t="s">
        <v>166</v>
      </c>
      <c r="C3" s="96"/>
      <c r="D3" s="97"/>
      <c r="E3" s="97"/>
      <c r="F3" s="97"/>
      <c r="G3" s="480"/>
      <c r="H3" s="176"/>
      <c r="I3" s="97"/>
      <c r="J3" s="97"/>
      <c r="K3" s="468" t="s">
        <v>167</v>
      </c>
      <c r="L3" s="468"/>
      <c r="M3" s="468"/>
      <c r="N3" s="468"/>
      <c r="O3" s="479"/>
      <c r="P3" s="469" t="s">
        <v>107</v>
      </c>
    </row>
    <row r="4" spans="1:68" ht="24.95" customHeight="1" x14ac:dyDescent="0.35">
      <c r="A4" s="553" t="s">
        <v>123</v>
      </c>
      <c r="B4" s="553"/>
      <c r="C4" s="553"/>
      <c r="D4" s="3"/>
      <c r="E4" s="3"/>
      <c r="F4" s="3"/>
      <c r="G4" s="3"/>
      <c r="H4" s="3"/>
      <c r="I4" s="3"/>
      <c r="J4" s="3"/>
      <c r="K4" s="3"/>
      <c r="L4" s="3"/>
      <c r="M4" s="3"/>
      <c r="N4" s="3"/>
      <c r="O4" s="3"/>
      <c r="P4" s="3"/>
      <c r="Q4" s="3"/>
      <c r="R4" s="3"/>
      <c r="S4" s="3"/>
      <c r="T4" s="3"/>
      <c r="U4" s="3"/>
      <c r="V4" s="3"/>
      <c r="W4" s="3"/>
      <c r="X4" s="3"/>
      <c r="Y4" s="3"/>
    </row>
    <row r="5" spans="1:68" x14ac:dyDescent="0.2">
      <c r="A5" s="554" t="s">
        <v>124</v>
      </c>
      <c r="B5" s="555" t="s">
        <v>125</v>
      </c>
      <c r="C5" s="556" t="s">
        <v>126</v>
      </c>
      <c r="D5" s="558" t="s">
        <v>127</v>
      </c>
      <c r="E5" s="558"/>
      <c r="F5" s="558" t="s">
        <v>128</v>
      </c>
      <c r="G5" s="558"/>
      <c r="H5" s="558">
        <f>'Dati par projektu'!E15</f>
        <v>2026</v>
      </c>
      <c r="I5" s="558"/>
      <c r="J5" s="558">
        <f>IF(OR(H5&gt;='Dati par projektu'!$C$19,H5="X"),"X",H5+1)</f>
        <v>2027</v>
      </c>
      <c r="K5" s="558"/>
      <c r="L5" s="558">
        <f>IF(OR(J5&gt;='Dati par projektu'!$C$19,J5="X"),"X",J5+1)</f>
        <v>2028</v>
      </c>
      <c r="M5" s="558"/>
      <c r="N5" s="558">
        <f>IF(OR(L5&gt;='Dati par projektu'!$C$19,L5="X"),"X",L5+1)</f>
        <v>2029</v>
      </c>
      <c r="O5" s="558"/>
      <c r="P5" s="558" t="str">
        <f>IF(OR(N5&gt;='Dati par projektu'!$C$19,N5="X"),"X",N5+1)</f>
        <v>X</v>
      </c>
      <c r="Q5" s="558"/>
      <c r="R5" s="558" t="str">
        <f>IF(OR(P5&gt;='Dati par projektu'!$C$19,P5="X"),"X",P5+1)</f>
        <v>X</v>
      </c>
      <c r="S5" s="558"/>
      <c r="T5" s="558" t="str">
        <f>IF(OR(R5&gt;='Dati par projektu'!$C$19,R5="X"),"X",R5+1)</f>
        <v>X</v>
      </c>
      <c r="U5" s="558"/>
      <c r="V5" s="558" t="str">
        <f>IF(OR(T5&gt;='Dati par projektu'!$C$19,T5="X"),"X",T5+1)</f>
        <v>X</v>
      </c>
      <c r="W5" s="558"/>
      <c r="X5" s="558" t="str">
        <f>IF(OR(V5&gt;='Dati par projektu'!$C$19,V5="X"),"X",V5+1)</f>
        <v>X</v>
      </c>
      <c r="Y5" s="558"/>
      <c r="AE5" s="5"/>
      <c r="AF5" s="5"/>
      <c r="AG5" s="5"/>
      <c r="AH5" s="5"/>
      <c r="AI5" s="5"/>
      <c r="AJ5" s="5"/>
      <c r="AK5" s="5"/>
      <c r="AL5" s="5"/>
      <c r="AM5" s="5"/>
      <c r="AN5" s="5"/>
      <c r="AO5" s="5"/>
      <c r="AP5" s="5"/>
      <c r="AQ5" s="5"/>
      <c r="AR5" s="5"/>
      <c r="AS5" s="5"/>
      <c r="AT5" s="5"/>
      <c r="AV5" s="6">
        <v>0.55000000000000004</v>
      </c>
    </row>
    <row r="6" spans="1:68" ht="27" customHeight="1" x14ac:dyDescent="0.2">
      <c r="A6" s="554"/>
      <c r="B6" s="555" t="s">
        <v>129</v>
      </c>
      <c r="C6" s="557"/>
      <c r="D6" s="139" t="s">
        <v>130</v>
      </c>
      <c r="E6" s="139"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AE6" s="5"/>
      <c r="AF6" s="5"/>
      <c r="AG6" s="5"/>
      <c r="AH6" s="5"/>
      <c r="AI6" s="5"/>
      <c r="AJ6" s="5"/>
      <c r="AK6" s="5"/>
      <c r="AL6" s="5"/>
      <c r="AM6" s="5"/>
      <c r="AN6" s="5"/>
      <c r="AO6" s="5"/>
      <c r="AP6" s="5"/>
      <c r="AQ6" s="5"/>
      <c r="AR6" s="5"/>
      <c r="AS6" s="5"/>
      <c r="AT6" s="5"/>
      <c r="AV6" s="6">
        <v>0.45</v>
      </c>
    </row>
    <row r="7" spans="1:68" hidden="1" x14ac:dyDescent="0.2">
      <c r="A7" s="8">
        <v>1</v>
      </c>
      <c r="B7" s="9" t="s">
        <v>134</v>
      </c>
      <c r="C7" s="173">
        <f>C8</f>
        <v>0.85</v>
      </c>
      <c r="D7" s="27">
        <f>F7+G7</f>
        <v>0</v>
      </c>
      <c r="E7" s="459"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AE7" s="5"/>
      <c r="AF7" s="5"/>
      <c r="AG7" s="5"/>
      <c r="AH7" s="5"/>
      <c r="AI7" s="5"/>
      <c r="AJ7" s="5"/>
      <c r="AK7" s="5"/>
      <c r="AL7" s="5"/>
      <c r="AM7" s="5"/>
      <c r="AN7" s="5"/>
      <c r="AO7" s="5"/>
      <c r="AP7" s="5"/>
      <c r="AQ7" s="5"/>
      <c r="AR7" s="5"/>
      <c r="AS7" s="5"/>
      <c r="AT7" s="5"/>
      <c r="AV7" s="6">
        <v>0.35</v>
      </c>
    </row>
    <row r="8" spans="1:68" x14ac:dyDescent="0.2">
      <c r="A8" s="8">
        <v>2</v>
      </c>
      <c r="B8" s="9" t="s">
        <v>135</v>
      </c>
      <c r="C8" s="542">
        <f>C24</f>
        <v>0.85</v>
      </c>
      <c r="D8" s="27">
        <f t="shared" ref="D8:D23" si="2">F8+G8</f>
        <v>0</v>
      </c>
      <c r="E8" s="459"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AE8" s="5"/>
      <c r="AF8" s="5"/>
      <c r="AG8" s="5"/>
      <c r="AH8" s="5"/>
      <c r="AI8" s="5"/>
      <c r="AJ8" s="5"/>
      <c r="AK8" s="5"/>
      <c r="AL8" s="5"/>
      <c r="AM8" s="5"/>
      <c r="AN8" s="5"/>
      <c r="AO8" s="5"/>
      <c r="AP8" s="5"/>
      <c r="AQ8" s="5"/>
      <c r="AR8" s="5"/>
      <c r="AS8" s="5"/>
      <c r="AT8" s="5"/>
      <c r="AV8" s="10"/>
    </row>
    <row r="9" spans="1:68" hidden="1" x14ac:dyDescent="0.2">
      <c r="A9" s="8">
        <v>3</v>
      </c>
      <c r="B9" s="9" t="s">
        <v>136</v>
      </c>
      <c r="C9" s="542">
        <v>0.85</v>
      </c>
      <c r="D9" s="27">
        <f t="shared" si="2"/>
        <v>0</v>
      </c>
      <c r="E9" s="459" t="e">
        <f t="shared" si="0"/>
        <v>#DIV/0!</v>
      </c>
      <c r="F9" s="27">
        <f t="shared" si="1"/>
        <v>0</v>
      </c>
      <c r="G9" s="27">
        <f t="shared" si="1"/>
        <v>0</v>
      </c>
      <c r="H9" s="19"/>
      <c r="I9" s="19"/>
      <c r="J9" s="19"/>
      <c r="K9" s="19"/>
      <c r="L9" s="19"/>
      <c r="M9" s="19"/>
      <c r="N9" s="19"/>
      <c r="O9" s="19"/>
      <c r="P9" s="19"/>
      <c r="Q9" s="19"/>
      <c r="R9" s="19"/>
      <c r="S9" s="19"/>
      <c r="T9" s="19"/>
      <c r="U9" s="19"/>
      <c r="V9" s="19"/>
      <c r="W9" s="19"/>
      <c r="X9" s="19"/>
      <c r="Y9" s="19"/>
      <c r="AE9" s="5"/>
      <c r="AF9" s="5"/>
      <c r="AG9" s="5"/>
      <c r="AH9" s="5"/>
      <c r="AI9" s="5"/>
      <c r="AJ9" s="5"/>
      <c r="AK9" s="5"/>
      <c r="AL9" s="5"/>
      <c r="AM9" s="5"/>
      <c r="AN9" s="5"/>
      <c r="AO9" s="5"/>
      <c r="AP9" s="5"/>
      <c r="AQ9" s="5"/>
      <c r="AR9" s="5"/>
      <c r="AS9" s="5"/>
      <c r="AT9" s="5"/>
      <c r="AV9" s="10"/>
    </row>
    <row r="10" spans="1:68" hidden="1" x14ac:dyDescent="0.2">
      <c r="A10" s="8">
        <v>4</v>
      </c>
      <c r="B10" s="9" t="s">
        <v>137</v>
      </c>
      <c r="C10" s="542">
        <v>0.85</v>
      </c>
      <c r="D10" s="27">
        <f t="shared" si="2"/>
        <v>0</v>
      </c>
      <c r="E10" s="459"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AE10" s="5"/>
      <c r="AF10" s="5"/>
      <c r="AG10" s="5"/>
      <c r="AH10" s="5"/>
      <c r="AI10" s="5"/>
      <c r="AJ10" s="5"/>
      <c r="AK10" s="5"/>
      <c r="AL10" s="5"/>
      <c r="AM10" s="5"/>
      <c r="AN10" s="5"/>
      <c r="AO10" s="5"/>
      <c r="AP10" s="5"/>
      <c r="AQ10" s="5"/>
      <c r="AR10" s="5"/>
      <c r="AS10" s="5"/>
      <c r="AT10" s="5"/>
    </row>
    <row r="11" spans="1:68" hidden="1" x14ac:dyDescent="0.2">
      <c r="A11" s="8">
        <v>5</v>
      </c>
      <c r="B11" s="9" t="s">
        <v>138</v>
      </c>
      <c r="C11" s="542">
        <v>0.85</v>
      </c>
      <c r="D11" s="27">
        <f t="shared" si="2"/>
        <v>0</v>
      </c>
      <c r="E11" s="459"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AE11" s="5"/>
      <c r="AF11" s="5"/>
      <c r="AG11" s="5"/>
      <c r="AH11" s="5"/>
      <c r="AI11" s="5"/>
      <c r="AJ11" s="5"/>
      <c r="AK11" s="5"/>
      <c r="AL11" s="5"/>
      <c r="AM11" s="5"/>
      <c r="AN11" s="5"/>
      <c r="AO11" s="5"/>
      <c r="AP11" s="5"/>
      <c r="AQ11" s="5"/>
      <c r="AR11" s="5"/>
      <c r="AS11" s="5"/>
      <c r="AT11" s="5"/>
    </row>
    <row r="12" spans="1:68" x14ac:dyDescent="0.2">
      <c r="A12" s="8">
        <v>6</v>
      </c>
      <c r="B12" s="9" t="s">
        <v>139</v>
      </c>
      <c r="C12" s="542">
        <f>C24</f>
        <v>0.85</v>
      </c>
      <c r="D12" s="27">
        <f t="shared" si="2"/>
        <v>0</v>
      </c>
      <c r="E12" s="459"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140</v>
      </c>
      <c r="C13" s="542">
        <f>C24</f>
        <v>0.85</v>
      </c>
      <c r="D13" s="27">
        <f t="shared" si="2"/>
        <v>0</v>
      </c>
      <c r="E13" s="459" t="e">
        <f t="shared" si="0"/>
        <v>#DIV/0!</v>
      </c>
      <c r="F13" s="26">
        <f>ROUND(H13+J13+L13+N13+P13+R13+T13+V13+X13,2)</f>
        <v>0</v>
      </c>
      <c r="G13" s="26">
        <f>ROUND(I13+K13+M13+O13+Q13+S13+U13+W13+Y13,2)</f>
        <v>0</v>
      </c>
      <c r="H13" s="19"/>
      <c r="I13" s="19"/>
      <c r="J13" s="19"/>
      <c r="K13" s="19"/>
      <c r="L13" s="19"/>
      <c r="M13" s="19"/>
      <c r="N13" s="19"/>
      <c r="O13" s="19"/>
      <c r="P13" s="19"/>
      <c r="Q13" s="19"/>
      <c r="R13" s="19"/>
      <c r="S13" s="19"/>
      <c r="T13" s="19"/>
      <c r="U13" s="19"/>
      <c r="V13" s="19"/>
      <c r="W13" s="19"/>
      <c r="X13" s="19"/>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542">
        <v>0.85</v>
      </c>
      <c r="D14" s="27">
        <f t="shared" si="2"/>
        <v>0</v>
      </c>
      <c r="E14" s="459"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542">
        <v>0.85</v>
      </c>
      <c r="D15" s="27">
        <f t="shared" si="2"/>
        <v>0</v>
      </c>
      <c r="E15" s="459"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8" s="3" customFormat="1" hidden="1" x14ac:dyDescent="0.2">
      <c r="A16" s="8">
        <v>8</v>
      </c>
      <c r="B16" s="9" t="s">
        <v>141</v>
      </c>
      <c r="C16" s="542">
        <v>0.85</v>
      </c>
      <c r="D16" s="27">
        <f t="shared" si="2"/>
        <v>0</v>
      </c>
      <c r="E16" s="459"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46" s="3" customFormat="1" x14ac:dyDescent="0.2">
      <c r="A17" s="8">
        <v>9</v>
      </c>
      <c r="B17" s="9" t="s">
        <v>142</v>
      </c>
      <c r="C17" s="542">
        <f>C24</f>
        <v>0.85</v>
      </c>
      <c r="D17" s="27">
        <f t="shared" si="2"/>
        <v>0</v>
      </c>
      <c r="E17" s="459"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46" s="3" customFormat="1" x14ac:dyDescent="0.2">
      <c r="A18" s="8">
        <v>10</v>
      </c>
      <c r="B18" s="9" t="s">
        <v>143</v>
      </c>
      <c r="C18" s="542">
        <f>C24</f>
        <v>0.85</v>
      </c>
      <c r="D18" s="27">
        <f t="shared" si="2"/>
        <v>0</v>
      </c>
      <c r="E18" s="459"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46" s="3" customFormat="1" x14ac:dyDescent="0.2">
      <c r="A19" s="8">
        <v>11</v>
      </c>
      <c r="B19" s="9" t="s">
        <v>144</v>
      </c>
      <c r="C19" s="542">
        <f>C24</f>
        <v>0.85</v>
      </c>
      <c r="D19" s="27">
        <f t="shared" si="2"/>
        <v>0</v>
      </c>
      <c r="E19" s="459"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46" s="3" customFormat="1" hidden="1" x14ac:dyDescent="0.2">
      <c r="A20" s="8">
        <v>12</v>
      </c>
      <c r="B20" s="9" t="s">
        <v>145</v>
      </c>
      <c r="C20" s="173">
        <v>0.85</v>
      </c>
      <c r="D20" s="27">
        <f t="shared" si="2"/>
        <v>0</v>
      </c>
      <c r="E20" s="459"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46" s="3" customFormat="1" hidden="1" x14ac:dyDescent="0.2">
      <c r="A21" s="8">
        <v>13</v>
      </c>
      <c r="B21" s="9" t="s">
        <v>146</v>
      </c>
      <c r="C21" s="173">
        <v>0.85</v>
      </c>
      <c r="D21" s="27">
        <f t="shared" si="2"/>
        <v>0</v>
      </c>
      <c r="E21" s="459"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46" s="3" customFormat="1" hidden="1" x14ac:dyDescent="0.2">
      <c r="A22" s="8">
        <v>14</v>
      </c>
      <c r="B22" s="9" t="s">
        <v>147</v>
      </c>
      <c r="C22" s="173">
        <v>0.85</v>
      </c>
      <c r="D22" s="27">
        <f t="shared" si="2"/>
        <v>0</v>
      </c>
      <c r="E22" s="459"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46" s="3" customFormat="1" hidden="1" x14ac:dyDescent="0.2">
      <c r="A23" s="8">
        <v>15</v>
      </c>
      <c r="B23" s="9" t="s">
        <v>148</v>
      </c>
      <c r="C23" s="173">
        <v>0.85</v>
      </c>
      <c r="D23" s="27">
        <f t="shared" si="2"/>
        <v>0</v>
      </c>
      <c r="E23" s="459"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46" s="3" customFormat="1" x14ac:dyDescent="0.2">
      <c r="A24" s="461"/>
      <c r="B24" s="9" t="s">
        <v>149</v>
      </c>
      <c r="C24" s="529">
        <v>0.85</v>
      </c>
      <c r="D24" s="27">
        <f>F24+G24</f>
        <v>0</v>
      </c>
      <c r="E24" s="462"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46" s="3" customFormat="1" x14ac:dyDescent="0.2">
      <c r="A25" s="461"/>
      <c r="B25" s="9" t="s">
        <v>150</v>
      </c>
      <c r="C25" s="463"/>
      <c r="D25" s="13"/>
      <c r="E25" s="462"/>
      <c r="F25" s="464"/>
      <c r="G25" s="46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61"/>
      <c r="B26" s="9" t="s">
        <v>151</v>
      </c>
      <c r="C26" s="463"/>
      <c r="D26" s="13"/>
      <c r="E26" s="462"/>
      <c r="F26" s="464"/>
      <c r="G26" s="464"/>
      <c r="H26" s="20">
        <f>H24-H23</f>
        <v>0</v>
      </c>
      <c r="I26" s="20">
        <f>I24-I23-I25</f>
        <v>0</v>
      </c>
      <c r="J26" s="20">
        <f t="shared" ref="J26:Y26" si="6">J24-J23</f>
        <v>0</v>
      </c>
      <c r="K26" s="20">
        <f>K24-K23-K25</f>
        <v>0</v>
      </c>
      <c r="L26" s="20">
        <f t="shared" si="6"/>
        <v>0</v>
      </c>
      <c r="M26" s="20">
        <f>M24-M23-M25</f>
        <v>0</v>
      </c>
      <c r="N26" s="20">
        <f t="shared" si="6"/>
        <v>0</v>
      </c>
      <c r="O26" s="20">
        <f t="shared" si="6"/>
        <v>0</v>
      </c>
      <c r="P26" s="20">
        <f t="shared" si="6"/>
        <v>0</v>
      </c>
      <c r="Q26" s="20">
        <f t="shared" si="6"/>
        <v>0</v>
      </c>
      <c r="R26" s="20">
        <f t="shared" si="6"/>
        <v>0</v>
      </c>
      <c r="S26" s="20">
        <f t="shared" si="6"/>
        <v>0</v>
      </c>
      <c r="T26" s="20">
        <f t="shared" si="6"/>
        <v>0</v>
      </c>
      <c r="U26" s="20">
        <f t="shared" si="6"/>
        <v>0</v>
      </c>
      <c r="V26" s="20">
        <f t="shared" si="6"/>
        <v>0</v>
      </c>
      <c r="W26" s="20">
        <f t="shared" si="6"/>
        <v>0</v>
      </c>
      <c r="X26" s="20">
        <f t="shared" si="6"/>
        <v>0</v>
      </c>
      <c r="Y26" s="20">
        <f t="shared" si="6"/>
        <v>0</v>
      </c>
      <c r="AE26" s="5"/>
      <c r="AF26" s="5"/>
      <c r="AG26" s="5"/>
      <c r="AH26" s="5"/>
      <c r="AI26" s="5"/>
      <c r="AJ26" s="5"/>
      <c r="AK26" s="5"/>
      <c r="AL26" s="5"/>
      <c r="AM26" s="5"/>
      <c r="AN26" s="5"/>
      <c r="AO26" s="5"/>
      <c r="AP26" s="5"/>
      <c r="AQ26" s="5"/>
      <c r="AR26" s="5"/>
      <c r="AS26" s="5"/>
      <c r="AT26" s="5"/>
    </row>
    <row r="27" spans="1:46" s="3" customFormat="1" x14ac:dyDescent="0.2">
      <c r="A27" s="458"/>
    </row>
    <row r="28" spans="1:46" s="3" customFormat="1" x14ac:dyDescent="0.2">
      <c r="A28" s="458"/>
    </row>
    <row r="29" spans="1:46" s="3" customFormat="1" x14ac:dyDescent="0.2">
      <c r="A29" s="458"/>
    </row>
    <row r="30" spans="1:46" s="3" customFormat="1" x14ac:dyDescent="0.2">
      <c r="A30" s="458"/>
    </row>
    <row r="31" spans="1:46" s="3" customFormat="1" x14ac:dyDescent="0.2">
      <c r="A31" s="458"/>
    </row>
    <row r="32" spans="1:46" s="3" customFormat="1" x14ac:dyDescent="0.2">
      <c r="A32" s="458"/>
    </row>
    <row r="33" spans="1:1" s="3" customFormat="1" x14ac:dyDescent="0.2">
      <c r="A33" s="458"/>
    </row>
    <row r="34" spans="1:1" s="3" customFormat="1" x14ac:dyDescent="0.2">
      <c r="A34" s="458"/>
    </row>
    <row r="35" spans="1:1" s="3" customFormat="1" x14ac:dyDescent="0.2">
      <c r="A35" s="458"/>
    </row>
    <row r="36" spans="1:1" s="3" customFormat="1" x14ac:dyDescent="0.2">
      <c r="A36" s="458"/>
    </row>
    <row r="37" spans="1:1" s="3" customFormat="1" x14ac:dyDescent="0.2">
      <c r="A37" s="458"/>
    </row>
    <row r="38" spans="1:1" s="3" customFormat="1" x14ac:dyDescent="0.2">
      <c r="A38" s="458"/>
    </row>
    <row r="39" spans="1:1" s="3" customFormat="1" x14ac:dyDescent="0.2">
      <c r="A39" s="458"/>
    </row>
    <row r="40" spans="1:1" s="3" customFormat="1" x14ac:dyDescent="0.2">
      <c r="A40" s="458"/>
    </row>
    <row r="41" spans="1:1" s="3" customFormat="1" x14ac:dyDescent="0.2">
      <c r="A41" s="458"/>
    </row>
    <row r="42" spans="1:1" s="3" customFormat="1" x14ac:dyDescent="0.2"/>
    <row r="43" spans="1:1" s="3" customFormat="1" x14ac:dyDescent="0.2"/>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c r="A66" s="465"/>
      <c r="B66" s="466"/>
    </row>
    <row r="67" spans="1:2" s="3" customFormat="1" x14ac:dyDescent="0.2"/>
    <row r="68" spans="1:2" s="3" customFormat="1" x14ac:dyDescent="0.2"/>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sheetData>
  <sheetProtection algorithmName="SHA-512" hashValue="DxEReZJR5pAvEHkhBmEDkSFkiFRgpxQI3jDnpP9hRm4nVGNmROEQ21zrA7ChW0uI0VusBpPIU/uw2MUOdcYoNg==" saltValue="Y7CcpRWk2oPX67rwmS2OKA==" spinCount="100000" sheet="1" formatCells="0" formatColumns="0" formatRows="0" insertColumns="0" insertRows="0" insertHyperlinks="0" deleteColumns="0" deleteRows="0" sort="0" autoFilter="0" pivotTables="0"/>
  <mergeCells count="17">
    <mergeCell ref="H5:I5"/>
    <mergeCell ref="J5:K5"/>
    <mergeCell ref="A1:B1"/>
    <mergeCell ref="D1:U1"/>
    <mergeCell ref="A4:C4"/>
    <mergeCell ref="A5:A6"/>
    <mergeCell ref="B5:B6"/>
    <mergeCell ref="C5:C6"/>
    <mergeCell ref="D5:E5"/>
    <mergeCell ref="F5:G5"/>
    <mergeCell ref="X5:Y5"/>
    <mergeCell ref="L5:M5"/>
    <mergeCell ref="N5:O5"/>
    <mergeCell ref="P5:Q5"/>
    <mergeCell ref="R5:S5"/>
    <mergeCell ref="T5:U5"/>
    <mergeCell ref="V5:W5"/>
  </mergeCells>
  <conditionalFormatting sqref="D7:D26">
    <cfRule type="containsText" dxfId="155" priority="1" stopIfTrue="1" operator="containsText" text="PĀRSNIEGTAS IZMAKSAS">
      <formula>NOT(ISERROR(SEARCH("PĀRSNIEGTAS IZMAKSAS",D7)))</formula>
    </cfRule>
  </conditionalFormatting>
  <conditionalFormatting sqref="F8:G9">
    <cfRule type="containsText" dxfId="154" priority="4" stopIfTrue="1" operator="containsText" text="PĀRSNIEGTAS IZMAKSAS">
      <formula>NOT(ISERROR(SEARCH("PĀRSNIEGTAS IZMAKSAS",F8)))</formula>
    </cfRule>
  </conditionalFormatting>
  <conditionalFormatting sqref="F12:G12">
    <cfRule type="containsText" dxfId="153" priority="3" stopIfTrue="1" operator="containsText" text="PĀRSNIEGTAS IZMAKSAS">
      <formula>NOT(ISERROR(SEARCH("PĀRSNIEGTAS IZMAKSAS",F12)))</formula>
    </cfRule>
  </conditionalFormatting>
  <conditionalFormatting sqref="J5:Y5">
    <cfRule type="cellIs" dxfId="152" priority="5" operator="equal">
      <formula>"x"</formula>
    </cfRule>
  </conditionalFormatting>
  <hyperlinks>
    <hyperlink ref="P3" r:id="rId1" xr:uid="{3DA16CE0-FC5E-4A30-9E1C-CE891C4FDCA2}"/>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5">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 type="list" allowBlank="1" showInputMessage="1" showErrorMessage="1" errorTitle="Neatbilstoši aizpildīts lauks" error="Kļūda, izvēlieties izvēlnē norādītos sadarbības partnerus" prompt="Izvēlieties sadarbības partneri" xr:uid="{BC1C5A73-F6D3-4B75-8EB4-ABA452BA41CE}">
          <x14:formula1>
            <xm:f>Dati!$X$2:$X$7</xm:f>
          </x14:formula1>
          <xm:sqref>C3</xm:sqref>
        </x14:dataValidation>
        <x14:dataValidation type="list" allowBlank="1" showInputMessage="1" showErrorMessage="1" promptTitle="Izvēlies atbilstošu likmi" xr:uid="{1B5C882A-B252-44A4-85D5-94B9CB693D23}">
          <x14:formula1>
            <xm:f>Dati!$N$3:$N$9</xm:f>
          </x14:formula1>
          <xm:sqref>C7</xm:sqref>
        </x14:dataValidation>
        <x14:dataValidation type="list" allowBlank="1" showInputMessage="1" showErrorMessage="1" promptTitle="Izvēlies atbilstošu likmi" xr:uid="{0584C902-D2FC-4C45-B4ED-9DDB672DF5A4}">
          <x14:formula1>
            <xm:f>Dati!$N$3:$N$13</xm:f>
          </x14:formula1>
          <xm:sqref>C8:C24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SharedWithUsers xmlns="42144e59-5907-413f-b624-803f3a022d9b">
      <UserInfo>
        <DisplayName>Jānis Pērkons</DisplayName>
        <AccountId>274</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7" ma:contentTypeDescription="Izveidot jaunu dokumentu." ma:contentTypeScope="" ma:versionID="81a6793cb9d799be2cf56460a42ef44c">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25ce1e1fd3b31c1fe806c05066683953"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D06FBD-80A0-4D10-B4A7-BA78B971BC5A}">
  <ds:schemaRefs>
    <ds:schemaRef ds:uri="http://schemas.microsoft.com/office/2006/metadata/properties"/>
    <ds:schemaRef ds:uri="http://schemas.microsoft.com/office/infopath/2007/PartnerControls"/>
    <ds:schemaRef ds:uri="25a75a1d-8b78-49a6-8e4b-dbe94589a28d"/>
    <ds:schemaRef ds:uri="42144e59-5907-413f-b624-803f3a022d9b"/>
  </ds:schemaRefs>
</ds:datastoreItem>
</file>

<file path=customXml/itemProps2.xml><?xml version="1.0" encoding="utf-8"?>
<ds:datastoreItem xmlns:ds="http://schemas.openxmlformats.org/officeDocument/2006/customXml" ds:itemID="{A91AC388-8D4D-4514-A86D-05498EA8C84D}">
  <ds:schemaRefs>
    <ds:schemaRef ds:uri="http://schemas.microsoft.com/sharepoint/v3/contenttype/forms"/>
  </ds:schemaRefs>
</ds:datastoreItem>
</file>

<file path=customXml/itemProps3.xml><?xml version="1.0" encoding="utf-8"?>
<ds:datastoreItem xmlns:ds="http://schemas.openxmlformats.org/officeDocument/2006/customXml" ds:itemID="{9E23EFDC-CA29-42C4-BD84-01A4F30F16D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Dati</vt:lpstr>
      <vt:lpstr>Dati par projektu</vt:lpstr>
      <vt:lpstr>1.1.A. Iesniedzējs</vt:lpstr>
      <vt:lpstr>1.1.B. Iesniedzējs</vt:lpstr>
      <vt:lpstr>1.1.C. Iesniedzējs</vt:lpstr>
      <vt:lpstr>1.2.1.A. Partneris-1</vt:lpstr>
      <vt:lpstr>1.2.1.B. Partneris-1</vt:lpstr>
      <vt:lpstr>1.2.1.C. Partneris-1</vt:lpstr>
      <vt:lpstr>1.2.2.A. Partneris-2</vt:lpstr>
      <vt:lpstr>1.2.2.B. Partneris-2</vt:lpstr>
      <vt:lpstr>1.2.2.C. Partneris-2</vt:lpstr>
      <vt:lpstr>1.3.1.R.14.,41.,45.vai dz.c.s.</vt:lpstr>
      <vt:lpstr>1.3.2.R.14.,41.,45.vai dz.c.s.</vt:lpstr>
      <vt:lpstr>1.3.3.R.14.,41.,45.vai dz.c.s.</vt:lpstr>
      <vt:lpstr>1.3.4.R.14.,41.,45.vai dz.c.s.</vt:lpstr>
      <vt:lpstr>1.3.5.R.14.,41.,45.vai dz.c.s.</vt:lpstr>
      <vt:lpstr>1.3.6.R.14.,41.,45.vai dz.c.s.</vt:lpstr>
      <vt:lpstr>2. DL invest.n.pl.BEZ pr.</vt:lpstr>
      <vt:lpstr>3. DL invest.n.pl.AR pr.</vt:lpstr>
      <vt:lpstr>4.DL Finansiālā ilgtspēja</vt:lpstr>
      <vt:lpstr>5.DL soc.econom. analīze</vt:lpstr>
      <vt:lpstr>6. DL finanšu_analīze</vt:lpstr>
      <vt:lpstr>7. DL jut. analīze-Soc.</vt:lpstr>
      <vt:lpstr>8. DL jut. analize-Fin.</vt:lpstr>
      <vt:lpstr>PIV 2.piel.-1</vt:lpstr>
      <vt:lpstr>9. DL PI Fin.plans</vt:lpstr>
      <vt:lpstr>10. DL PI Budz.kops.</vt:lpstr>
      <vt:lpstr>11. DL 4.pielikums</vt:lpstr>
      <vt:lpstr>12. Kontroles lapa</vt:lpstr>
      <vt:lpstr>Pieņēmumi</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Jānis Pērkons</cp:lastModifiedBy>
  <cp:revision/>
  <dcterms:created xsi:type="dcterms:W3CDTF">2021-09-03T12:41:26Z</dcterms:created>
  <dcterms:modified xsi:type="dcterms:W3CDTF">2025-12-09T14:28:02Z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