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6113/6113_2.karta/IIA/09.12.2025/"/>
    </mc:Choice>
  </mc:AlternateContent>
  <xr:revisionPtr revIDLastSave="12" documentId="8_{C36C7282-30FA-4BC6-A0E8-65684D0DB32B}" xr6:coauthVersionLast="47" xr6:coauthVersionMax="47" xr10:uidLastSave="{2043933A-665F-4264-9829-9753C1730B89}"/>
  <bookViews>
    <workbookView xWindow="3510" yWindow="1935" windowWidth="19425" windowHeight="14265" tabRatio="854" firstSheet="1" activeTab="1" xr2:uid="{1261D76D-92FA-4100-BD5F-22539CF41E81}"/>
  </bookViews>
  <sheets>
    <sheet name="Dati" sheetId="2" state="hidden" r:id="rId1"/>
    <sheet name="Dati par projektu" sheetId="1" r:id="rId2"/>
    <sheet name="1.1.A. Iesniedzējs" sheetId="4" state="hidden" r:id="rId3"/>
    <sheet name="1.1.B. Iesniedzējs" sheetId="5" r:id="rId4"/>
    <sheet name="1.1.C. Iesniedzējs" sheetId="3" state="hidden" r:id="rId5"/>
    <sheet name="1.2.1.A. Partneris-1" sheetId="8" state="hidden" r:id="rId6"/>
    <sheet name="1.2.1.B. Partneris-1" sheetId="9" r:id="rId7"/>
    <sheet name="1.2.1.C. Partneris-1" sheetId="11" state="hidden" r:id="rId8"/>
    <sheet name="1.2.2.A. Partneris-2" sheetId="13" state="hidden" r:id="rId9"/>
    <sheet name="1.2.2.B. Partneris-2" sheetId="14" r:id="rId10"/>
    <sheet name="1.2.2.C. Partneris-2" sheetId="15" state="hidden" r:id="rId11"/>
    <sheet name="1.3.1.R.14.,41.,45.vai dz.c.s." sheetId="16" state="hidden" r:id="rId12"/>
    <sheet name="1.3.2.R.14.,41.,45.vai dz.c.s." sheetId="35" state="hidden" r:id="rId13"/>
    <sheet name="1.3.3.R.14.,41.,45.vai dz.c.s." sheetId="36" state="hidden" r:id="rId14"/>
    <sheet name="1.3.4.R.14.,41.,45.vai dz.c.s." sheetId="37" state="hidden" r:id="rId15"/>
    <sheet name="1.3.5.R.14.,41.,45.vai dz.c.s." sheetId="38" state="hidden" r:id="rId16"/>
    <sheet name="1.3.6.R.14.,41.,45.vai dz.c.s." sheetId="17" state="hidden" r:id="rId17"/>
    <sheet name="2. DL invest.n.pl.BEZ pr." sheetId="6" r:id="rId18"/>
    <sheet name="3. DL invest.n.pl.AR pr." sheetId="7" r:id="rId19"/>
    <sheet name="4.DL Finansiālā ilgtspēja" sheetId="18" r:id="rId20"/>
    <sheet name="5.DL soc.econom. analīze" sheetId="19" state="hidden" r:id="rId21"/>
    <sheet name="6. DL finanšu_analīze" sheetId="23" r:id="rId22"/>
    <sheet name="7. DL jut. analīze-Soc." sheetId="24" state="hidden" r:id="rId23"/>
    <sheet name="8. DL jut. analize-Fin." sheetId="25" state="hidden" r:id="rId24"/>
    <sheet name="PIV 2.piel.-1" sheetId="26" state="hidden" r:id="rId25"/>
    <sheet name="9. DL PI Fin.plans" sheetId="32" r:id="rId26"/>
    <sheet name="10. DL PI Budz.kops." sheetId="20" r:id="rId27"/>
    <sheet name="11. DL 4.pielikums" sheetId="27" r:id="rId28"/>
    <sheet name="12. Kontroles lapa" sheetId="33" state="hidden"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7" l="1"/>
  <c r="G37" i="27"/>
  <c r="E38" i="27"/>
  <c r="E37" i="27"/>
  <c r="E36" i="27"/>
  <c r="C15" i="9"/>
  <c r="C8" i="9"/>
  <c r="C7" i="9" s="1"/>
  <c r="C15" i="5"/>
  <c r="C8" i="5"/>
  <c r="AJ30" i="7"/>
  <c r="T30" i="28"/>
  <c r="U30" i="28" s="1"/>
  <c r="V30" i="28" s="1"/>
  <c r="L16" i="7"/>
  <c r="N16" i="7"/>
  <c r="S16" i="7"/>
  <c r="T16" i="7"/>
  <c r="R97" i="32"/>
  <c r="R163" i="32"/>
  <c r="R212" i="32"/>
  <c r="R246" i="32"/>
  <c r="R406" i="32"/>
  <c r="R374" i="32"/>
  <c r="R342" i="32"/>
  <c r="R310" i="32"/>
  <c r="R278" i="32"/>
  <c r="R23" i="32"/>
  <c r="R150" i="32" s="1"/>
  <c r="B21" i="26"/>
  <c r="B23" i="26" s="1"/>
  <c r="W19" i="32"/>
  <c r="C227" i="32" s="1"/>
  <c r="P97" i="32"/>
  <c r="P163" i="32"/>
  <c r="P246" i="32"/>
  <c r="P406" i="32"/>
  <c r="P374" i="32"/>
  <c r="P342" i="32"/>
  <c r="P310" i="32"/>
  <c r="P278" i="32"/>
  <c r="P23" i="32"/>
  <c r="P234" i="32" s="1"/>
  <c r="N97" i="32"/>
  <c r="N163" i="32"/>
  <c r="N246" i="32"/>
  <c r="N406" i="32"/>
  <c r="N374" i="32"/>
  <c r="N342" i="32"/>
  <c r="N310" i="32"/>
  <c r="N278" i="32"/>
  <c r="N23" i="32"/>
  <c r="N200" i="32" s="1"/>
  <c r="L97" i="32"/>
  <c r="L163" i="32"/>
  <c r="L246" i="32"/>
  <c r="L406" i="32"/>
  <c r="L374" i="32"/>
  <c r="L342" i="32"/>
  <c r="L310" i="32"/>
  <c r="L278" i="32"/>
  <c r="L23" i="32"/>
  <c r="L236" i="32" s="1"/>
  <c r="L237" i="32" s="1"/>
  <c r="J97" i="32"/>
  <c r="J163" i="32"/>
  <c r="J246" i="32"/>
  <c r="J406" i="32"/>
  <c r="J374" i="32"/>
  <c r="J342" i="32"/>
  <c r="J310" i="32"/>
  <c r="J278" i="32"/>
  <c r="J23" i="32"/>
  <c r="J236" i="32" s="1"/>
  <c r="J237" i="32" s="1"/>
  <c r="H97" i="32"/>
  <c r="H163" i="32"/>
  <c r="H246" i="32"/>
  <c r="H406" i="32"/>
  <c r="H374" i="32"/>
  <c r="H342" i="32"/>
  <c r="H310" i="32"/>
  <c r="H278" i="32"/>
  <c r="H23" i="32"/>
  <c r="H236" i="32" s="1"/>
  <c r="H237" i="32" s="1"/>
  <c r="F97" i="32"/>
  <c r="F163" i="32"/>
  <c r="F246" i="32"/>
  <c r="F406" i="32"/>
  <c r="F374" i="32"/>
  <c r="F342" i="32"/>
  <c r="F310" i="32"/>
  <c r="F278" i="32"/>
  <c r="F23" i="32"/>
  <c r="F156" i="32" s="1"/>
  <c r="D97" i="32"/>
  <c r="D163" i="32"/>
  <c r="D246" i="32"/>
  <c r="D406" i="32"/>
  <c r="D374" i="32"/>
  <c r="D342" i="32"/>
  <c r="D310" i="32"/>
  <c r="D278" i="32"/>
  <c r="D23" i="32"/>
  <c r="D200" i="32" s="1"/>
  <c r="B97" i="32"/>
  <c r="B163" i="32"/>
  <c r="B246" i="32"/>
  <c r="B406" i="32"/>
  <c r="B374" i="32"/>
  <c r="B342" i="32"/>
  <c r="B310" i="32"/>
  <c r="B278" i="32"/>
  <c r="B23" i="32"/>
  <c r="B252" i="32" s="1"/>
  <c r="B253" i="32" s="1"/>
  <c r="Y26" i="17"/>
  <c r="X26" i="17"/>
  <c r="W26" i="17"/>
  <c r="V26" i="17"/>
  <c r="U26" i="17"/>
  <c r="T26" i="17"/>
  <c r="S26" i="17"/>
  <c r="R26" i="17"/>
  <c r="Q26" i="17"/>
  <c r="P26" i="17"/>
  <c r="O26" i="17"/>
  <c r="N26" i="17"/>
  <c r="M26" i="17"/>
  <c r="L26" i="17"/>
  <c r="K26" i="17"/>
  <c r="J26" i="17"/>
  <c r="Y26" i="38"/>
  <c r="X26" i="38"/>
  <c r="W26" i="38"/>
  <c r="V26" i="38"/>
  <c r="U26" i="38"/>
  <c r="T26" i="38"/>
  <c r="S26" i="38"/>
  <c r="R26" i="38"/>
  <c r="Q26" i="38"/>
  <c r="P26" i="38"/>
  <c r="O26" i="38"/>
  <c r="N26" i="38"/>
  <c r="M26" i="38"/>
  <c r="L26" i="38"/>
  <c r="K26" i="38"/>
  <c r="J26" i="38"/>
  <c r="Y26" i="37"/>
  <c r="X26" i="37"/>
  <c r="W26" i="37"/>
  <c r="V26" i="37"/>
  <c r="U26" i="37"/>
  <c r="T26" i="37"/>
  <c r="S26" i="37"/>
  <c r="R26" i="37"/>
  <c r="Q26" i="37"/>
  <c r="P26" i="37"/>
  <c r="O26" i="37"/>
  <c r="N26" i="37"/>
  <c r="M26" i="37"/>
  <c r="L26" i="37"/>
  <c r="K26" i="37"/>
  <c r="J26" i="37"/>
  <c r="Y26" i="36"/>
  <c r="X26" i="36"/>
  <c r="W26" i="36"/>
  <c r="V26" i="36"/>
  <c r="U26" i="36"/>
  <c r="T26" i="36"/>
  <c r="S26" i="36"/>
  <c r="R26" i="36"/>
  <c r="Q26" i="36"/>
  <c r="P26" i="36"/>
  <c r="O26" i="36"/>
  <c r="N26" i="36"/>
  <c r="M26" i="36"/>
  <c r="L26" i="36"/>
  <c r="K26" i="36"/>
  <c r="J26" i="36"/>
  <c r="Y26" i="35"/>
  <c r="X26" i="35"/>
  <c r="W26" i="35"/>
  <c r="V26" i="35"/>
  <c r="U26" i="35"/>
  <c r="T26" i="35"/>
  <c r="S26" i="35"/>
  <c r="R26" i="35"/>
  <c r="Q26" i="35"/>
  <c r="P26" i="35"/>
  <c r="O26" i="35"/>
  <c r="N26" i="35"/>
  <c r="M26" i="35"/>
  <c r="L26" i="35"/>
  <c r="K26" i="35"/>
  <c r="J26" i="35"/>
  <c r="Y26" i="16"/>
  <c r="X26" i="16"/>
  <c r="W26" i="16"/>
  <c r="V26" i="16"/>
  <c r="U26" i="16"/>
  <c r="T26" i="16"/>
  <c r="S26" i="16"/>
  <c r="R26" i="16"/>
  <c r="Q26" i="16"/>
  <c r="P26" i="16"/>
  <c r="O26" i="16"/>
  <c r="N26" i="16"/>
  <c r="M26" i="16"/>
  <c r="L26" i="16"/>
  <c r="K26" i="16"/>
  <c r="J26" i="16"/>
  <c r="Y26" i="15"/>
  <c r="X26" i="15"/>
  <c r="W26" i="15"/>
  <c r="V26" i="15"/>
  <c r="U26" i="15"/>
  <c r="T26" i="15"/>
  <c r="S26" i="15"/>
  <c r="R26" i="15"/>
  <c r="Q26" i="15"/>
  <c r="P26" i="15"/>
  <c r="O26" i="15"/>
  <c r="N26" i="15"/>
  <c r="M26" i="15"/>
  <c r="L26" i="15"/>
  <c r="K26" i="15"/>
  <c r="J26" i="15"/>
  <c r="Y26" i="14"/>
  <c r="Y29" i="14" s="1"/>
  <c r="Y26" i="13"/>
  <c r="X26" i="13"/>
  <c r="W26" i="13"/>
  <c r="V26" i="13"/>
  <c r="U26" i="13"/>
  <c r="T26" i="13"/>
  <c r="S26" i="13"/>
  <c r="R26" i="13"/>
  <c r="Q26" i="13"/>
  <c r="P26" i="13"/>
  <c r="O26" i="13"/>
  <c r="N26" i="13"/>
  <c r="M26" i="13"/>
  <c r="L26" i="13"/>
  <c r="K26" i="13"/>
  <c r="J26" i="13"/>
  <c r="Y26" i="11"/>
  <c r="X26" i="11"/>
  <c r="W26" i="11"/>
  <c r="V26" i="11"/>
  <c r="U26" i="11"/>
  <c r="T26" i="11"/>
  <c r="S26" i="11"/>
  <c r="R26" i="11"/>
  <c r="Q26" i="11"/>
  <c r="P26" i="11"/>
  <c r="O26" i="11"/>
  <c r="N26" i="11"/>
  <c r="M26" i="11"/>
  <c r="L26" i="11"/>
  <c r="K26" i="11"/>
  <c r="J26" i="11"/>
  <c r="Y26" i="8"/>
  <c r="X26" i="8"/>
  <c r="W26" i="8"/>
  <c r="V26" i="8"/>
  <c r="U26" i="8"/>
  <c r="T26" i="8"/>
  <c r="S26" i="8"/>
  <c r="R26" i="8"/>
  <c r="Q26" i="8"/>
  <c r="P26" i="8"/>
  <c r="O26" i="8"/>
  <c r="N26" i="8"/>
  <c r="M26" i="8"/>
  <c r="L26" i="8"/>
  <c r="K26" i="8"/>
  <c r="J26" i="8"/>
  <c r="Y26" i="3"/>
  <c r="X26" i="3"/>
  <c r="W26" i="3"/>
  <c r="V26" i="3"/>
  <c r="U26" i="3"/>
  <c r="T26" i="3"/>
  <c r="S26" i="3"/>
  <c r="R26" i="3"/>
  <c r="Q26" i="3"/>
  <c r="P26" i="3"/>
  <c r="O26" i="3"/>
  <c r="N26" i="3"/>
  <c r="M26" i="3"/>
  <c r="L26" i="3"/>
  <c r="K26" i="3"/>
  <c r="J26" i="3"/>
  <c r="Y26" i="4"/>
  <c r="X26" i="4"/>
  <c r="W26" i="4"/>
  <c r="V26" i="4"/>
  <c r="U26" i="4"/>
  <c r="T26" i="4"/>
  <c r="S26" i="4"/>
  <c r="R26" i="4"/>
  <c r="Q26" i="4"/>
  <c r="P26" i="4"/>
  <c r="O26" i="4"/>
  <c r="N26" i="4"/>
  <c r="M26" i="4"/>
  <c r="L26" i="4"/>
  <c r="K26" i="4"/>
  <c r="J26" i="4"/>
  <c r="P13" i="5"/>
  <c r="P24" i="5" s="1"/>
  <c r="P26" i="5" s="1"/>
  <c r="P13" i="9"/>
  <c r="P24" i="9" s="1"/>
  <c r="P13" i="14"/>
  <c r="P24" i="14" s="1"/>
  <c r="N13" i="5"/>
  <c r="N24" i="5" s="1"/>
  <c r="N13" i="9"/>
  <c r="N24" i="9" s="1"/>
  <c r="N13" i="14"/>
  <c r="N24" i="14"/>
  <c r="N26" i="14" s="1"/>
  <c r="L13" i="5"/>
  <c r="L24" i="5" s="1"/>
  <c r="L13" i="9"/>
  <c r="L24" i="9" s="1"/>
  <c r="L13" i="14"/>
  <c r="L24" i="14" s="1"/>
  <c r="J13" i="5"/>
  <c r="J24" i="5" s="1"/>
  <c r="J27" i="5" s="1"/>
  <c r="J13" i="9"/>
  <c r="J24" i="9" s="1"/>
  <c r="J13" i="14"/>
  <c r="J24" i="14" s="1"/>
  <c r="J26" i="14" s="1"/>
  <c r="J29" i="14" s="1"/>
  <c r="H13" i="5"/>
  <c r="H24" i="5" s="1"/>
  <c r="H13" i="9"/>
  <c r="H24" i="9" s="1"/>
  <c r="H13" i="14"/>
  <c r="H24" i="14" s="1"/>
  <c r="Q13" i="14"/>
  <c r="Q24" i="14" s="1"/>
  <c r="Q13" i="9"/>
  <c r="Q24" i="9" s="1"/>
  <c r="J25" i="32" s="1"/>
  <c r="Q13" i="5"/>
  <c r="Q24" i="5" s="1"/>
  <c r="O13" i="14"/>
  <c r="O24" i="14"/>
  <c r="O26" i="14" s="1"/>
  <c r="O13" i="9"/>
  <c r="O24" i="9" s="1"/>
  <c r="H25" i="32" s="1"/>
  <c r="O13" i="5"/>
  <c r="O24" i="5" s="1"/>
  <c r="O26" i="5" s="1"/>
  <c r="O29" i="5" s="1"/>
  <c r="M13" i="14"/>
  <c r="M24" i="14" s="1"/>
  <c r="M13" i="9"/>
  <c r="M24" i="9" s="1"/>
  <c r="F25" i="32" s="1"/>
  <c r="M13" i="5"/>
  <c r="M24" i="5" s="1"/>
  <c r="M26" i="5" s="1"/>
  <c r="K13" i="14"/>
  <c r="K24" i="14" s="1"/>
  <c r="K13" i="9"/>
  <c r="K13" i="5"/>
  <c r="K24" i="5" s="1"/>
  <c r="I13" i="14"/>
  <c r="I13" i="9"/>
  <c r="I24" i="9" s="1"/>
  <c r="I26" i="9" s="1"/>
  <c r="I13" i="5"/>
  <c r="I24" i="5" s="1"/>
  <c r="K24" i="13"/>
  <c r="D171" i="32"/>
  <c r="D169" i="32"/>
  <c r="F171" i="32"/>
  <c r="F169" i="32"/>
  <c r="H171" i="32"/>
  <c r="H169" i="32"/>
  <c r="J171" i="32"/>
  <c r="J169" i="32"/>
  <c r="L171" i="32"/>
  <c r="L169" i="32"/>
  <c r="N171" i="32"/>
  <c r="N169" i="32"/>
  <c r="P171" i="32"/>
  <c r="P169" i="32"/>
  <c r="R171" i="32"/>
  <c r="R169" i="32"/>
  <c r="I24" i="13"/>
  <c r="B171" i="32"/>
  <c r="B169" i="32"/>
  <c r="T169" i="32" s="1"/>
  <c r="I24" i="8"/>
  <c r="B105" i="32"/>
  <c r="B103" i="32"/>
  <c r="K24" i="8"/>
  <c r="D105" i="32"/>
  <c r="D103" i="32"/>
  <c r="F105" i="32"/>
  <c r="F103" i="32"/>
  <c r="H105" i="32"/>
  <c r="H103" i="32"/>
  <c r="J105" i="32"/>
  <c r="J103" i="32"/>
  <c r="L105" i="32"/>
  <c r="L103" i="32"/>
  <c r="N105" i="32"/>
  <c r="N103" i="32"/>
  <c r="P105" i="32"/>
  <c r="P103" i="32"/>
  <c r="R105" i="32"/>
  <c r="R103" i="32"/>
  <c r="K24" i="4"/>
  <c r="D41" i="32"/>
  <c r="D39" i="32"/>
  <c r="M24" i="4"/>
  <c r="F41" i="32"/>
  <c r="F39" i="32"/>
  <c r="H41" i="32"/>
  <c r="H39" i="32"/>
  <c r="J41" i="32"/>
  <c r="J39" i="32"/>
  <c r="L41" i="32"/>
  <c r="L39" i="32"/>
  <c r="N41" i="32"/>
  <c r="N39" i="32"/>
  <c r="P41" i="32"/>
  <c r="P39" i="32"/>
  <c r="R41" i="32"/>
  <c r="R39" i="32"/>
  <c r="I24" i="4"/>
  <c r="B41" i="32"/>
  <c r="B39" i="32"/>
  <c r="F16" i="7"/>
  <c r="G16" i="7"/>
  <c r="H16" i="7"/>
  <c r="I16" i="7"/>
  <c r="J16" i="7"/>
  <c r="K16" i="7"/>
  <c r="M16" i="7"/>
  <c r="O9" i="23" s="1"/>
  <c r="P9" i="25" s="1"/>
  <c r="O16" i="7"/>
  <c r="N19" i="18" s="1"/>
  <c r="N18" i="18" s="1"/>
  <c r="P16" i="7"/>
  <c r="Q16" i="7"/>
  <c r="R16" i="7"/>
  <c r="U16" i="7"/>
  <c r="V16" i="7"/>
  <c r="W16" i="7"/>
  <c r="X16" i="7"/>
  <c r="Y16" i="7"/>
  <c r="Z16" i="7"/>
  <c r="AA16" i="7"/>
  <c r="AB16" i="7"/>
  <c r="AC16" i="7"/>
  <c r="AD16" i="7"/>
  <c r="AE16" i="7"/>
  <c r="AF16" i="7"/>
  <c r="AG16" i="7"/>
  <c r="AH16" i="7"/>
  <c r="AI16" i="7"/>
  <c r="C7" i="14"/>
  <c r="C7" i="13"/>
  <c r="C7" i="8"/>
  <c r="C7" i="35"/>
  <c r="C7" i="36"/>
  <c r="C7" i="37"/>
  <c r="C7" i="38"/>
  <c r="L352" i="32"/>
  <c r="C7" i="17"/>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L384" i="32"/>
  <c r="G36" i="27"/>
  <c r="D6" i="32"/>
  <c r="F13" i="18" s="1"/>
  <c r="F6" i="32"/>
  <c r="G13" i="18" s="1"/>
  <c r="H6" i="32"/>
  <c r="H13" i="18" s="1"/>
  <c r="J6" i="32"/>
  <c r="I13" i="18" s="1"/>
  <c r="L6" i="32"/>
  <c r="J13" i="18" s="1"/>
  <c r="N6" i="32"/>
  <c r="K13" i="18" s="1"/>
  <c r="P6" i="32"/>
  <c r="L13" i="18" s="1"/>
  <c r="R6" i="32"/>
  <c r="M13" i="18" s="1"/>
  <c r="B6" i="32"/>
  <c r="E13" i="18" s="1"/>
  <c r="P412" i="32"/>
  <c r="R412" i="32"/>
  <c r="R410" i="32"/>
  <c r="L382" i="26"/>
  <c r="R408" i="26"/>
  <c r="R382" i="26"/>
  <c r="A398" i="26"/>
  <c r="A382" i="26"/>
  <c r="P380" i="32"/>
  <c r="R380" i="32"/>
  <c r="P381" i="32"/>
  <c r="R381" i="32"/>
  <c r="F368" i="32"/>
  <c r="R378" i="32"/>
  <c r="L368" i="32"/>
  <c r="B368" i="32"/>
  <c r="T352" i="32"/>
  <c r="F352" i="32"/>
  <c r="B352" i="32"/>
  <c r="A352" i="32"/>
  <c r="P378" i="26"/>
  <c r="R378" i="26"/>
  <c r="R375" i="26"/>
  <c r="R369" i="26"/>
  <c r="R376" i="26"/>
  <c r="L366" i="26"/>
  <c r="F366" i="26"/>
  <c r="B366" i="26"/>
  <c r="A366" i="26"/>
  <c r="R350" i="26"/>
  <c r="L350" i="26"/>
  <c r="F350" i="26"/>
  <c r="W350" i="26"/>
  <c r="B350" i="26"/>
  <c r="A350" i="26"/>
  <c r="P348" i="32"/>
  <c r="R348" i="32"/>
  <c r="F336" i="32"/>
  <c r="R346" i="32"/>
  <c r="L336" i="32"/>
  <c r="B336" i="32"/>
  <c r="L320" i="32"/>
  <c r="T320" i="32"/>
  <c r="F320" i="32"/>
  <c r="B320" i="32"/>
  <c r="A320" i="32"/>
  <c r="P346" i="26"/>
  <c r="R346" i="26"/>
  <c r="R343" i="26"/>
  <c r="R344" i="26"/>
  <c r="L334" i="26"/>
  <c r="F334" i="26"/>
  <c r="W334" i="26"/>
  <c r="B334" i="26"/>
  <c r="A334" i="26"/>
  <c r="R318" i="26"/>
  <c r="L318" i="26"/>
  <c r="F318" i="26"/>
  <c r="B318" i="26"/>
  <c r="A318" i="26"/>
  <c r="P316" i="32"/>
  <c r="R316" i="32"/>
  <c r="P314" i="32"/>
  <c r="R314" i="32"/>
  <c r="L304" i="32"/>
  <c r="F304" i="32"/>
  <c r="B304" i="32"/>
  <c r="T288" i="32"/>
  <c r="L288" i="32"/>
  <c r="F288" i="32"/>
  <c r="B288" i="32"/>
  <c r="A288" i="32"/>
  <c r="P314" i="26"/>
  <c r="P315" i="26"/>
  <c r="R314" i="26"/>
  <c r="P311" i="26"/>
  <c r="R311" i="26"/>
  <c r="P305" i="26"/>
  <c r="R305" i="26"/>
  <c r="P312" i="26"/>
  <c r="R312" i="26"/>
  <c r="R316" i="26"/>
  <c r="L302" i="26"/>
  <c r="F302" i="26"/>
  <c r="B302" i="26"/>
  <c r="R286" i="26"/>
  <c r="F286" i="26"/>
  <c r="W286" i="26"/>
  <c r="B286" i="26"/>
  <c r="A286" i="26"/>
  <c r="A302" i="26"/>
  <c r="L286" i="26"/>
  <c r="P284" i="32"/>
  <c r="R284" i="32"/>
  <c r="R285" i="32"/>
  <c r="F272" i="32"/>
  <c r="P282" i="32"/>
  <c r="R282" i="32"/>
  <c r="L272" i="32"/>
  <c r="B272" i="32"/>
  <c r="L256" i="32"/>
  <c r="F256" i="32"/>
  <c r="B256" i="32"/>
  <c r="T256" i="32"/>
  <c r="P282" i="26"/>
  <c r="R282" i="26"/>
  <c r="R283" i="26"/>
  <c r="P279" i="26"/>
  <c r="R279" i="26"/>
  <c r="R222" i="26"/>
  <c r="R254" i="26"/>
  <c r="L270" i="26"/>
  <c r="P273" i="26"/>
  <c r="R273" i="26"/>
  <c r="P280" i="26"/>
  <c r="R280" i="26"/>
  <c r="F270" i="26"/>
  <c r="W270" i="26"/>
  <c r="B270" i="26"/>
  <c r="L254" i="26"/>
  <c r="F254" i="26"/>
  <c r="B254" i="26"/>
  <c r="A256" i="32"/>
  <c r="A272" i="32"/>
  <c r="A254" i="26"/>
  <c r="A270" i="26"/>
  <c r="L224"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6" i="32"/>
  <c r="P285" i="32"/>
  <c r="A285" i="32"/>
  <c r="A284" i="32"/>
  <c r="T283" i="32"/>
  <c r="A283" i="32"/>
  <c r="A282" i="32"/>
  <c r="A281" i="32"/>
  <c r="A280" i="32"/>
  <c r="A279" i="32"/>
  <c r="A278" i="32"/>
  <c r="T277" i="32"/>
  <c r="A277" i="32"/>
  <c r="T276" i="32"/>
  <c r="U276" i="32" s="1"/>
  <c r="A276" i="32"/>
  <c r="A275" i="32"/>
  <c r="W272" i="32"/>
  <c r="A270" i="32"/>
  <c r="A269" i="32"/>
  <c r="A268" i="32"/>
  <c r="T267" i="32"/>
  <c r="A267" i="32"/>
  <c r="A266" i="32"/>
  <c r="A265" i="32"/>
  <c r="A264" i="32"/>
  <c r="A263" i="32"/>
  <c r="T262" i="32"/>
  <c r="A262" i="32"/>
  <c r="T261" i="32"/>
  <c r="A261" i="32"/>
  <c r="T260" i="32"/>
  <c r="U260" i="32" s="1"/>
  <c r="A260" i="32"/>
  <c r="A259" i="32"/>
  <c r="W256" i="32"/>
  <c r="A318" i="32"/>
  <c r="A317" i="32"/>
  <c r="R317" i="32"/>
  <c r="P317" i="32"/>
  <c r="A316" i="32"/>
  <c r="T315" i="32"/>
  <c r="A315" i="32"/>
  <c r="R318" i="32"/>
  <c r="A314" i="32"/>
  <c r="A313" i="32"/>
  <c r="A312" i="32"/>
  <c r="A311" i="32"/>
  <c r="A310" i="32"/>
  <c r="T309" i="32"/>
  <c r="A309" i="32"/>
  <c r="T308" i="32"/>
  <c r="A308" i="32"/>
  <c r="A307" i="32"/>
  <c r="W304" i="32"/>
  <c r="A302" i="32"/>
  <c r="A301" i="32"/>
  <c r="A300" i="32"/>
  <c r="T299" i="32"/>
  <c r="A299" i="32"/>
  <c r="A298" i="32"/>
  <c r="A297" i="32"/>
  <c r="A296" i="32"/>
  <c r="A295" i="32"/>
  <c r="T294" i="32"/>
  <c r="U294" i="32" s="1"/>
  <c r="A294" i="32"/>
  <c r="T293" i="32"/>
  <c r="A293" i="32"/>
  <c r="T292" i="32"/>
  <c r="A292" i="32"/>
  <c r="A291" i="32"/>
  <c r="W288" i="32"/>
  <c r="A304" i="32"/>
  <c r="A350" i="32"/>
  <c r="A349" i="32"/>
  <c r="R349" i="32"/>
  <c r="P349" i="32"/>
  <c r="A348" i="32"/>
  <c r="T347" i="32"/>
  <c r="A347" i="32"/>
  <c r="A346" i="32"/>
  <c r="A345" i="32"/>
  <c r="A344" i="32"/>
  <c r="A343" i="32"/>
  <c r="A342" i="32"/>
  <c r="T341" i="32"/>
  <c r="A341" i="32"/>
  <c r="T340" i="32"/>
  <c r="A340" i="32"/>
  <c r="A339" i="32"/>
  <c r="W336" i="32"/>
  <c r="A334" i="32"/>
  <c r="A333" i="32"/>
  <c r="A332" i="32"/>
  <c r="T331" i="32"/>
  <c r="A331" i="32"/>
  <c r="A330" i="32"/>
  <c r="A329" i="32"/>
  <c r="A328" i="32"/>
  <c r="A327" i="32"/>
  <c r="T326" i="32"/>
  <c r="A326" i="32"/>
  <c r="T325" i="32"/>
  <c r="A325" i="32"/>
  <c r="T324" i="32"/>
  <c r="U324" i="32" s="1"/>
  <c r="A324" i="32"/>
  <c r="A323" i="32"/>
  <c r="W320" i="32"/>
  <c r="A336" i="32"/>
  <c r="A382" i="32"/>
  <c r="A381" i="32"/>
  <c r="A380" i="32"/>
  <c r="T379" i="32"/>
  <c r="A379" i="32"/>
  <c r="A378" i="32"/>
  <c r="A377" i="32"/>
  <c r="A376" i="32"/>
  <c r="A375" i="32"/>
  <c r="A374" i="32"/>
  <c r="T373" i="32"/>
  <c r="U373" i="32" s="1"/>
  <c r="A373" i="32"/>
  <c r="T372" i="32"/>
  <c r="A372" i="32"/>
  <c r="A371" i="32"/>
  <c r="W368" i="32"/>
  <c r="A366" i="32"/>
  <c r="A365" i="32"/>
  <c r="A364" i="32"/>
  <c r="T363" i="32"/>
  <c r="A363" i="32"/>
  <c r="A362" i="32"/>
  <c r="A361" i="32"/>
  <c r="A360" i="32"/>
  <c r="A359" i="32"/>
  <c r="T358" i="32"/>
  <c r="A358" i="32"/>
  <c r="T357" i="32"/>
  <c r="U357" i="32" s="1"/>
  <c r="A357" i="32"/>
  <c r="T356" i="32"/>
  <c r="A356" i="32"/>
  <c r="A355" i="32"/>
  <c r="W352" i="32"/>
  <c r="A368" i="32"/>
  <c r="N28" i="7"/>
  <c r="N27" i="7" s="1"/>
  <c r="M28" i="7"/>
  <c r="M27" i="7" s="1"/>
  <c r="L28" i="7"/>
  <c r="R350" i="32"/>
  <c r="R286" i="32"/>
  <c r="R284" i="26"/>
  <c r="P316" i="26"/>
  <c r="R380" i="26"/>
  <c r="P286" i="32"/>
  <c r="P318" i="32"/>
  <c r="R382" i="32"/>
  <c r="Y28" i="38"/>
  <c r="X28" i="38"/>
  <c r="W28" i="38"/>
  <c r="V28" i="38"/>
  <c r="U28" i="38"/>
  <c r="T28" i="38"/>
  <c r="S28" i="38"/>
  <c r="R28" i="38"/>
  <c r="Q28" i="38"/>
  <c r="P28" i="38"/>
  <c r="O28" i="38"/>
  <c r="N28" i="38"/>
  <c r="M28" i="38"/>
  <c r="L28" i="38"/>
  <c r="K28" i="38"/>
  <c r="J28" i="38"/>
  <c r="I28" i="38"/>
  <c r="H28" i="38"/>
  <c r="Y24"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T13" i="38"/>
  <c r="T24" i="38"/>
  <c r="T27" i="38"/>
  <c r="S13" i="38"/>
  <c r="S24" i="38"/>
  <c r="R13" i="38"/>
  <c r="R24" i="38"/>
  <c r="Q13" i="38"/>
  <c r="Q24" i="38"/>
  <c r="P13" i="38"/>
  <c r="P24" i="38"/>
  <c r="P27" i="38"/>
  <c r="O13" i="38"/>
  <c r="O24" i="38"/>
  <c r="N13" i="38"/>
  <c r="N24" i="38"/>
  <c r="M13" i="38"/>
  <c r="M24"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s="1"/>
  <c r="L5" i="38" s="1"/>
  <c r="N5" i="38" s="1"/>
  <c r="P5" i="38" s="1"/>
  <c r="R5" i="38" s="1"/>
  <c r="T5" i="38" s="1"/>
  <c r="V5" i="38" s="1"/>
  <c r="X5" i="38" s="1"/>
  <c r="Y28" i="37"/>
  <c r="X28" i="37"/>
  <c r="W28" i="37"/>
  <c r="V28" i="37"/>
  <c r="U28" i="37"/>
  <c r="T28" i="37"/>
  <c r="S28" i="37"/>
  <c r="R28" i="37"/>
  <c r="Q28" i="37"/>
  <c r="P28" i="37"/>
  <c r="O28" i="37"/>
  <c r="N28" i="37"/>
  <c r="M28" i="37"/>
  <c r="L28" i="37"/>
  <c r="K28" i="37"/>
  <c r="J28" i="37"/>
  <c r="I28" i="37"/>
  <c r="H28" i="37"/>
  <c r="X24" i="37"/>
  <c r="G23" i="37"/>
  <c r="F23" i="37"/>
  <c r="D23" i="37"/>
  <c r="G22" i="37"/>
  <c r="F22" i="37"/>
  <c r="D22" i="37"/>
  <c r="G21" i="37"/>
  <c r="F21" i="37"/>
  <c r="D21" i="37"/>
  <c r="G20" i="37"/>
  <c r="F20" i="37"/>
  <c r="D20" i="37"/>
  <c r="G19" i="37"/>
  <c r="F19" i="37"/>
  <c r="D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S13" i="37"/>
  <c r="S24" i="37"/>
  <c r="R13" i="37"/>
  <c r="R24" i="37"/>
  <c r="Q13" i="37"/>
  <c r="Q24" i="37"/>
  <c r="P13" i="37"/>
  <c r="P24" i="37"/>
  <c r="O13" i="37"/>
  <c r="O24" i="37"/>
  <c r="N13" i="37"/>
  <c r="N24" i="37"/>
  <c r="M13" i="37"/>
  <c r="M24" i="37"/>
  <c r="L13" i="37"/>
  <c r="L24"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H5" i="37"/>
  <c r="J5" i="37" s="1"/>
  <c r="L5" i="37" s="1"/>
  <c r="N5" i="37" s="1"/>
  <c r="P5" i="37" s="1"/>
  <c r="R5" i="37" s="1"/>
  <c r="T5" i="37" s="1"/>
  <c r="V5" i="37" s="1"/>
  <c r="X5" i="37" s="1"/>
  <c r="Y28" i="36"/>
  <c r="X28" i="36"/>
  <c r="W28" i="36"/>
  <c r="V28" i="36"/>
  <c r="U28" i="36"/>
  <c r="T28" i="36"/>
  <c r="S28" i="36"/>
  <c r="R28" i="36"/>
  <c r="Q28" i="36"/>
  <c r="P28" i="36"/>
  <c r="O28" i="36"/>
  <c r="N28" i="36"/>
  <c r="M28" i="36"/>
  <c r="L28" i="36"/>
  <c r="K28" i="36"/>
  <c r="J28" i="36"/>
  <c r="I28" i="36"/>
  <c r="H28" i="36"/>
  <c r="Y24" i="36"/>
  <c r="V24" i="36"/>
  <c r="V27" i="36"/>
  <c r="G23" i="36"/>
  <c r="F23" i="36"/>
  <c r="D23" i="36"/>
  <c r="G22" i="36"/>
  <c r="F22" i="36"/>
  <c r="G21" i="36"/>
  <c r="F21" i="36"/>
  <c r="D21" i="36"/>
  <c r="G20" i="36"/>
  <c r="F20" i="36"/>
  <c r="G19" i="36"/>
  <c r="F19" i="36"/>
  <c r="D19" i="36"/>
  <c r="G18" i="36"/>
  <c r="F18" i="36"/>
  <c r="G17" i="36"/>
  <c r="F17" i="36"/>
  <c r="D17" i="36"/>
  <c r="G16" i="36"/>
  <c r="F16" i="36"/>
  <c r="G15" i="36"/>
  <c r="F15" i="36"/>
  <c r="D15" i="36"/>
  <c r="G14" i="36"/>
  <c r="F14" i="36"/>
  <c r="Y13" i="36"/>
  <c r="X13" i="36"/>
  <c r="X24" i="36"/>
  <c r="W13" i="36"/>
  <c r="W24" i="36"/>
  <c r="V13" i="36"/>
  <c r="U13" i="36"/>
  <c r="U24" i="36"/>
  <c r="T13" i="36"/>
  <c r="T24" i="36"/>
  <c r="S13" i="36"/>
  <c r="S24" i="36"/>
  <c r="R13" i="36"/>
  <c r="R24" i="36"/>
  <c r="R27" i="36"/>
  <c r="Q13" i="36"/>
  <c r="Q24" i="36"/>
  <c r="P13" i="36"/>
  <c r="P24" i="36"/>
  <c r="O13" i="36"/>
  <c r="O24" i="36"/>
  <c r="N13" i="36"/>
  <c r="N24" i="36"/>
  <c r="N27" i="36"/>
  <c r="M13" i="36"/>
  <c r="M24"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s="1"/>
  <c r="L5" i="36" s="1"/>
  <c r="N5" i="36" s="1"/>
  <c r="P5" i="36" s="1"/>
  <c r="R5" i="36" s="1"/>
  <c r="T5" i="36" s="1"/>
  <c r="V5" i="36" s="1"/>
  <c r="X5" i="36" s="1"/>
  <c r="Y28" i="35"/>
  <c r="X28" i="35"/>
  <c r="W28" i="35"/>
  <c r="V28" i="35"/>
  <c r="U28" i="35"/>
  <c r="T28" i="35"/>
  <c r="S28" i="35"/>
  <c r="R28" i="35"/>
  <c r="Q28" i="35"/>
  <c r="P28" i="35"/>
  <c r="O28" i="35"/>
  <c r="N28" i="35"/>
  <c r="M28" i="35"/>
  <c r="L28" i="35"/>
  <c r="K28" i="35"/>
  <c r="J28" i="35"/>
  <c r="I28" i="35"/>
  <c r="H28" i="35"/>
  <c r="W24" i="35"/>
  <c r="V24" i="35"/>
  <c r="G23" i="35"/>
  <c r="F23" i="35"/>
  <c r="D23" i="35"/>
  <c r="G22" i="35"/>
  <c r="F22" i="35"/>
  <c r="G21" i="35"/>
  <c r="F21" i="35"/>
  <c r="D21" i="35"/>
  <c r="G20" i="35"/>
  <c r="F20" i="35"/>
  <c r="G19" i="35"/>
  <c r="F19" i="35"/>
  <c r="D19" i="35"/>
  <c r="G18" i="35"/>
  <c r="F18" i="35"/>
  <c r="G17" i="35"/>
  <c r="F17" i="35"/>
  <c r="D17" i="35"/>
  <c r="G16" i="35"/>
  <c r="F16" i="35"/>
  <c r="G15" i="35"/>
  <c r="F15" i="35"/>
  <c r="G14" i="35"/>
  <c r="F14" i="35"/>
  <c r="D14" i="35"/>
  <c r="Y13" i="35"/>
  <c r="Y24" i="35"/>
  <c r="X13" i="35"/>
  <c r="X24" i="35"/>
  <c r="W13" i="35"/>
  <c r="V13" i="35"/>
  <c r="U13" i="35"/>
  <c r="U24" i="35"/>
  <c r="T13" i="35"/>
  <c r="T24" i="35"/>
  <c r="S13" i="35"/>
  <c r="S24" i="35"/>
  <c r="R13" i="35"/>
  <c r="R24" i="35"/>
  <c r="Q13" i="35"/>
  <c r="Q24" i="35"/>
  <c r="P13" i="35"/>
  <c r="P24" i="35"/>
  <c r="O13" i="35"/>
  <c r="O24" i="35"/>
  <c r="N13" i="35"/>
  <c r="N24" i="35"/>
  <c r="M13" i="35"/>
  <c r="M24" i="35"/>
  <c r="L13" i="35"/>
  <c r="L24" i="35"/>
  <c r="K13" i="35"/>
  <c r="K24" i="35"/>
  <c r="J13" i="35"/>
  <c r="J24" i="35"/>
  <c r="I13" i="35"/>
  <c r="I24" i="35"/>
  <c r="H13" i="35"/>
  <c r="G12" i="35"/>
  <c r="F12" i="35"/>
  <c r="D12" i="35"/>
  <c r="G11" i="35"/>
  <c r="F11" i="35"/>
  <c r="D11" i="35"/>
  <c r="G10" i="35"/>
  <c r="F10" i="35"/>
  <c r="D10" i="35"/>
  <c r="G9" i="35"/>
  <c r="F9" i="35"/>
  <c r="D9" i="35"/>
  <c r="G8" i="35"/>
  <c r="F8" i="35"/>
  <c r="D8" i="35"/>
  <c r="G7" i="35"/>
  <c r="F7" i="35"/>
  <c r="D7" i="35"/>
  <c r="H5" i="35"/>
  <c r="J5" i="35" s="1"/>
  <c r="L5" i="35" s="1"/>
  <c r="N5" i="35" s="1"/>
  <c r="P5" i="35" s="1"/>
  <c r="R5" i="35" s="1"/>
  <c r="T5" i="35" s="1"/>
  <c r="V5" i="35" s="1"/>
  <c r="X5" i="35" s="1"/>
  <c r="H13" i="16"/>
  <c r="H24" i="8"/>
  <c r="H24" i="3"/>
  <c r="R13" i="5"/>
  <c r="S13" i="5"/>
  <c r="T13" i="5"/>
  <c r="U13" i="5"/>
  <c r="V13" i="5"/>
  <c r="W13" i="5"/>
  <c r="X13" i="5"/>
  <c r="Y13" i="5"/>
  <c r="F14" i="5"/>
  <c r="D14" i="5" s="1"/>
  <c r="G14" i="5"/>
  <c r="F15" i="5"/>
  <c r="G15" i="5"/>
  <c r="H24" i="4"/>
  <c r="A384" i="32"/>
  <c r="A400" i="32"/>
  <c r="A224" i="32"/>
  <c r="A240" i="32"/>
  <c r="D20" i="35"/>
  <c r="D22" i="35"/>
  <c r="D20" i="36"/>
  <c r="D22" i="36"/>
  <c r="D16" i="35"/>
  <c r="D18" i="35"/>
  <c r="D18" i="36"/>
  <c r="D9" i="36"/>
  <c r="D11" i="36"/>
  <c r="D10" i="36"/>
  <c r="D10" i="37"/>
  <c r="R362" i="32"/>
  <c r="R360" i="26"/>
  <c r="D7" i="36"/>
  <c r="P296" i="26"/>
  <c r="P298" i="32"/>
  <c r="H378" i="32"/>
  <c r="H376" i="26"/>
  <c r="B360" i="26"/>
  <c r="B362" i="32"/>
  <c r="F362" i="32"/>
  <c r="F360" i="26"/>
  <c r="J362" i="32"/>
  <c r="J360" i="26"/>
  <c r="J353" i="26"/>
  <c r="N362" i="32"/>
  <c r="N360" i="26"/>
  <c r="D378" i="26"/>
  <c r="D379" i="26"/>
  <c r="D380" i="32"/>
  <c r="D381" i="32"/>
  <c r="H380" i="32"/>
  <c r="H381" i="32"/>
  <c r="H378" i="26"/>
  <c r="H379" i="26"/>
  <c r="L378" i="26"/>
  <c r="L379" i="26"/>
  <c r="L380" i="26"/>
  <c r="L380" i="32"/>
  <c r="L381" i="32"/>
  <c r="P378" i="32"/>
  <c r="P382" i="32"/>
  <c r="P376" i="26"/>
  <c r="D15" i="38"/>
  <c r="B376" i="26"/>
  <c r="B378" i="32"/>
  <c r="F376" i="26"/>
  <c r="F378" i="32"/>
  <c r="J378" i="32"/>
  <c r="J380" i="32"/>
  <c r="J381" i="32"/>
  <c r="J382" i="32"/>
  <c r="J376" i="26"/>
  <c r="N376" i="26"/>
  <c r="N378" i="32"/>
  <c r="D376" i="26"/>
  <c r="D378" i="32"/>
  <c r="L376" i="26"/>
  <c r="L378" i="32"/>
  <c r="D14" i="38"/>
  <c r="B378" i="26"/>
  <c r="B380" i="32"/>
  <c r="F380" i="32"/>
  <c r="F381" i="32"/>
  <c r="F378" i="26"/>
  <c r="F379" i="26"/>
  <c r="J378" i="26"/>
  <c r="J379" i="26"/>
  <c r="N380" i="32"/>
  <c r="N381" i="32"/>
  <c r="N378" i="26"/>
  <c r="N379" i="26"/>
  <c r="D348" i="32"/>
  <c r="D349" i="32"/>
  <c r="D346" i="26"/>
  <c r="D347" i="26"/>
  <c r="L348" i="32"/>
  <c r="L349" i="32"/>
  <c r="L346" i="26"/>
  <c r="L347" i="26"/>
  <c r="D14" i="37"/>
  <c r="B344" i="26"/>
  <c r="B346" i="32"/>
  <c r="F346" i="32"/>
  <c r="F344" i="26"/>
  <c r="J346" i="32"/>
  <c r="J344" i="26"/>
  <c r="N346" i="32"/>
  <c r="N344" i="26"/>
  <c r="H346" i="26"/>
  <c r="H347" i="26"/>
  <c r="H348" i="32"/>
  <c r="H349" i="32"/>
  <c r="B348" i="32"/>
  <c r="B346" i="26"/>
  <c r="F348" i="32"/>
  <c r="F349" i="32"/>
  <c r="F346" i="26"/>
  <c r="F347" i="26"/>
  <c r="J348" i="32"/>
  <c r="J349" i="32"/>
  <c r="J346" i="26"/>
  <c r="J347" i="26"/>
  <c r="N346" i="26"/>
  <c r="N347" i="26"/>
  <c r="N348" i="32"/>
  <c r="N349" i="32"/>
  <c r="T349" i="32" s="1"/>
  <c r="D346" i="32"/>
  <c r="D350" i="32"/>
  <c r="D344" i="26"/>
  <c r="H346" i="32"/>
  <c r="H350" i="32"/>
  <c r="H344" i="26"/>
  <c r="L346" i="32"/>
  <c r="L350" i="32"/>
  <c r="L344" i="26"/>
  <c r="P346" i="32"/>
  <c r="P350" i="32"/>
  <c r="P344" i="26"/>
  <c r="H312" i="26"/>
  <c r="H314" i="32"/>
  <c r="H316" i="32"/>
  <c r="H317" i="32"/>
  <c r="H318" i="32"/>
  <c r="L314" i="32"/>
  <c r="L316" i="32"/>
  <c r="L317" i="32"/>
  <c r="L318" i="32"/>
  <c r="L312" i="26"/>
  <c r="D316" i="32"/>
  <c r="D317" i="32"/>
  <c r="D314" i="26"/>
  <c r="D315" i="26"/>
  <c r="H314" i="26"/>
  <c r="H315" i="26"/>
  <c r="H316" i="26"/>
  <c r="L314" i="26"/>
  <c r="L315" i="26"/>
  <c r="D314" i="32"/>
  <c r="D318" i="32"/>
  <c r="T318" i="32" s="1"/>
  <c r="D312" i="26"/>
  <c r="D296" i="26"/>
  <c r="D298" i="32"/>
  <c r="H298" i="32"/>
  <c r="H296" i="26"/>
  <c r="L296" i="26"/>
  <c r="L298" i="32"/>
  <c r="D14" i="36"/>
  <c r="D16" i="36"/>
  <c r="B314" i="32"/>
  <c r="B312" i="26"/>
  <c r="F312" i="26"/>
  <c r="F314" i="32"/>
  <c r="F316" i="32"/>
  <c r="F317" i="32"/>
  <c r="F318" i="32"/>
  <c r="J314" i="32"/>
  <c r="J312" i="26"/>
  <c r="N312" i="26"/>
  <c r="N314" i="32"/>
  <c r="N316" i="32"/>
  <c r="N317" i="32"/>
  <c r="N318" i="32"/>
  <c r="B316" i="32"/>
  <c r="B314" i="26"/>
  <c r="F314" i="26"/>
  <c r="F315" i="26"/>
  <c r="J314" i="26"/>
  <c r="J315" i="26"/>
  <c r="J316" i="32"/>
  <c r="J317" i="32"/>
  <c r="N314" i="26"/>
  <c r="N315" i="26"/>
  <c r="B280" i="26"/>
  <c r="B282" i="32"/>
  <c r="F280" i="26"/>
  <c r="F282" i="32"/>
  <c r="J280" i="26"/>
  <c r="J282" i="32"/>
  <c r="N280" i="26"/>
  <c r="N282" i="32"/>
  <c r="B284" i="32"/>
  <c r="B282" i="26"/>
  <c r="F284" i="32"/>
  <c r="F285" i="32"/>
  <c r="F282" i="26"/>
  <c r="F283" i="26"/>
  <c r="J284" i="32"/>
  <c r="J285" i="32"/>
  <c r="J282" i="26"/>
  <c r="J283" i="26"/>
  <c r="N284" i="32"/>
  <c r="N285" i="32"/>
  <c r="N286" i="32"/>
  <c r="N282" i="26"/>
  <c r="N283" i="26"/>
  <c r="N284" i="26"/>
  <c r="D280" i="26"/>
  <c r="D282" i="32"/>
  <c r="H282" i="32"/>
  <c r="H280" i="26"/>
  <c r="L280" i="26"/>
  <c r="L282" i="32"/>
  <c r="D15" i="35"/>
  <c r="D284" i="32"/>
  <c r="D285" i="32"/>
  <c r="D282" i="26"/>
  <c r="D283" i="26"/>
  <c r="D284" i="26"/>
  <c r="H284" i="32"/>
  <c r="H285" i="32"/>
  <c r="H282" i="26"/>
  <c r="H283" i="26"/>
  <c r="L284" i="32"/>
  <c r="L285" i="32"/>
  <c r="L286" i="32"/>
  <c r="L282" i="26"/>
  <c r="L283" i="26"/>
  <c r="L284" i="26"/>
  <c r="G24" i="38"/>
  <c r="F13" i="38"/>
  <c r="D13" i="38"/>
  <c r="F13" i="37"/>
  <c r="J27" i="38"/>
  <c r="N27" i="38"/>
  <c r="R27" i="38"/>
  <c r="V27" i="38"/>
  <c r="K27" i="38"/>
  <c r="O27" i="38"/>
  <c r="S27" i="38"/>
  <c r="W27" i="38"/>
  <c r="I27" i="38"/>
  <c r="M27" i="38"/>
  <c r="Q27" i="38"/>
  <c r="U27" i="38"/>
  <c r="Y27" i="38"/>
  <c r="D7" i="38"/>
  <c r="H26" i="38"/>
  <c r="J27" i="37"/>
  <c r="R27" i="37"/>
  <c r="K27" i="37"/>
  <c r="O27" i="37"/>
  <c r="S27" i="37"/>
  <c r="W27" i="37"/>
  <c r="N27" i="37"/>
  <c r="V27" i="37"/>
  <c r="I26" i="37"/>
  <c r="I27" i="37"/>
  <c r="M27" i="37"/>
  <c r="Q27" i="37"/>
  <c r="U27" i="37"/>
  <c r="Y27" i="37"/>
  <c r="H27" i="37"/>
  <c r="L27" i="37"/>
  <c r="P27" i="37"/>
  <c r="T27" i="37"/>
  <c r="X27" i="37"/>
  <c r="G13" i="37"/>
  <c r="G24" i="37"/>
  <c r="F24" i="37"/>
  <c r="H26" i="36"/>
  <c r="H27" i="36"/>
  <c r="L27" i="36"/>
  <c r="P27" i="36"/>
  <c r="T27" i="36"/>
  <c r="X27" i="36"/>
  <c r="K27" i="36"/>
  <c r="O27" i="36"/>
  <c r="S27" i="36"/>
  <c r="W27" i="36"/>
  <c r="I27" i="36"/>
  <c r="M27" i="36"/>
  <c r="Q27" i="36"/>
  <c r="U27" i="36"/>
  <c r="Y27" i="36"/>
  <c r="G24" i="36"/>
  <c r="F13" i="36"/>
  <c r="H24" i="35"/>
  <c r="F13" i="35"/>
  <c r="L27" i="35"/>
  <c r="P27" i="35"/>
  <c r="T27" i="35"/>
  <c r="X27" i="35"/>
  <c r="I27" i="35"/>
  <c r="I26" i="35"/>
  <c r="M27" i="35"/>
  <c r="Q27" i="35"/>
  <c r="U27" i="35"/>
  <c r="Y27" i="35"/>
  <c r="J27" i="35"/>
  <c r="N27" i="35"/>
  <c r="R27" i="35"/>
  <c r="V27" i="35"/>
  <c r="K27" i="35"/>
  <c r="O27" i="35"/>
  <c r="S27" i="35"/>
  <c r="W27" i="35"/>
  <c r="G13" i="35"/>
  <c r="G24" i="35"/>
  <c r="T64" i="32"/>
  <c r="T65" i="32"/>
  <c r="P364" i="32"/>
  <c r="P365" i="32"/>
  <c r="P362" i="26"/>
  <c r="P363" i="26"/>
  <c r="R330" i="32"/>
  <c r="R328" i="26"/>
  <c r="P332" i="32"/>
  <c r="P333" i="32"/>
  <c r="P330" i="26"/>
  <c r="P331" i="26"/>
  <c r="R353" i="26"/>
  <c r="R268" i="32"/>
  <c r="R269" i="32"/>
  <c r="R266" i="26"/>
  <c r="R267" i="26"/>
  <c r="P289" i="26"/>
  <c r="R300" i="32"/>
  <c r="R301" i="32"/>
  <c r="R298" i="26"/>
  <c r="R299" i="26"/>
  <c r="R264" i="26"/>
  <c r="R266" i="32"/>
  <c r="R298" i="32"/>
  <c r="R296" i="26"/>
  <c r="P266" i="26"/>
  <c r="P267" i="26"/>
  <c r="P268" i="32"/>
  <c r="P269" i="32"/>
  <c r="P270" i="32" s="1"/>
  <c r="P266" i="32"/>
  <c r="P264" i="26"/>
  <c r="P257" i="26"/>
  <c r="P300" i="32"/>
  <c r="P301" i="32"/>
  <c r="P298" i="26"/>
  <c r="P299" i="26"/>
  <c r="P300" i="26"/>
  <c r="R332" i="32"/>
  <c r="R333" i="32"/>
  <c r="R330" i="26"/>
  <c r="R331" i="26"/>
  <c r="R364" i="32"/>
  <c r="R365" i="32"/>
  <c r="R366" i="32"/>
  <c r="R362" i="26"/>
  <c r="R363" i="26"/>
  <c r="R364" i="26"/>
  <c r="P302" i="32"/>
  <c r="L362" i="26"/>
  <c r="L363" i="26"/>
  <c r="L364" i="32"/>
  <c r="L365" i="32"/>
  <c r="L366" i="32" s="1"/>
  <c r="N382" i="32"/>
  <c r="F382" i="32"/>
  <c r="D380" i="26"/>
  <c r="B353" i="26"/>
  <c r="B362" i="26"/>
  <c r="B364" i="32"/>
  <c r="D362" i="26"/>
  <c r="D363" i="26"/>
  <c r="D364" i="32"/>
  <c r="D365" i="32"/>
  <c r="D375" i="26"/>
  <c r="D369" i="26"/>
  <c r="T376" i="26"/>
  <c r="B369" i="26"/>
  <c r="B375" i="26"/>
  <c r="N362" i="26"/>
  <c r="N363" i="26"/>
  <c r="N364" i="26"/>
  <c r="N364" i="32"/>
  <c r="N365" i="32"/>
  <c r="J362" i="26"/>
  <c r="J363" i="26"/>
  <c r="J364" i="26"/>
  <c r="J364" i="32"/>
  <c r="J365" i="32"/>
  <c r="J366" i="32"/>
  <c r="H364" i="32"/>
  <c r="H365" i="32"/>
  <c r="H362" i="26"/>
  <c r="H363" i="26"/>
  <c r="H362" i="32"/>
  <c r="H360" i="26"/>
  <c r="T380" i="32"/>
  <c r="B381" i="32"/>
  <c r="B382" i="32" s="1"/>
  <c r="T382" i="32" s="1"/>
  <c r="L375" i="26"/>
  <c r="L369" i="26"/>
  <c r="N369" i="26"/>
  <c r="N375" i="26"/>
  <c r="N380" i="26"/>
  <c r="F369" i="26"/>
  <c r="F375" i="26"/>
  <c r="F380" i="26"/>
  <c r="P375" i="26"/>
  <c r="P369" i="26"/>
  <c r="P380" i="26"/>
  <c r="N353" i="26"/>
  <c r="F353" i="26"/>
  <c r="H375" i="26"/>
  <c r="H380" i="26"/>
  <c r="H369" i="26"/>
  <c r="P362" i="32"/>
  <c r="P360" i="26"/>
  <c r="L382" i="32"/>
  <c r="F362" i="26"/>
  <c r="F363" i="26"/>
  <c r="F364" i="26"/>
  <c r="F364" i="32"/>
  <c r="F365" i="32"/>
  <c r="F366" i="32" s="1"/>
  <c r="L360" i="26"/>
  <c r="L362" i="32"/>
  <c r="D360" i="26"/>
  <c r="D362" i="32"/>
  <c r="T378" i="26"/>
  <c r="B379" i="26"/>
  <c r="T379" i="26"/>
  <c r="D382" i="32"/>
  <c r="J369" i="26"/>
  <c r="J375" i="26"/>
  <c r="J380" i="26"/>
  <c r="T378" i="32"/>
  <c r="U372" i="32" s="1"/>
  <c r="H382" i="32"/>
  <c r="N366" i="32"/>
  <c r="H328" i="26"/>
  <c r="H330" i="32"/>
  <c r="N330" i="32"/>
  <c r="N332" i="32"/>
  <c r="N333" i="32"/>
  <c r="N334" i="32"/>
  <c r="N328" i="26"/>
  <c r="J330" i="26"/>
  <c r="J331" i="26"/>
  <c r="J332" i="32"/>
  <c r="J333" i="32"/>
  <c r="J334" i="32" s="1"/>
  <c r="B330" i="26"/>
  <c r="B332" i="32"/>
  <c r="T348" i="32"/>
  <c r="B349" i="32"/>
  <c r="F350" i="32"/>
  <c r="J328" i="26"/>
  <c r="J330" i="32"/>
  <c r="L330" i="26"/>
  <c r="L331" i="26"/>
  <c r="L332" i="32"/>
  <c r="L333" i="32"/>
  <c r="D330" i="26"/>
  <c r="D331" i="26"/>
  <c r="D332" i="32"/>
  <c r="D333" i="32"/>
  <c r="D334" i="32" s="1"/>
  <c r="T334" i="32" s="1"/>
  <c r="D330" i="32"/>
  <c r="D328" i="26"/>
  <c r="P348" i="26"/>
  <c r="H348" i="26"/>
  <c r="J348" i="26"/>
  <c r="T346" i="32"/>
  <c r="U346" i="32" s="1"/>
  <c r="B350" i="32"/>
  <c r="N330" i="26"/>
  <c r="N331" i="26"/>
  <c r="J350" i="32"/>
  <c r="T344" i="26"/>
  <c r="F330" i="32"/>
  <c r="F328" i="26"/>
  <c r="F332" i="32"/>
  <c r="F333" i="32"/>
  <c r="F330" i="26"/>
  <c r="F331" i="26"/>
  <c r="B330" i="32"/>
  <c r="B328" i="26"/>
  <c r="P328" i="26"/>
  <c r="P330" i="32"/>
  <c r="H332" i="32"/>
  <c r="H333" i="32"/>
  <c r="H330" i="26"/>
  <c r="H331" i="26"/>
  <c r="L330" i="32"/>
  <c r="L328" i="26"/>
  <c r="L348" i="26"/>
  <c r="D348" i="26"/>
  <c r="B347" i="26"/>
  <c r="T347" i="26"/>
  <c r="T346" i="26"/>
  <c r="N348" i="26"/>
  <c r="F348" i="26"/>
  <c r="N296" i="26"/>
  <c r="N298" i="32"/>
  <c r="D305" i="26"/>
  <c r="D311" i="26"/>
  <c r="D316" i="26"/>
  <c r="B300" i="32"/>
  <c r="B301" i="32"/>
  <c r="B298" i="26"/>
  <c r="L300" i="32"/>
  <c r="L301" i="32"/>
  <c r="L298" i="26"/>
  <c r="L299" i="26"/>
  <c r="L300" i="26"/>
  <c r="D300" i="32"/>
  <c r="D301" i="32"/>
  <c r="D302" i="32"/>
  <c r="D298" i="26"/>
  <c r="D299" i="26"/>
  <c r="D300" i="26"/>
  <c r="N311" i="26"/>
  <c r="N305" i="26"/>
  <c r="N316" i="26"/>
  <c r="F305" i="26"/>
  <c r="F311" i="26"/>
  <c r="F316" i="26"/>
  <c r="J298" i="32"/>
  <c r="J296" i="26"/>
  <c r="T312" i="26"/>
  <c r="J311" i="26"/>
  <c r="J305" i="26"/>
  <c r="J316" i="26"/>
  <c r="F298" i="26"/>
  <c r="F299" i="26"/>
  <c r="F300" i="32"/>
  <c r="F301" i="32"/>
  <c r="F302" i="32" s="1"/>
  <c r="F296" i="26"/>
  <c r="F298" i="32"/>
  <c r="H289" i="26"/>
  <c r="L311" i="26"/>
  <c r="L305" i="26"/>
  <c r="L316" i="26"/>
  <c r="N298" i="26"/>
  <c r="N299" i="26"/>
  <c r="N300" i="32"/>
  <c r="N301" i="32"/>
  <c r="N302" i="32" s="1"/>
  <c r="B296" i="26"/>
  <c r="B298" i="32"/>
  <c r="B315" i="26"/>
  <c r="T315" i="26"/>
  <c r="T314" i="26"/>
  <c r="B305" i="26"/>
  <c r="B311" i="26"/>
  <c r="B316" i="26"/>
  <c r="L302" i="32"/>
  <c r="J300" i="32"/>
  <c r="J298" i="26"/>
  <c r="J299" i="26"/>
  <c r="H298" i="26"/>
  <c r="H299" i="26"/>
  <c r="H300" i="26"/>
  <c r="H300" i="32"/>
  <c r="H301" i="32"/>
  <c r="H302" i="32" s="1"/>
  <c r="B317" i="32"/>
  <c r="T317" i="32" s="1"/>
  <c r="T316" i="32"/>
  <c r="J318" i="32"/>
  <c r="B318" i="32"/>
  <c r="T314" i="32"/>
  <c r="L289" i="26"/>
  <c r="D289" i="26"/>
  <c r="H305" i="26"/>
  <c r="H311" i="26"/>
  <c r="T280" i="26"/>
  <c r="H273" i="26"/>
  <c r="H284" i="26"/>
  <c r="H279" i="26"/>
  <c r="F286" i="32"/>
  <c r="L264" i="26"/>
  <c r="L257" i="26"/>
  <c r="L266" i="32"/>
  <c r="N266" i="32"/>
  <c r="N264" i="26"/>
  <c r="N257" i="26"/>
  <c r="H268" i="32"/>
  <c r="H269" i="32"/>
  <c r="H266" i="26"/>
  <c r="H267" i="26"/>
  <c r="T282" i="32"/>
  <c r="H286" i="32"/>
  <c r="N273" i="26"/>
  <c r="N279" i="26"/>
  <c r="F273" i="26"/>
  <c r="F279" i="26"/>
  <c r="F284" i="26"/>
  <c r="J266" i="26"/>
  <c r="J267" i="26"/>
  <c r="J268" i="32"/>
  <c r="J269" i="32"/>
  <c r="D266" i="32"/>
  <c r="D264" i="26"/>
  <c r="D257" i="26"/>
  <c r="F266" i="26"/>
  <c r="F268" i="32"/>
  <c r="F269" i="32"/>
  <c r="J264" i="26"/>
  <c r="J266" i="32"/>
  <c r="D286" i="32"/>
  <c r="B283" i="26"/>
  <c r="T283" i="26"/>
  <c r="T282" i="26"/>
  <c r="L266" i="26"/>
  <c r="L267" i="26"/>
  <c r="L268" i="32"/>
  <c r="L269" i="32"/>
  <c r="L270" i="32" s="1"/>
  <c r="B266" i="26"/>
  <c r="B267" i="26"/>
  <c r="B268" i="32"/>
  <c r="F266" i="32"/>
  <c r="F264" i="26"/>
  <c r="F257" i="26"/>
  <c r="H266" i="32"/>
  <c r="H264" i="26"/>
  <c r="H257" i="26"/>
  <c r="D266" i="26"/>
  <c r="D267" i="26"/>
  <c r="D268" i="26"/>
  <c r="D268" i="32"/>
  <c r="D269" i="32"/>
  <c r="N266" i="26"/>
  <c r="N267" i="26"/>
  <c r="N268" i="32"/>
  <c r="N269" i="32"/>
  <c r="L279" i="26"/>
  <c r="L273" i="26"/>
  <c r="D279" i="26"/>
  <c r="D273" i="26"/>
  <c r="J286" i="32"/>
  <c r="B285" i="32"/>
  <c r="T285" i="32" s="1"/>
  <c r="T284" i="32"/>
  <c r="J273" i="26"/>
  <c r="J279" i="26"/>
  <c r="J284" i="26"/>
  <c r="B279" i="26"/>
  <c r="B273" i="26"/>
  <c r="B284" i="26"/>
  <c r="T284" i="26"/>
  <c r="F24" i="38"/>
  <c r="D24" i="38"/>
  <c r="E7" i="38"/>
  <c r="D13" i="37"/>
  <c r="D24" i="37"/>
  <c r="F24" i="36"/>
  <c r="D24" i="36"/>
  <c r="D13" i="36"/>
  <c r="F24" i="35"/>
  <c r="D24" i="35"/>
  <c r="D13" i="35"/>
  <c r="H27" i="35"/>
  <c r="H26" i="35"/>
  <c r="T384" i="32"/>
  <c r="T228" i="32"/>
  <c r="T224" i="32"/>
  <c r="F224"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D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D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D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D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7" i="19"/>
  <c r="AK19" i="19"/>
  <c r="D19" i="19"/>
  <c r="AK20" i="19"/>
  <c r="D20" i="19"/>
  <c r="AK21" i="19"/>
  <c r="AK22" i="19"/>
  <c r="D22" i="19"/>
  <c r="AK23" i="19"/>
  <c r="D23" i="19"/>
  <c r="AK25" i="19"/>
  <c r="AK26" i="19"/>
  <c r="AK27" i="19"/>
  <c r="D27" i="19"/>
  <c r="AK28" i="19"/>
  <c r="D28" i="19"/>
  <c r="AK29" i="19"/>
  <c r="AK30" i="19"/>
  <c r="D30" i="19"/>
  <c r="AK31" i="19"/>
  <c r="D31" i="19"/>
  <c r="AK32" i="19"/>
  <c r="D32" i="19"/>
  <c r="AK33" i="19"/>
  <c r="AK39" i="19"/>
  <c r="D39" i="19"/>
  <c r="AK40" i="19"/>
  <c r="D40" i="19"/>
  <c r="AK9" i="19"/>
  <c r="C11" i="6"/>
  <c r="C12" i="6"/>
  <c r="C13" i="6"/>
  <c r="C14" i="6"/>
  <c r="C15" i="6"/>
  <c r="C10" i="6"/>
  <c r="N268" i="26"/>
  <c r="D270" i="32"/>
  <c r="F270" i="32"/>
  <c r="T296" i="26"/>
  <c r="U291" i="26"/>
  <c r="P268" i="26"/>
  <c r="E10" i="38"/>
  <c r="D366" i="32"/>
  <c r="P366" i="32"/>
  <c r="R270" i="32"/>
  <c r="R332" i="26"/>
  <c r="R321" i="26"/>
  <c r="R302" i="32"/>
  <c r="L268" i="26"/>
  <c r="E9" i="38"/>
  <c r="T360" i="26"/>
  <c r="U355" i="26"/>
  <c r="R257" i="26"/>
  <c r="R268" i="26"/>
  <c r="R334" i="32"/>
  <c r="E8" i="38"/>
  <c r="E12" i="38"/>
  <c r="H268" i="26"/>
  <c r="P334" i="32"/>
  <c r="R289" i="26"/>
  <c r="R300" i="26"/>
  <c r="U354" i="26"/>
  <c r="H353" i="26"/>
  <c r="H364" i="26"/>
  <c r="B380" i="26"/>
  <c r="T380" i="26"/>
  <c r="T364" i="32"/>
  <c r="B365" i="32"/>
  <c r="L364" i="26"/>
  <c r="L353" i="26"/>
  <c r="P353" i="26"/>
  <c r="P364" i="26"/>
  <c r="T362" i="26"/>
  <c r="B363" i="26"/>
  <c r="T362" i="32"/>
  <c r="U358" i="32" s="1"/>
  <c r="D364" i="26"/>
  <c r="D353" i="26"/>
  <c r="H366" i="32"/>
  <c r="U373" i="26"/>
  <c r="U370" i="26"/>
  <c r="U371" i="26"/>
  <c r="U372" i="26"/>
  <c r="U376" i="26"/>
  <c r="B321" i="26"/>
  <c r="T328" i="26"/>
  <c r="F321" i="26"/>
  <c r="F332" i="26"/>
  <c r="U338" i="26"/>
  <c r="U339" i="26"/>
  <c r="U344" i="26"/>
  <c r="U341" i="26"/>
  <c r="U340" i="26"/>
  <c r="D321" i="26"/>
  <c r="D332" i="26"/>
  <c r="T332" i="32"/>
  <c r="B333" i="32"/>
  <c r="T333" i="32" s="1"/>
  <c r="N321" i="26"/>
  <c r="N332" i="26"/>
  <c r="T330" i="32"/>
  <c r="F334" i="32"/>
  <c r="U340" i="32"/>
  <c r="B331" i="26"/>
  <c r="T331" i="26"/>
  <c r="T330" i="26"/>
  <c r="L321" i="26"/>
  <c r="L332" i="26"/>
  <c r="B348" i="26"/>
  <c r="T348" i="26"/>
  <c r="H334" i="32"/>
  <c r="L334" i="32"/>
  <c r="P321" i="26"/>
  <c r="P332" i="26"/>
  <c r="J321" i="26"/>
  <c r="J332" i="26"/>
  <c r="H321" i="26"/>
  <c r="H332" i="26"/>
  <c r="U293" i="26"/>
  <c r="U290" i="26"/>
  <c r="U292" i="26"/>
  <c r="U296" i="26"/>
  <c r="F289" i="26"/>
  <c r="F300" i="26"/>
  <c r="J289" i="26"/>
  <c r="J300" i="26"/>
  <c r="T316" i="26"/>
  <c r="B299" i="26"/>
  <c r="T299" i="26"/>
  <c r="T298" i="26"/>
  <c r="T298" i="32"/>
  <c r="U292" i="32" s="1"/>
  <c r="B302" i="32"/>
  <c r="T302" i="32" s="1"/>
  <c r="U308" i="32"/>
  <c r="U309" i="32"/>
  <c r="U314" i="32"/>
  <c r="T300" i="32"/>
  <c r="J301" i="32"/>
  <c r="B289" i="26"/>
  <c r="B294" i="26"/>
  <c r="U306" i="26"/>
  <c r="U307" i="26"/>
  <c r="U308" i="26"/>
  <c r="U312" i="26"/>
  <c r="U309" i="26"/>
  <c r="N289" i="26"/>
  <c r="N300" i="26"/>
  <c r="U277" i="32"/>
  <c r="U282" i="32"/>
  <c r="T266" i="26"/>
  <c r="F267" i="26"/>
  <c r="F268" i="26"/>
  <c r="B266" i="32"/>
  <c r="B264" i="26"/>
  <c r="T264" i="26"/>
  <c r="N270" i="32"/>
  <c r="B269" i="32"/>
  <c r="T269" i="32" s="1"/>
  <c r="T268" i="32"/>
  <c r="J270" i="32"/>
  <c r="H270"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B270" i="32"/>
  <c r="U356" i="26"/>
  <c r="T266" i="32"/>
  <c r="B300" i="26"/>
  <c r="T267" i="26"/>
  <c r="U357" i="26"/>
  <c r="U360" i="26"/>
  <c r="B295" i="26"/>
  <c r="T363" i="26"/>
  <c r="B364" i="26"/>
  <c r="T364" i="26"/>
  <c r="T365" i="32"/>
  <c r="B366" i="32"/>
  <c r="U325" i="32"/>
  <c r="U326" i="32"/>
  <c r="U330" i="32"/>
  <c r="B332" i="26"/>
  <c r="T332" i="26"/>
  <c r="B334" i="32"/>
  <c r="U325" i="26"/>
  <c r="U322" i="26"/>
  <c r="U328" i="26"/>
  <c r="U323" i="26"/>
  <c r="U324" i="26"/>
  <c r="J302" i="32"/>
  <c r="U298" i="32"/>
  <c r="T300" i="26"/>
  <c r="U260" i="26"/>
  <c r="U264" i="26"/>
  <c r="U261" i="26"/>
  <c r="U258" i="26"/>
  <c r="U259" i="26"/>
  <c r="U261" i="32"/>
  <c r="U262" i="32"/>
  <c r="U266" i="32"/>
  <c r="B257" i="26"/>
  <c r="B268" i="26"/>
  <c r="T268" i="26"/>
  <c r="D72" i="27"/>
  <c r="D73" i="27"/>
  <c r="D74" i="27"/>
  <c r="D75" i="27"/>
  <c r="D76" i="27"/>
  <c r="D77" i="27"/>
  <c r="D78" i="27"/>
  <c r="D79" i="27"/>
  <c r="D71"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6" i="32"/>
  <c r="L28"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AK54" i="28"/>
  <c r="F40" i="28"/>
  <c r="E43" i="28"/>
  <c r="E56" i="28"/>
  <c r="F41" i="28"/>
  <c r="G40" i="28"/>
  <c r="AL53" i="28"/>
  <c r="AL52" i="28"/>
  <c r="AM51" i="28"/>
  <c r="E58" i="28"/>
  <c r="F22" i="18"/>
  <c r="A5" i="26"/>
  <c r="A414" i="32"/>
  <c r="A413" i="32"/>
  <c r="A412" i="32"/>
  <c r="T411" i="32"/>
  <c r="A411" i="32"/>
  <c r="A410" i="32"/>
  <c r="A409" i="32"/>
  <c r="A408" i="32"/>
  <c r="A407" i="32"/>
  <c r="A406" i="32"/>
  <c r="T405" i="32"/>
  <c r="A405" i="32"/>
  <c r="T404" i="32"/>
  <c r="A404" i="32"/>
  <c r="A403" i="32"/>
  <c r="L400" i="32"/>
  <c r="F400" i="32"/>
  <c r="B400" i="32"/>
  <c r="A398" i="32"/>
  <c r="A397" i="32"/>
  <c r="A396" i="32"/>
  <c r="T395" i="32"/>
  <c r="A395" i="32"/>
  <c r="A394" i="32"/>
  <c r="A393" i="32"/>
  <c r="A392" i="32"/>
  <c r="A391" i="32"/>
  <c r="A390" i="32"/>
  <c r="A389" i="32"/>
  <c r="T388" i="32"/>
  <c r="A388" i="32"/>
  <c r="A387" i="32"/>
  <c r="F384" i="32"/>
  <c r="B384" i="32"/>
  <c r="A254" i="32"/>
  <c r="A253" i="32"/>
  <c r="A252" i="32"/>
  <c r="T251" i="32"/>
  <c r="A251" i="32"/>
  <c r="A250" i="32"/>
  <c r="A249" i="32"/>
  <c r="A248" i="32"/>
  <c r="A247" i="32"/>
  <c r="A246" i="32"/>
  <c r="T245" i="32"/>
  <c r="A245" i="32"/>
  <c r="T244" i="32"/>
  <c r="A244" i="32"/>
  <c r="A243" i="32"/>
  <c r="L240" i="32"/>
  <c r="F240" i="32"/>
  <c r="B240" i="32"/>
  <c r="A238" i="32"/>
  <c r="A237" i="32"/>
  <c r="A236" i="32"/>
  <c r="T235" i="32"/>
  <c r="A235" i="32"/>
  <c r="A234" i="32"/>
  <c r="A233" i="32"/>
  <c r="A232" i="32"/>
  <c r="A231" i="32"/>
  <c r="A230" i="32"/>
  <c r="A229" i="32"/>
  <c r="A228" i="32"/>
  <c r="A227" i="32"/>
  <c r="W224" i="32"/>
  <c r="B224" i="32"/>
  <c r="A220" i="32"/>
  <c r="A219" i="32"/>
  <c r="A218" i="32"/>
  <c r="A217" i="32"/>
  <c r="A216" i="32"/>
  <c r="A215" i="32"/>
  <c r="A214" i="32"/>
  <c r="A213" i="32"/>
  <c r="A212" i="32"/>
  <c r="A211" i="32"/>
  <c r="A210" i="32"/>
  <c r="A209" i="32"/>
  <c r="L206" i="32"/>
  <c r="F206" i="32"/>
  <c r="B206" i="32"/>
  <c r="A204" i="32"/>
  <c r="A203" i="32"/>
  <c r="A202" i="32"/>
  <c r="T201" i="32"/>
  <c r="A201" i="32"/>
  <c r="A200" i="32"/>
  <c r="A199" i="32"/>
  <c r="A198" i="32"/>
  <c r="A197" i="32"/>
  <c r="A196" i="32"/>
  <c r="T195" i="32"/>
  <c r="A195" i="32"/>
  <c r="T194" i="32"/>
  <c r="A194" i="32"/>
  <c r="A193" i="32"/>
  <c r="L190" i="32"/>
  <c r="F190" i="32"/>
  <c r="G196"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A130" i="32"/>
  <c r="T129" i="32"/>
  <c r="A129" i="32"/>
  <c r="T128" i="32"/>
  <c r="A128" i="32"/>
  <c r="A127" i="32"/>
  <c r="L124" i="32"/>
  <c r="F124" i="32"/>
  <c r="B124" i="32"/>
  <c r="A122" i="32"/>
  <c r="A121" i="32"/>
  <c r="A120" i="32"/>
  <c r="T119" i="32"/>
  <c r="A119" i="32"/>
  <c r="A118" i="32"/>
  <c r="A117" i="32"/>
  <c r="A116" i="32"/>
  <c r="A115" i="32"/>
  <c r="A114" i="32"/>
  <c r="A113" i="32"/>
  <c r="A112" i="32"/>
  <c r="A111" i="32"/>
  <c r="F108" i="32"/>
  <c r="W108" i="32" s="1"/>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s="1"/>
  <c r="R88" i="32" s="1"/>
  <c r="B76" i="32"/>
  <c r="A74" i="32"/>
  <c r="A73" i="32"/>
  <c r="A72" i="32"/>
  <c r="T71" i="32"/>
  <c r="A71" i="32"/>
  <c r="A70" i="32"/>
  <c r="A69" i="32"/>
  <c r="A68" i="32"/>
  <c r="A67" i="32"/>
  <c r="A66" i="32"/>
  <c r="A65" i="32"/>
  <c r="A64" i="32"/>
  <c r="A63" i="32"/>
  <c r="L60" i="32"/>
  <c r="F60" i="32"/>
  <c r="B60"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F28" i="32"/>
  <c r="W28" i="32" s="1"/>
  <c r="B28" i="32"/>
  <c r="A257" i="26"/>
  <c r="A273" i="26"/>
  <c r="A305" i="26"/>
  <c r="A289" i="26"/>
  <c r="A321" i="26"/>
  <c r="A337" i="26"/>
  <c r="A369" i="26"/>
  <c r="A353" i="26"/>
  <c r="W206" i="32"/>
  <c r="L212" i="32" s="1"/>
  <c r="C215" i="32"/>
  <c r="W158" i="32"/>
  <c r="R164" i="32" s="1"/>
  <c r="W124" i="32"/>
  <c r="W400" i="32"/>
  <c r="W240" i="32"/>
  <c r="W384" i="32"/>
  <c r="F56" i="28"/>
  <c r="G22" i="18"/>
  <c r="G41" i="28"/>
  <c r="H40" i="28"/>
  <c r="AL54" i="28"/>
  <c r="W92" i="32"/>
  <c r="P98" i="32" s="1"/>
  <c r="W140" i="32"/>
  <c r="P151" i="32" s="1"/>
  <c r="T389" i="32"/>
  <c r="G56" i="28"/>
  <c r="H22" i="18"/>
  <c r="AM53" i="28"/>
  <c r="AM52" i="28"/>
  <c r="AN51" i="28"/>
  <c r="T152" i="32"/>
  <c r="T178" i="32"/>
  <c r="T48" i="32"/>
  <c r="T162" i="32"/>
  <c r="T210" i="32"/>
  <c r="Y28" i="17"/>
  <c r="X28" i="17"/>
  <c r="W28" i="17"/>
  <c r="V28" i="17"/>
  <c r="U28" i="17"/>
  <c r="N412" i="32"/>
  <c r="T28" i="17"/>
  <c r="S28" i="17"/>
  <c r="L412" i="32"/>
  <c r="R28" i="17"/>
  <c r="Q28" i="17"/>
  <c r="J412" i="32"/>
  <c r="P28" i="17"/>
  <c r="O28" i="17"/>
  <c r="H412" i="32"/>
  <c r="N28" i="17"/>
  <c r="M28" i="17"/>
  <c r="F412" i="32"/>
  <c r="L28" i="17"/>
  <c r="K28" i="17"/>
  <c r="D412"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10" i="32"/>
  <c r="H410" i="32"/>
  <c r="H408" i="26"/>
  <c r="D410" i="32"/>
  <c r="D408" i="26"/>
  <c r="L410" i="32"/>
  <c r="L408" i="26"/>
  <c r="B410" i="32"/>
  <c r="B408" i="26"/>
  <c r="F408" i="26"/>
  <c r="F410" i="32"/>
  <c r="J410" i="32"/>
  <c r="J408" i="26"/>
  <c r="N408" i="26"/>
  <c r="N410" i="32"/>
  <c r="B410" i="26"/>
  <c r="B412" i="32"/>
  <c r="AM54" i="28"/>
  <c r="T144" i="32"/>
  <c r="T96"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R342" i="26"/>
  <c r="B337" i="26"/>
  <c r="B343" i="26"/>
  <c r="H337" i="26"/>
  <c r="F337" i="26"/>
  <c r="J337" i="26"/>
  <c r="P337" i="26"/>
  <c r="N337" i="26"/>
  <c r="L374" i="26"/>
  <c r="D374" i="26"/>
  <c r="H374" i="26"/>
  <c r="N374" i="26"/>
  <c r="F374" i="26"/>
  <c r="R374" i="26"/>
  <c r="J374" i="26"/>
  <c r="P374" i="26"/>
  <c r="AN52" i="28"/>
  <c r="AO51" i="28"/>
  <c r="AN53" i="28"/>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42" i="26"/>
  <c r="U342" i="26"/>
  <c r="T369" i="26"/>
  <c r="U369" i="26"/>
  <c r="B374" i="26"/>
  <c r="T374" i="26"/>
  <c r="U374" i="26"/>
  <c r="AN54" i="28"/>
  <c r="AO53" i="28"/>
  <c r="AO52" i="28"/>
  <c r="T403" i="26"/>
  <c r="T404" i="26"/>
  <c r="T40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s="1"/>
  <c r="B188" i="26"/>
  <c r="L188" i="26"/>
  <c r="F172" i="26"/>
  <c r="W172" i="26" s="1"/>
  <c r="B172" i="26"/>
  <c r="L156" i="26"/>
  <c r="F156" i="26"/>
  <c r="B156" i="26"/>
  <c r="T199" i="26"/>
  <c r="T197" i="26"/>
  <c r="T195" i="26"/>
  <c r="T194" i="26"/>
  <c r="T193" i="26"/>
  <c r="T192" i="26"/>
  <c r="T183" i="26"/>
  <c r="T179" i="26"/>
  <c r="T168" i="26"/>
  <c r="T165" i="26"/>
  <c r="F138" i="26"/>
  <c r="W138" i="26"/>
  <c r="B138" i="26"/>
  <c r="L138" i="26"/>
  <c r="F122" i="26"/>
  <c r="W122" i="26" s="1"/>
  <c r="B122" i="26"/>
  <c r="T133" i="26"/>
  <c r="T131" i="26"/>
  <c r="T129" i="26"/>
  <c r="T128" i="26"/>
  <c r="T127" i="26"/>
  <c r="T126" i="26"/>
  <c r="L122" i="26"/>
  <c r="T117" i="26"/>
  <c r="T113" i="26"/>
  <c r="F106" i="26"/>
  <c r="W106" i="26" s="1"/>
  <c r="B106" i="26"/>
  <c r="T102" i="26"/>
  <c r="T99" i="26"/>
  <c r="L90" i="26"/>
  <c r="F90" i="26"/>
  <c r="W90" i="26"/>
  <c r="B90" i="26"/>
  <c r="T81" i="26"/>
  <c r="F74" i="26"/>
  <c r="W74" i="26" s="1"/>
  <c r="B74" i="26"/>
  <c r="T69" i="26"/>
  <c r="T65" i="26"/>
  <c r="T62" i="26"/>
  <c r="T63" i="26"/>
  <c r="L58" i="26"/>
  <c r="F58" i="26"/>
  <c r="W58" i="26" s="1"/>
  <c r="B58" i="26"/>
  <c r="T49" i="26"/>
  <c r="T53" i="26"/>
  <c r="F42" i="26"/>
  <c r="W42" i="26" s="1"/>
  <c r="B42" i="26"/>
  <c r="B26" i="26"/>
  <c r="F26" i="26"/>
  <c r="W26" i="26" s="1"/>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H208" i="26"/>
  <c r="F208" i="26"/>
  <c r="D208" i="26"/>
  <c r="R208" i="26"/>
  <c r="P208" i="26"/>
  <c r="N208" i="26"/>
  <c r="T393" i="26"/>
  <c r="L208" i="26"/>
  <c r="T67" i="26"/>
  <c r="AP54" i="28"/>
  <c r="T386" i="26"/>
  <c r="T388" i="26"/>
  <c r="T387" i="26"/>
  <c r="T228" i="26"/>
  <c r="T226" i="26"/>
  <c r="T227" i="26"/>
  <c r="AQ53" i="28"/>
  <c r="AQ52" i="28"/>
  <c r="AR51" i="28"/>
  <c r="T64" i="26"/>
  <c r="AQ54" i="28"/>
  <c r="AR53" i="28"/>
  <c r="AR52" i="28"/>
  <c r="AS51" i="28"/>
  <c r="A40" i="26"/>
  <c r="A33" i="26"/>
  <c r="A32" i="26"/>
  <c r="A31" i="26"/>
  <c r="A29" i="26"/>
  <c r="AR54" i="28"/>
  <c r="A75" i="27"/>
  <c r="A76" i="27"/>
  <c r="A77" i="27"/>
  <c r="A78" i="27"/>
  <c r="A79" i="27"/>
  <c r="A81" i="27"/>
  <c r="A72" i="27"/>
  <c r="A73" i="27"/>
  <c r="A74" i="27"/>
  <c r="A71" i="27"/>
  <c r="C86" i="27"/>
  <c r="D57" i="27"/>
  <c r="D58" i="27"/>
  <c r="D59" i="27"/>
  <c r="D60" i="27"/>
  <c r="D61" i="27"/>
  <c r="D62" i="27"/>
  <c r="D63" i="27"/>
  <c r="D64" i="27"/>
  <c r="D65" i="27"/>
  <c r="D66" i="27"/>
  <c r="D67" i="27"/>
  <c r="A56" i="27"/>
  <c r="A57" i="27"/>
  <c r="A58" i="27"/>
  <c r="A59" i="27"/>
  <c r="A60" i="27"/>
  <c r="A61" i="27"/>
  <c r="A62" i="27"/>
  <c r="A63" i="27"/>
  <c r="A64" i="27"/>
  <c r="A65" i="27"/>
  <c r="A66" i="27"/>
  <c r="A67" i="27"/>
  <c r="A55" i="27"/>
  <c r="A54"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5" i="27"/>
  <c r="E10" i="19"/>
  <c r="D56" i="27"/>
  <c r="E11" i="19"/>
  <c r="E12" i="19"/>
  <c r="E13" i="19"/>
  <c r="E14" i="19"/>
  <c r="E15" i="19"/>
  <c r="E16" i="19"/>
  <c r="E17" i="19"/>
  <c r="D54" i="27"/>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AU54" i="28"/>
  <c r="F8" i="19"/>
  <c r="AK8" i="19"/>
  <c r="AV52" i="28"/>
  <c r="AW51" i="28"/>
  <c r="AV53" i="28"/>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J5" i="3" s="1"/>
  <c r="L5" i="3" s="1"/>
  <c r="N5" i="3" s="1"/>
  <c r="P5" i="3" s="1"/>
  <c r="R5" i="3" s="1"/>
  <c r="T5" i="3" s="1"/>
  <c r="V5" i="3" s="1"/>
  <c r="X5" i="3" s="1"/>
  <c r="H5" i="8"/>
  <c r="J5" i="8" s="1"/>
  <c r="L5" i="8" s="1"/>
  <c r="N5" i="8" s="1"/>
  <c r="P5" i="8" s="1"/>
  <c r="R5" i="8" s="1"/>
  <c r="T5" i="8" s="1"/>
  <c r="V5" i="8" s="1"/>
  <c r="X5" i="8" s="1"/>
  <c r="H5" i="9"/>
  <c r="J5" i="9" s="1"/>
  <c r="L5" i="9" s="1"/>
  <c r="N5" i="9" s="1"/>
  <c r="P5" i="9" s="1"/>
  <c r="R5" i="9" s="1"/>
  <c r="T5" i="9" s="1"/>
  <c r="V5" i="9" s="1"/>
  <c r="X5" i="9" s="1"/>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J5" i="4" s="1"/>
  <c r="L5" i="4" s="1"/>
  <c r="N5" i="4" s="1"/>
  <c r="P5" i="4" s="1"/>
  <c r="R5" i="4" s="1"/>
  <c r="T5" i="4" s="1"/>
  <c r="V5" i="4" s="1"/>
  <c r="X5" i="4" s="1"/>
  <c r="AY54" i="28"/>
  <c r="F57" i="28"/>
  <c r="J11" i="25"/>
  <c r="F43" i="28"/>
  <c r="M8" i="25"/>
  <c r="L26" i="23"/>
  <c r="M24" i="25"/>
  <c r="L8" i="25"/>
  <c r="K26" i="23"/>
  <c r="L24" i="25"/>
  <c r="I26" i="23"/>
  <c r="J8" i="25"/>
  <c r="J26" i="23"/>
  <c r="K24" i="25"/>
  <c r="K8" i="25"/>
  <c r="H8" i="18"/>
  <c r="E5" i="6"/>
  <c r="F5" i="6" s="1"/>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G11" i="14"/>
  <c r="F11" i="14"/>
  <c r="G10" i="14"/>
  <c r="F10" i="14"/>
  <c r="G7" i="14"/>
  <c r="F7"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G23" i="9"/>
  <c r="D23" i="9" s="1"/>
  <c r="F23" i="9"/>
  <c r="G22" i="9"/>
  <c r="D22" i="9" s="1"/>
  <c r="F22" i="9"/>
  <c r="G21" i="9"/>
  <c r="F21" i="9"/>
  <c r="C21" i="20" s="1"/>
  <c r="E21" i="20" s="1"/>
  <c r="G21" i="20" s="1"/>
  <c r="G20" i="9"/>
  <c r="D20" i="9" s="1"/>
  <c r="F20" i="9"/>
  <c r="G19" i="9"/>
  <c r="D19" i="9" s="1"/>
  <c r="F19" i="9"/>
  <c r="G18" i="9"/>
  <c r="D18" i="9" s="1"/>
  <c r="F18" i="9"/>
  <c r="G17" i="9"/>
  <c r="F17" i="9"/>
  <c r="C18" i="20" s="1"/>
  <c r="G16" i="9"/>
  <c r="F16" i="9"/>
  <c r="G15" i="9"/>
  <c r="F15" i="9"/>
  <c r="G14" i="9"/>
  <c r="F14" i="9"/>
  <c r="Y13" i="9"/>
  <c r="Y24" i="9" s="1"/>
  <c r="Y26" i="9" s="1"/>
  <c r="Y29" i="9" s="1"/>
  <c r="X13" i="9"/>
  <c r="X24" i="9" s="1"/>
  <c r="X27" i="9" s="1"/>
  <c r="W13" i="9"/>
  <c r="W24" i="9" s="1"/>
  <c r="W26" i="9" s="1"/>
  <c r="V13" i="9"/>
  <c r="U13" i="9"/>
  <c r="U24" i="9" s="1"/>
  <c r="U26" i="9" s="1"/>
  <c r="T13" i="9"/>
  <c r="S13" i="9"/>
  <c r="S24" i="9" s="1"/>
  <c r="R13" i="9"/>
  <c r="G11" i="9"/>
  <c r="F11" i="9"/>
  <c r="C11" i="20" s="1"/>
  <c r="E11" i="20" s="1"/>
  <c r="G11" i="20" s="1"/>
  <c r="G10" i="9"/>
  <c r="F10" i="9"/>
  <c r="G7" i="9"/>
  <c r="D7" i="9" s="1"/>
  <c r="F7" i="9"/>
  <c r="G23" i="8"/>
  <c r="F23" i="8"/>
  <c r="G22" i="8"/>
  <c r="F22" i="8"/>
  <c r="G21" i="8"/>
  <c r="F21" i="8"/>
  <c r="G20" i="8"/>
  <c r="F20" i="8"/>
  <c r="G19" i="8"/>
  <c r="F19" i="8"/>
  <c r="G18" i="8"/>
  <c r="F18" i="8"/>
  <c r="G17" i="8"/>
  <c r="F17" i="8"/>
  <c r="G16" i="8"/>
  <c r="F16" i="8"/>
  <c r="G15" i="8"/>
  <c r="F15" i="8"/>
  <c r="G14" i="8"/>
  <c r="F14" i="8"/>
  <c r="G11" i="8"/>
  <c r="F11" i="8"/>
  <c r="G10" i="8"/>
  <c r="F10" i="8"/>
  <c r="G7" i="8"/>
  <c r="F7" i="8"/>
  <c r="D11" i="17"/>
  <c r="D7" i="16"/>
  <c r="D10" i="16"/>
  <c r="D10" i="14"/>
  <c r="D7" i="14"/>
  <c r="D17" i="13"/>
  <c r="D21" i="13"/>
  <c r="D7" i="13"/>
  <c r="D10" i="11"/>
  <c r="D7" i="11"/>
  <c r="D18" i="8"/>
  <c r="N24" i="16"/>
  <c r="P24" i="16"/>
  <c r="AZ52" i="28"/>
  <c r="BA51" i="28"/>
  <c r="AZ53" i="28"/>
  <c r="D7" i="15"/>
  <c r="D11" i="14"/>
  <c r="D10" i="8"/>
  <c r="D22" i="8"/>
  <c r="F58" i="28"/>
  <c r="G23" i="18"/>
  <c r="D20" i="15"/>
  <c r="D10" i="15"/>
  <c r="D22" i="17"/>
  <c r="D22" i="13"/>
  <c r="X27" i="16"/>
  <c r="G12" i="9"/>
  <c r="G9" i="17"/>
  <c r="R24" i="15"/>
  <c r="G12" i="15"/>
  <c r="D11" i="8"/>
  <c r="F12" i="16"/>
  <c r="F8" i="16"/>
  <c r="R24" i="8"/>
  <c r="J24" i="25"/>
  <c r="G42" i="28"/>
  <c r="D18" i="16"/>
  <c r="D22" i="16"/>
  <c r="D19" i="16"/>
  <c r="D16" i="15"/>
  <c r="D17" i="17"/>
  <c r="D21" i="17"/>
  <c r="D19" i="17"/>
  <c r="D23" i="17"/>
  <c r="D23" i="14"/>
  <c r="D19" i="13"/>
  <c r="D23" i="13"/>
  <c r="D20" i="13"/>
  <c r="D16" i="8"/>
  <c r="D17" i="8"/>
  <c r="D16" i="16"/>
  <c r="D20" i="16"/>
  <c r="J24" i="15"/>
  <c r="D21" i="11"/>
  <c r="D20" i="8"/>
  <c r="D21" i="8"/>
  <c r="D18" i="17"/>
  <c r="D21" i="16"/>
  <c r="D15" i="13"/>
  <c r="D14" i="13"/>
  <c r="J24" i="8"/>
  <c r="D21" i="14"/>
  <c r="D19" i="14"/>
  <c r="D15" i="16"/>
  <c r="D17" i="16"/>
  <c r="D16" i="17"/>
  <c r="L24" i="17"/>
  <c r="L27" i="17"/>
  <c r="D17" i="14"/>
  <c r="D17" i="11"/>
  <c r="D14" i="17"/>
  <c r="D18" i="14"/>
  <c r="D10" i="9"/>
  <c r="S24" i="15"/>
  <c r="D20" i="14"/>
  <c r="L24" i="13"/>
  <c r="T24" i="13"/>
  <c r="W24" i="11"/>
  <c r="N24" i="15"/>
  <c r="D18" i="13"/>
  <c r="D18" i="11"/>
  <c r="D22" i="11"/>
  <c r="F12" i="9"/>
  <c r="V24" i="15"/>
  <c r="G8" i="11"/>
  <c r="Q24" i="11"/>
  <c r="Y24" i="11"/>
  <c r="D22" i="14"/>
  <c r="Y24" i="13"/>
  <c r="D11" i="13"/>
  <c r="F8" i="15"/>
  <c r="D15" i="15"/>
  <c r="D16" i="14"/>
  <c r="P24" i="13"/>
  <c r="X24" i="13"/>
  <c r="F12" i="13"/>
  <c r="K24" i="11"/>
  <c r="S24" i="11"/>
  <c r="O24" i="11"/>
  <c r="Y24" i="15"/>
  <c r="S24" i="14"/>
  <c r="S26" i="14" s="1"/>
  <c r="S29" i="14" s="1"/>
  <c r="Y24" i="14"/>
  <c r="Q24" i="13"/>
  <c r="L24" i="11"/>
  <c r="T24" i="14"/>
  <c r="T26" i="14" s="1"/>
  <c r="T29" i="14" s="1"/>
  <c r="S24" i="8"/>
  <c r="D16" i="11"/>
  <c r="O24" i="8"/>
  <c r="P24" i="8"/>
  <c r="X24" i="8"/>
  <c r="F12" i="8"/>
  <c r="O24" i="17"/>
  <c r="H24" i="17"/>
  <c r="X24" i="17"/>
  <c r="J24" i="16"/>
  <c r="R24" i="16"/>
  <c r="G8" i="15"/>
  <c r="Q24" i="15"/>
  <c r="D14" i="15"/>
  <c r="D18" i="15"/>
  <c r="D22" i="15"/>
  <c r="R24" i="14"/>
  <c r="R26" i="14" s="1"/>
  <c r="R29" i="14" s="1"/>
  <c r="N24" i="13"/>
  <c r="V24" i="13"/>
  <c r="H24" i="13"/>
  <c r="D19" i="11"/>
  <c r="D23" i="11"/>
  <c r="G12" i="14"/>
  <c r="D20" i="11"/>
  <c r="K24" i="17"/>
  <c r="K27" i="17"/>
  <c r="S24" i="17"/>
  <c r="G13" i="17"/>
  <c r="V24" i="16"/>
  <c r="V24" i="14"/>
  <c r="V26" i="14" s="1"/>
  <c r="V29" i="14" s="1"/>
  <c r="J24" i="13"/>
  <c r="R24" i="13"/>
  <c r="F13" i="13"/>
  <c r="D16" i="13"/>
  <c r="N24" i="11"/>
  <c r="V24" i="11"/>
  <c r="F12" i="17"/>
  <c r="T24" i="15"/>
  <c r="T24" i="8"/>
  <c r="D14" i="8"/>
  <c r="F8" i="9"/>
  <c r="F8" i="17"/>
  <c r="T24" i="17"/>
  <c r="U24" i="17"/>
  <c r="O24" i="16"/>
  <c r="W24" i="16"/>
  <c r="W24" i="14"/>
  <c r="W27" i="14" s="1"/>
  <c r="G12" i="13"/>
  <c r="H24" i="11"/>
  <c r="G12" i="8"/>
  <c r="T24" i="9"/>
  <c r="T26" i="9" s="1"/>
  <c r="T29" i="9" s="1"/>
  <c r="T24" i="11"/>
  <c r="G13" i="8"/>
  <c r="V24" i="9"/>
  <c r="V26" i="9" s="1"/>
  <c r="G12" i="16"/>
  <c r="L24" i="15"/>
  <c r="F12" i="15"/>
  <c r="G8" i="9"/>
  <c r="G12" i="17"/>
  <c r="D20" i="17"/>
  <c r="O24" i="15"/>
  <c r="W24" i="15"/>
  <c r="D11" i="15"/>
  <c r="F13" i="15"/>
  <c r="D21" i="15"/>
  <c r="X24" i="14"/>
  <c r="X26" i="14" s="1"/>
  <c r="X29" i="14" s="1"/>
  <c r="G9" i="14"/>
  <c r="D14" i="14"/>
  <c r="D10" i="13"/>
  <c r="P24" i="11"/>
  <c r="X24" i="11"/>
  <c r="G9" i="11"/>
  <c r="D11" i="11"/>
  <c r="D14" i="11"/>
  <c r="K24" i="15"/>
  <c r="F12" i="14"/>
  <c r="U24" i="14"/>
  <c r="U26" i="14" s="1"/>
  <c r="U29" i="14" s="1"/>
  <c r="L24" i="8"/>
  <c r="W24" i="8"/>
  <c r="N24" i="17"/>
  <c r="V24" i="17"/>
  <c r="F13" i="17"/>
  <c r="G8" i="16"/>
  <c r="I24" i="15"/>
  <c r="G8" i="14"/>
  <c r="M24" i="13"/>
  <c r="U24" i="13"/>
  <c r="F12" i="11"/>
  <c r="D15" i="11"/>
  <c r="F9" i="8"/>
  <c r="F9" i="9"/>
  <c r="F9" i="16"/>
  <c r="H24" i="16"/>
  <c r="F9" i="14"/>
  <c r="F9" i="15"/>
  <c r="H24" i="15"/>
  <c r="F9" i="13"/>
  <c r="F9" i="11"/>
  <c r="F9" i="17"/>
  <c r="D23" i="8"/>
  <c r="D23" i="15"/>
  <c r="D23" i="16"/>
  <c r="G13" i="15"/>
  <c r="F13" i="16"/>
  <c r="G13" i="16"/>
  <c r="F13" i="14"/>
  <c r="F24" i="14" s="1"/>
  <c r="G13" i="13"/>
  <c r="I24" i="11"/>
  <c r="M24" i="17"/>
  <c r="M27" i="17"/>
  <c r="G8" i="17"/>
  <c r="L24" i="16"/>
  <c r="P24" i="17"/>
  <c r="S24" i="16"/>
  <c r="I24" i="17"/>
  <c r="Q24" i="17"/>
  <c r="Y24" i="17"/>
  <c r="F8" i="14"/>
  <c r="K24" i="16"/>
  <c r="K27" i="16"/>
  <c r="G9" i="16"/>
  <c r="R24" i="9"/>
  <c r="R27" i="9" s="1"/>
  <c r="W24" i="17"/>
  <c r="T24" i="16"/>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S24" i="13"/>
  <c r="D14" i="16"/>
  <c r="D17" i="15"/>
  <c r="J24" i="11"/>
  <c r="R24" i="11"/>
  <c r="F8" i="11"/>
  <c r="D8" i="11"/>
  <c r="F8" i="13"/>
  <c r="D8" i="13"/>
  <c r="M24" i="8"/>
  <c r="U24" i="8"/>
  <c r="D7" i="8"/>
  <c r="N24" i="8"/>
  <c r="V24" i="8"/>
  <c r="F13" i="8"/>
  <c r="D19" i="8"/>
  <c r="G9" i="8"/>
  <c r="Q24" i="8"/>
  <c r="Y24" i="8"/>
  <c r="D15" i="8"/>
  <c r="F8" i="8"/>
  <c r="G8" i="8"/>
  <c r="D394" i="32"/>
  <c r="D392" i="26"/>
  <c r="D394" i="26"/>
  <c r="D396" i="32"/>
  <c r="F394" i="32"/>
  <c r="F392" i="26"/>
  <c r="F396" i="32"/>
  <c r="F394" i="26"/>
  <c r="H27" i="17"/>
  <c r="H26" i="17"/>
  <c r="N27" i="16"/>
  <c r="P27" i="16"/>
  <c r="D9" i="16"/>
  <c r="D12" i="15"/>
  <c r="D12" i="8"/>
  <c r="AZ54" i="28"/>
  <c r="D8" i="16"/>
  <c r="D12" i="17"/>
  <c r="D9" i="15"/>
  <c r="J11" i="23"/>
  <c r="K11" i="25"/>
  <c r="D9" i="8"/>
  <c r="L27" i="16"/>
  <c r="J27" i="16"/>
  <c r="H27" i="16"/>
  <c r="I26" i="15"/>
  <c r="U27" i="16"/>
  <c r="J151" i="26"/>
  <c r="Y27" i="16"/>
  <c r="Y27" i="17"/>
  <c r="R27" i="17"/>
  <c r="Q27" i="16"/>
  <c r="W27" i="17"/>
  <c r="Q27" i="17"/>
  <c r="W27" i="16"/>
  <c r="X27" i="17"/>
  <c r="G57" i="28"/>
  <c r="R27" i="16"/>
  <c r="R151" i="26"/>
  <c r="T27" i="16"/>
  <c r="T27" i="14"/>
  <c r="I26" i="16"/>
  <c r="I27" i="16"/>
  <c r="I26" i="17"/>
  <c r="I27" i="17"/>
  <c r="D12" i="16"/>
  <c r="D12" i="13"/>
  <c r="O27" i="16"/>
  <c r="P151" i="26"/>
  <c r="S27" i="16"/>
  <c r="X27" i="14"/>
  <c r="U27" i="17"/>
  <c r="V27" i="16"/>
  <c r="O27" i="17"/>
  <c r="Y27" i="14"/>
  <c r="H151" i="26"/>
  <c r="P27" i="17"/>
  <c r="V27" i="17"/>
  <c r="T27" i="17"/>
  <c r="R27" i="14"/>
  <c r="L151" i="26"/>
  <c r="N151" i="26"/>
  <c r="N27" i="17"/>
  <c r="S27" i="17"/>
  <c r="I26" i="8"/>
  <c r="H26" i="8"/>
  <c r="H41" i="28"/>
  <c r="I40" i="28"/>
  <c r="H42" i="28"/>
  <c r="H57" i="28"/>
  <c r="I23" i="18"/>
  <c r="G43" i="28"/>
  <c r="H26" i="13"/>
  <c r="D151" i="26"/>
  <c r="F151" i="26"/>
  <c r="H26" i="15"/>
  <c r="I26" i="13"/>
  <c r="H26" i="11"/>
  <c r="I26" i="11"/>
  <c r="G24" i="17"/>
  <c r="H26" i="16"/>
  <c r="G24" i="16"/>
  <c r="D13" i="16"/>
  <c r="D13" i="13"/>
  <c r="D13" i="11"/>
  <c r="G24" i="8"/>
  <c r="D13" i="8"/>
  <c r="G24" i="11"/>
  <c r="G24" i="15"/>
  <c r="D12" i="14"/>
  <c r="D8" i="15"/>
  <c r="D9" i="13"/>
  <c r="D12" i="11"/>
  <c r="F24" i="16"/>
  <c r="F24" i="13"/>
  <c r="F24" i="8"/>
  <c r="G24" i="13"/>
  <c r="D13" i="15"/>
  <c r="F24" i="15"/>
  <c r="D13" i="17"/>
  <c r="D9" i="14"/>
  <c r="D9" i="11"/>
  <c r="F24" i="11"/>
  <c r="D9" i="17"/>
  <c r="F24" i="17"/>
  <c r="D8" i="17"/>
  <c r="D8" i="14"/>
  <c r="D8" i="8"/>
  <c r="R392" i="26"/>
  <c r="R394" i="32"/>
  <c r="R396" i="32"/>
  <c r="R394" i="26"/>
  <c r="P392" i="26"/>
  <c r="P394" i="32"/>
  <c r="P394" i="26"/>
  <c r="P396" i="32"/>
  <c r="J392" i="26"/>
  <c r="J394" i="32"/>
  <c r="L394" i="32"/>
  <c r="L392" i="26"/>
  <c r="L394" i="26"/>
  <c r="L396" i="32"/>
  <c r="H392" i="26"/>
  <c r="H394" i="32"/>
  <c r="N394" i="32"/>
  <c r="N392" i="26"/>
  <c r="H396" i="32"/>
  <c r="H394" i="26"/>
  <c r="B394" i="26"/>
  <c r="B396" i="32"/>
  <c r="N396" i="32"/>
  <c r="N394" i="26"/>
  <c r="J394" i="26"/>
  <c r="J396" i="32"/>
  <c r="B394" i="32"/>
  <c r="B392" i="26"/>
  <c r="B385" i="26"/>
  <c r="BA52" i="28"/>
  <c r="BB51" i="28"/>
  <c r="BA53" i="28"/>
  <c r="G58" i="28"/>
  <c r="H23" i="18"/>
  <c r="H56" i="28"/>
  <c r="D24" i="15"/>
  <c r="D24" i="17"/>
  <c r="E22" i="17"/>
  <c r="D24" i="16"/>
  <c r="E14" i="16"/>
  <c r="D24" i="13"/>
  <c r="D24" i="8"/>
  <c r="D24" i="11"/>
  <c r="E18" i="11"/>
  <c r="E8" i="13"/>
  <c r="E21" i="8"/>
  <c r="BA54" i="28"/>
  <c r="BB52" i="28"/>
  <c r="BB53" i="28"/>
  <c r="K11" i="23"/>
  <c r="L11" i="25"/>
  <c r="H58" i="28"/>
  <c r="I22" i="18"/>
  <c r="L11" i="23"/>
  <c r="E17" i="17"/>
  <c r="H43" i="28"/>
  <c r="E23" i="15"/>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2" i="13"/>
  <c r="E23" i="13"/>
  <c r="E8" i="8"/>
  <c r="E7" i="8"/>
  <c r="E24" i="8"/>
  <c r="E22" i="8"/>
  <c r="E10" i="8"/>
  <c r="E20" i="8"/>
  <c r="E11" i="8"/>
  <c r="E18" i="8"/>
  <c r="E12" i="8"/>
  <c r="E14" i="8"/>
  <c r="E9" i="8"/>
  <c r="E16" i="8"/>
  <c r="E23" i="8"/>
  <c r="E17" i="8"/>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D19" i="5" s="1"/>
  <c r="G18" i="5"/>
  <c r="F18" i="5"/>
  <c r="G17" i="5"/>
  <c r="F17" i="5"/>
  <c r="F16" i="5"/>
  <c r="D16" i="5"/>
  <c r="G11" i="5"/>
  <c r="F11" i="5"/>
  <c r="G10" i="5"/>
  <c r="F10" i="5"/>
  <c r="G7" i="5"/>
  <c r="F7" i="5"/>
  <c r="D6" i="20"/>
  <c r="D22" i="3"/>
  <c r="D11" i="3"/>
  <c r="D7" i="3"/>
  <c r="BB54" i="28"/>
  <c r="F8" i="5"/>
  <c r="D11" i="5"/>
  <c r="D10" i="3"/>
  <c r="G9" i="5"/>
  <c r="D21" i="3"/>
  <c r="U24" i="3"/>
  <c r="F12" i="5"/>
  <c r="V24" i="3"/>
  <c r="G12" i="5"/>
  <c r="O24" i="3"/>
  <c r="W24" i="3"/>
  <c r="N24" i="3"/>
  <c r="F9" i="3"/>
  <c r="S24" i="5"/>
  <c r="S26" i="5" s="1"/>
  <c r="S29" i="5" s="1"/>
  <c r="P24" i="3"/>
  <c r="X24" i="3"/>
  <c r="G12" i="3"/>
  <c r="D7" i="5"/>
  <c r="V24" i="5"/>
  <c r="M11" i="25"/>
  <c r="I41" i="28"/>
  <c r="J40" i="28"/>
  <c r="I42" i="28"/>
  <c r="D23" i="3"/>
  <c r="D20" i="3"/>
  <c r="D18" i="5"/>
  <c r="D22" i="5"/>
  <c r="D20" i="5"/>
  <c r="D18" i="3"/>
  <c r="D16" i="3"/>
  <c r="D19" i="3"/>
  <c r="M24" i="3"/>
  <c r="K24" i="3"/>
  <c r="R24" i="5"/>
  <c r="D17" i="5"/>
  <c r="L24" i="3"/>
  <c r="T24" i="3"/>
  <c r="F12" i="3"/>
  <c r="F9" i="5"/>
  <c r="D10" i="5"/>
  <c r="D21" i="5"/>
  <c r="T24" i="5"/>
  <c r="T26" i="5" s="1"/>
  <c r="W24" i="5"/>
  <c r="W26" i="5" s="1"/>
  <c r="W29" i="5" s="1"/>
  <c r="I24" i="3"/>
  <c r="I26" i="3"/>
  <c r="Q24" i="3"/>
  <c r="Y24" i="3"/>
  <c r="G9" i="3"/>
  <c r="G13" i="3"/>
  <c r="F13" i="3"/>
  <c r="X24" i="5"/>
  <c r="X27" i="5" s="1"/>
  <c r="J24" i="3"/>
  <c r="R24" i="3"/>
  <c r="Y24" i="5"/>
  <c r="Y26" i="5" s="1"/>
  <c r="S24" i="3"/>
  <c r="D17" i="3"/>
  <c r="D23" i="5"/>
  <c r="F8" i="3"/>
  <c r="G8" i="3"/>
  <c r="D7" i="20"/>
  <c r="G8" i="5"/>
  <c r="G23" i="4"/>
  <c r="F23" i="4"/>
  <c r="G22" i="4"/>
  <c r="D21" i="20"/>
  <c r="F22" i="4"/>
  <c r="G21" i="4"/>
  <c r="D20" i="20"/>
  <c r="F21" i="4"/>
  <c r="G20" i="4"/>
  <c r="F20" i="4"/>
  <c r="C19" i="20"/>
  <c r="G19" i="4"/>
  <c r="F19" i="4"/>
  <c r="G18" i="4"/>
  <c r="D17" i="20"/>
  <c r="F18" i="4"/>
  <c r="G17" i="4"/>
  <c r="D16" i="20"/>
  <c r="F17" i="4"/>
  <c r="G16" i="4"/>
  <c r="F16" i="4"/>
  <c r="G11" i="4"/>
  <c r="D10" i="20"/>
  <c r="F11" i="4"/>
  <c r="G10" i="4"/>
  <c r="F10" i="4"/>
  <c r="C9" i="20"/>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K22" i="23" s="1"/>
  <c r="AL21" i="25" s="1"/>
  <c r="AH9" i="7"/>
  <c r="AJ7" i="23"/>
  <c r="AJ22" i="23" s="1"/>
  <c r="AK21" i="25" s="1"/>
  <c r="AG9" i="7"/>
  <c r="AF9" i="7"/>
  <c r="AE9" i="7"/>
  <c r="AD9" i="7"/>
  <c r="AC9" i="7"/>
  <c r="AE7" i="23"/>
  <c r="AB9" i="7"/>
  <c r="AD7" i="23"/>
  <c r="AE7" i="25" s="1"/>
  <c r="AA9" i="7"/>
  <c r="AC7" i="23"/>
  <c r="AD7" i="25" s="1"/>
  <c r="Z9" i="7"/>
  <c r="AB7" i="23"/>
  <c r="AB22" i="23" s="1"/>
  <c r="Y9" i="7"/>
  <c r="X9" i="7"/>
  <c r="W9" i="7"/>
  <c r="V9" i="7"/>
  <c r="U9" i="7"/>
  <c r="T9" i="7"/>
  <c r="S9" i="7"/>
  <c r="R9" i="7"/>
  <c r="R31" i="7" s="1"/>
  <c r="Q9" i="7"/>
  <c r="Q31" i="7" s="1"/>
  <c r="P9" i="7"/>
  <c r="R7" i="23" s="1"/>
  <c r="O9" i="7"/>
  <c r="O31" i="7" s="1"/>
  <c r="N9" i="7"/>
  <c r="M8" i="18" s="1"/>
  <c r="M9" i="7"/>
  <c r="L8" i="18" s="1"/>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M23" i="6" s="1"/>
  <c r="L16" i="6"/>
  <c r="K16" i="6"/>
  <c r="K23" i="6" s="1"/>
  <c r="J16" i="6"/>
  <c r="I16" i="6"/>
  <c r="I23" i="6" s="1"/>
  <c r="H16" i="6"/>
  <c r="G16" i="6"/>
  <c r="F16" i="6"/>
  <c r="F23" i="6" s="1"/>
  <c r="E16" i="6"/>
  <c r="H9" i="23" s="1"/>
  <c r="H23" i="23" s="1"/>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K22" i="23" s="1"/>
  <c r="L21" i="25" s="1"/>
  <c r="G9" i="6"/>
  <c r="F9" i="6"/>
  <c r="E9" i="6"/>
  <c r="D8" i="5"/>
  <c r="D12" i="5"/>
  <c r="D9" i="5"/>
  <c r="AI9" i="23"/>
  <c r="AJ9" i="25" s="1"/>
  <c r="D9" i="3"/>
  <c r="W7" i="23"/>
  <c r="X7" i="25" s="1"/>
  <c r="T9" i="23"/>
  <c r="U9" i="25" s="1"/>
  <c r="R9" i="23"/>
  <c r="AD9" i="23"/>
  <c r="AE9" i="25" s="1"/>
  <c r="AB9" i="23"/>
  <c r="AC9" i="25" s="1"/>
  <c r="Y9" i="23"/>
  <c r="Z9" i="25" s="1"/>
  <c r="I9" i="23"/>
  <c r="S9" i="23"/>
  <c r="T9" i="25" s="1"/>
  <c r="AE9" i="23"/>
  <c r="AE23" i="23" s="1"/>
  <c r="AF22" i="25" s="1"/>
  <c r="AJ9" i="23"/>
  <c r="AK9" i="25" s="1"/>
  <c r="J9" i="23"/>
  <c r="AF9" i="23"/>
  <c r="AG9" i="25" s="1"/>
  <c r="K9" i="23"/>
  <c r="L9" i="25" s="1"/>
  <c r="AG9" i="23"/>
  <c r="AG23" i="23" s="1"/>
  <c r="AH22" i="25" s="1"/>
  <c r="I56" i="28"/>
  <c r="J22" i="18"/>
  <c r="X7" i="23"/>
  <c r="X22" i="23" s="1"/>
  <c r="AF7" i="23"/>
  <c r="AF22" i="23" s="1"/>
  <c r="AG21" i="25" s="1"/>
  <c r="X9" i="23"/>
  <c r="AH9" i="23"/>
  <c r="AH23" i="23" s="1"/>
  <c r="AI22" i="25" s="1"/>
  <c r="M9" i="23"/>
  <c r="N9" i="25" s="1"/>
  <c r="Y7" i="23"/>
  <c r="Z7" i="25" s="1"/>
  <c r="T27" i="5"/>
  <c r="Z7" i="23"/>
  <c r="AA7" i="25" s="1"/>
  <c r="AH7" i="23"/>
  <c r="Z9" i="23"/>
  <c r="AA9" i="25" s="1"/>
  <c r="AC9" i="23"/>
  <c r="AD9" i="25" s="1"/>
  <c r="G8" i="4"/>
  <c r="Q24" i="4"/>
  <c r="Y24" i="4"/>
  <c r="G9" i="4"/>
  <c r="D8" i="20"/>
  <c r="F12" i="4"/>
  <c r="D12" i="3"/>
  <c r="Y27" i="5"/>
  <c r="I57" i="28"/>
  <c r="J23" i="18"/>
  <c r="W9" i="23"/>
  <c r="W23" i="23" s="1"/>
  <c r="X22" i="25" s="1"/>
  <c r="AG7" i="23"/>
  <c r="H7" i="23"/>
  <c r="H22" i="23" s="1"/>
  <c r="AA7" i="23"/>
  <c r="AA22" i="23" s="1"/>
  <c r="AI7" i="23"/>
  <c r="AJ7" i="25" s="1"/>
  <c r="AA9" i="23"/>
  <c r="AB9" i="25" s="1"/>
  <c r="AK9" i="23"/>
  <c r="AL9" i="25" s="1"/>
  <c r="R24" i="4"/>
  <c r="I43" i="28"/>
  <c r="D21" i="4"/>
  <c r="D19" i="4"/>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K7" i="25" s="1"/>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I22" i="23" s="1"/>
  <c r="J21" i="25" s="1"/>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s="1"/>
  <c r="L7" i="23"/>
  <c r="U7" i="23"/>
  <c r="T7" i="23"/>
  <c r="V7" i="23"/>
  <c r="W7" i="25" s="1"/>
  <c r="N7" i="23"/>
  <c r="O7" i="25" s="1"/>
  <c r="H26" i="3"/>
  <c r="D13" i="3"/>
  <c r="G24" i="3"/>
  <c r="W22" i="23"/>
  <c r="F8" i="18"/>
  <c r="G8" i="18"/>
  <c r="Q23" i="6"/>
  <c r="X31" i="7"/>
  <c r="W8" i="18"/>
  <c r="AE8" i="18"/>
  <c r="F8" i="4"/>
  <c r="C7" i="20"/>
  <c r="P24" i="4"/>
  <c r="X24" i="4"/>
  <c r="D18" i="4"/>
  <c r="P8" i="18"/>
  <c r="I8" i="18"/>
  <c r="R8" i="18"/>
  <c r="AA31" i="7"/>
  <c r="Z8" i="18"/>
  <c r="AH8" i="18"/>
  <c r="F19" i="18"/>
  <c r="S24" i="4"/>
  <c r="D16" i="4"/>
  <c r="F24" i="3"/>
  <c r="K8" i="18"/>
  <c r="S8" i="18"/>
  <c r="AA8" i="18"/>
  <c r="G19" i="18"/>
  <c r="T24" i="4"/>
  <c r="L26" i="7"/>
  <c r="N25" i="23" s="1"/>
  <c r="D22" i="4"/>
  <c r="D8" i="3"/>
  <c r="AF8" i="18"/>
  <c r="AG8" i="18"/>
  <c r="U31" i="7"/>
  <c r="T8" i="18"/>
  <c r="E8" i="18"/>
  <c r="U24" i="4"/>
  <c r="D10" i="4"/>
  <c r="Y8" i="18"/>
  <c r="Y23" i="6"/>
  <c r="AG23" i="6"/>
  <c r="AC8" i="18"/>
  <c r="D7" i="4"/>
  <c r="N24" i="4"/>
  <c r="V24" i="4"/>
  <c r="D20" i="4"/>
  <c r="Y31" i="7"/>
  <c r="X8" i="18"/>
  <c r="AB8" i="18"/>
  <c r="U8" i="18"/>
  <c r="J23" i="6"/>
  <c r="R23" i="6"/>
  <c r="Z23" i="6"/>
  <c r="AH23" i="6"/>
  <c r="W31" i="7"/>
  <c r="V8" i="18"/>
  <c r="AE31" i="7"/>
  <c r="AD8" i="18"/>
  <c r="O24" i="4"/>
  <c r="W24" i="4"/>
  <c r="D11" i="4"/>
  <c r="G12" i="4"/>
  <c r="D11" i="20"/>
  <c r="D17" i="4"/>
  <c r="D23" i="4"/>
  <c r="T19" i="18"/>
  <c r="AD19" i="18"/>
  <c r="V31" i="7"/>
  <c r="U19" i="18"/>
  <c r="AE19" i="18"/>
  <c r="W19" i="18"/>
  <c r="Z19" i="18"/>
  <c r="AH19" i="18"/>
  <c r="AF19" i="18"/>
  <c r="AG31" i="7"/>
  <c r="X19" i="18"/>
  <c r="O19" i="18"/>
  <c r="AA19" i="18"/>
  <c r="Q19" i="18"/>
  <c r="V19" i="18"/>
  <c r="P19" i="18"/>
  <c r="AB19" i="18"/>
  <c r="Y19" i="18"/>
  <c r="AD31" i="7"/>
  <c r="AC19" i="18"/>
  <c r="AG19" i="18"/>
  <c r="J19" i="18"/>
  <c r="I19" i="18"/>
  <c r="H19" i="18"/>
  <c r="G36" i="19"/>
  <c r="H36" i="24" s="1"/>
  <c r="V23" i="6"/>
  <c r="W36" i="19"/>
  <c r="BB36" i="19" s="1"/>
  <c r="AD23" i="6"/>
  <c r="AE36" i="19"/>
  <c r="BJ36" i="19" s="1"/>
  <c r="AH36" i="19"/>
  <c r="AH34" i="19" s="1"/>
  <c r="G23" i="6"/>
  <c r="H36" i="19"/>
  <c r="AM36" i="19" s="1"/>
  <c r="X36" i="19"/>
  <c r="BC36" i="19" s="1"/>
  <c r="I36" i="19"/>
  <c r="J36" i="24" s="1"/>
  <c r="AG36" i="19"/>
  <c r="AH36" i="24" s="1"/>
  <c r="AH34" i="24" s="1"/>
  <c r="AH42" i="24" s="1"/>
  <c r="Z36" i="19"/>
  <c r="BE36" i="19" s="1"/>
  <c r="AA36" i="19"/>
  <c r="BF36" i="19" s="1"/>
  <c r="AB36" i="19"/>
  <c r="BG36" i="19" s="1"/>
  <c r="Q36" i="19"/>
  <c r="AV36" i="19" s="1"/>
  <c r="R36" i="19"/>
  <c r="AW36" i="19" s="1"/>
  <c r="K36" i="19"/>
  <c r="AI36" i="19"/>
  <c r="L23" i="6"/>
  <c r="T23" i="6"/>
  <c r="U36" i="19"/>
  <c r="V36" i="24" s="1"/>
  <c r="V34" i="24" s="1"/>
  <c r="V42" i="24" s="1"/>
  <c r="AB23" i="6"/>
  <c r="AC36" i="19"/>
  <c r="AD36" i="24" s="1"/>
  <c r="AD34" i="24" s="1"/>
  <c r="AD42" i="24" s="1"/>
  <c r="P36" i="19"/>
  <c r="AU36" i="19" s="1"/>
  <c r="AF36" i="19"/>
  <c r="BK36" i="19" s="1"/>
  <c r="Y36" i="19"/>
  <c r="O23" i="6"/>
  <c r="W23" i="6"/>
  <c r="AE23" i="6"/>
  <c r="U23" i="6"/>
  <c r="V36" i="19"/>
  <c r="BA36" i="19" s="1"/>
  <c r="AC23" i="6"/>
  <c r="AD36" i="19"/>
  <c r="AD34" i="19" s="1"/>
  <c r="L24" i="4"/>
  <c r="F36" i="19"/>
  <c r="E19" i="18"/>
  <c r="G13" i="4"/>
  <c r="J24" i="4"/>
  <c r="F13" i="4"/>
  <c r="AA23" i="6"/>
  <c r="F9" i="4"/>
  <c r="C8" i="20"/>
  <c r="E8" i="20" s="1"/>
  <c r="G8" i="20" s="1"/>
  <c r="AI9" i="6"/>
  <c r="H23" i="6"/>
  <c r="P23" i="6"/>
  <c r="X23" i="6"/>
  <c r="AF23" i="6"/>
  <c r="AB31" i="7"/>
  <c r="AC31" i="7"/>
  <c r="AF31" i="7"/>
  <c r="Z31" i="7"/>
  <c r="AH31" i="7"/>
  <c r="L27" i="7"/>
  <c r="D12" i="4"/>
  <c r="I26" i="4"/>
  <c r="I36" i="24"/>
  <c r="M11" i="23"/>
  <c r="N11" i="25"/>
  <c r="Y7" i="25"/>
  <c r="I58" i="28"/>
  <c r="N24" i="25"/>
  <c r="J42" i="28"/>
  <c r="J41" i="28"/>
  <c r="K40" i="28"/>
  <c r="Y7" i="18"/>
  <c r="X7" i="18"/>
  <c r="AC7" i="18"/>
  <c r="AA7" i="18"/>
  <c r="AH7" i="18"/>
  <c r="Z7" i="18"/>
  <c r="AG7" i="18"/>
  <c r="AE7" i="18"/>
  <c r="W7" i="18"/>
  <c r="AF7" i="18"/>
  <c r="AD7" i="18"/>
  <c r="V7" i="18"/>
  <c r="U7" i="18"/>
  <c r="T7" i="18"/>
  <c r="AB7" i="18"/>
  <c r="H26" i="4"/>
  <c r="D24" i="3"/>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AF34" i="19"/>
  <c r="BK34" i="19" s="1"/>
  <c r="D13" i="4"/>
  <c r="G24" i="4"/>
  <c r="D9" i="4"/>
  <c r="F24" i="4"/>
  <c r="D8" i="4"/>
  <c r="E13" i="3"/>
  <c r="J57" i="28"/>
  <c r="K23" i="18"/>
  <c r="E9" i="3"/>
  <c r="J56" i="28"/>
  <c r="K22" i="18"/>
  <c r="E23" i="3"/>
  <c r="J43" i="28"/>
  <c r="E19" i="3"/>
  <c r="E21" i="3"/>
  <c r="E22" i="3"/>
  <c r="E17" i="3"/>
  <c r="E20" i="3"/>
  <c r="E7" i="3"/>
  <c r="E18" i="3"/>
  <c r="E24" i="3"/>
  <c r="E8" i="3"/>
  <c r="E16" i="3"/>
  <c r="E10" i="3"/>
  <c r="E11" i="3"/>
  <c r="E12" i="3"/>
  <c r="T83" i="26"/>
  <c r="D24" i="4"/>
  <c r="D10" i="28"/>
  <c r="D13" i="28"/>
  <c r="D16" i="28"/>
  <c r="D17" i="28" s="1"/>
  <c r="E13" i="4"/>
  <c r="N11" i="23"/>
  <c r="O11" i="25"/>
  <c r="B395" i="26"/>
  <c r="B411" i="26"/>
  <c r="B149" i="26"/>
  <c r="B215" i="26"/>
  <c r="E11" i="4"/>
  <c r="E10" i="4"/>
  <c r="J58" i="28"/>
  <c r="K42" i="28"/>
  <c r="K41" i="28"/>
  <c r="L40" i="28"/>
  <c r="E19" i="4"/>
  <c r="E24" i="4"/>
  <c r="E7" i="4"/>
  <c r="E18" i="4"/>
  <c r="E17" i="4"/>
  <c r="E8" i="4"/>
  <c r="E21" i="4"/>
  <c r="E9" i="4"/>
  <c r="E23" i="4"/>
  <c r="E16" i="4"/>
  <c r="E20" i="4"/>
  <c r="E12" i="4"/>
  <c r="E22" i="4"/>
  <c r="B97" i="26"/>
  <c r="B160" i="26"/>
  <c r="B142" i="26"/>
  <c r="D395" i="26"/>
  <c r="D215" i="26"/>
  <c r="B150" i="26"/>
  <c r="B216" i="26"/>
  <c r="K57" i="28"/>
  <c r="L23" i="18"/>
  <c r="K56" i="28"/>
  <c r="L22" i="18"/>
  <c r="B413" i="32"/>
  <c r="B414" i="32" s="1"/>
  <c r="T414" i="32" s="1"/>
  <c r="D413" i="32"/>
  <c r="D397" i="32"/>
  <c r="T397" i="32" s="1"/>
  <c r="B397" i="32"/>
  <c r="B398" i="32" s="1"/>
  <c r="L41" i="28"/>
  <c r="L56" i="28"/>
  <c r="M22" i="18"/>
  <c r="K43" i="28"/>
  <c r="B406" i="26"/>
  <c r="B412" i="26"/>
  <c r="B396" i="26"/>
  <c r="B161" i="26"/>
  <c r="B163" i="26"/>
  <c r="B95" i="26"/>
  <c r="AI29" i="7"/>
  <c r="AK8" i="23"/>
  <c r="D95" i="26"/>
  <c r="D96" i="26"/>
  <c r="D97" i="26"/>
  <c r="D161" i="26"/>
  <c r="D163" i="26"/>
  <c r="D160" i="26"/>
  <c r="B209" i="26"/>
  <c r="D216" i="26"/>
  <c r="B143" i="26"/>
  <c r="D143" i="26"/>
  <c r="D150" i="26"/>
  <c r="D149" i="26"/>
  <c r="F395" i="26"/>
  <c r="F215" i="26"/>
  <c r="D396" i="26"/>
  <c r="D401" i="26"/>
  <c r="D406" i="26"/>
  <c r="M40" i="28"/>
  <c r="M42" i="28"/>
  <c r="O11" i="23"/>
  <c r="P11" i="25"/>
  <c r="K58" i="28"/>
  <c r="D414" i="32"/>
  <c r="L42" i="28"/>
  <c r="B162" i="26"/>
  <c r="D162" i="26"/>
  <c r="B96" i="26"/>
  <c r="AL8" i="25"/>
  <c r="AK26" i="23"/>
  <c r="AI31" i="7"/>
  <c r="F97" i="26"/>
  <c r="F160" i="26"/>
  <c r="D209" i="26"/>
  <c r="F28" i="7"/>
  <c r="F27" i="7" s="1"/>
  <c r="F216" i="26"/>
  <c r="F143" i="26"/>
  <c r="F142" i="26"/>
  <c r="D142" i="26"/>
  <c r="F150" i="26"/>
  <c r="F149" i="26"/>
  <c r="F401" i="26"/>
  <c r="F406" i="26"/>
  <c r="H401" i="26"/>
  <c r="H406" i="26"/>
  <c r="F396" i="26"/>
  <c r="H215" i="26"/>
  <c r="H395" i="26"/>
  <c r="D407" i="26"/>
  <c r="F413" i="32"/>
  <c r="F397" i="32"/>
  <c r="M57" i="28"/>
  <c r="N23" i="18"/>
  <c r="L57" i="28"/>
  <c r="AL24" i="25"/>
  <c r="L43" i="28"/>
  <c r="H397" i="32"/>
  <c r="H398" i="32" s="1"/>
  <c r="H413" i="32"/>
  <c r="M41" i="28"/>
  <c r="M43" i="28"/>
  <c r="F209" i="26"/>
  <c r="F161" i="26"/>
  <c r="F163" i="26"/>
  <c r="F95" i="26"/>
  <c r="H95" i="26"/>
  <c r="H96" i="26"/>
  <c r="H97" i="26"/>
  <c r="H161" i="26"/>
  <c r="H163" i="26"/>
  <c r="H162" i="26"/>
  <c r="G28" i="7"/>
  <c r="H407" i="26"/>
  <c r="J395" i="26"/>
  <c r="J215" i="26"/>
  <c r="J149" i="26"/>
  <c r="H216" i="26"/>
  <c r="F407" i="26"/>
  <c r="J150" i="26"/>
  <c r="H150" i="26"/>
  <c r="H149" i="26"/>
  <c r="H396" i="26"/>
  <c r="N40" i="28"/>
  <c r="F398" i="32"/>
  <c r="L58" i="28"/>
  <c r="M23" i="18"/>
  <c r="F414" i="32"/>
  <c r="L215" i="26"/>
  <c r="N41" i="28"/>
  <c r="M56" i="28"/>
  <c r="J397" i="32"/>
  <c r="J413" i="32"/>
  <c r="H414" i="32"/>
  <c r="L395" i="26"/>
  <c r="H209" i="26"/>
  <c r="F162" i="26"/>
  <c r="F96" i="26"/>
  <c r="L160" i="26"/>
  <c r="J160" i="26"/>
  <c r="H160" i="26"/>
  <c r="H28" i="7"/>
  <c r="H27" i="7" s="1"/>
  <c r="J216" i="26"/>
  <c r="J143" i="26"/>
  <c r="J97" i="26"/>
  <c r="J401" i="26"/>
  <c r="J407" i="26"/>
  <c r="J396" i="26"/>
  <c r="H143" i="26"/>
  <c r="J142" i="26"/>
  <c r="H142" i="26"/>
  <c r="L150" i="26"/>
  <c r="L149" i="26"/>
  <c r="O40" i="28"/>
  <c r="O42" i="28"/>
  <c r="L216" i="26"/>
  <c r="M58" i="28"/>
  <c r="N22" i="18"/>
  <c r="P11" i="23"/>
  <c r="Q11" i="25"/>
  <c r="N215" i="26"/>
  <c r="L143" i="26"/>
  <c r="N56" i="28"/>
  <c r="O22" i="18"/>
  <c r="N42" i="28"/>
  <c r="N43" i="28"/>
  <c r="J398" i="32"/>
  <c r="J414" i="32"/>
  <c r="L401" i="26"/>
  <c r="L406" i="26"/>
  <c r="L396" i="26"/>
  <c r="N395" i="26"/>
  <c r="J161" i="26"/>
  <c r="J163" i="26"/>
  <c r="L161" i="26"/>
  <c r="J95" i="26"/>
  <c r="L95" i="26"/>
  <c r="L96" i="26"/>
  <c r="L97" i="26"/>
  <c r="L162" i="26"/>
  <c r="L163" i="26"/>
  <c r="J209" i="26"/>
  <c r="N234" i="32"/>
  <c r="I28" i="7"/>
  <c r="I27" i="7" s="1"/>
  <c r="J406" i="26"/>
  <c r="L142" i="26"/>
  <c r="N150" i="26"/>
  <c r="N149" i="26"/>
  <c r="T40" i="32"/>
  <c r="N216" i="26"/>
  <c r="Q11" i="23"/>
  <c r="R11" i="25"/>
  <c r="P215" i="26"/>
  <c r="O57" i="28"/>
  <c r="P23" i="18"/>
  <c r="N57" i="28"/>
  <c r="O23" i="18"/>
  <c r="O41" i="28"/>
  <c r="P40" i="28"/>
  <c r="N413" i="32"/>
  <c r="N397" i="32"/>
  <c r="L413" i="32"/>
  <c r="L414" i="32" s="1"/>
  <c r="L397" i="32"/>
  <c r="L398" i="32"/>
  <c r="L407" i="26"/>
  <c r="N401" i="26"/>
  <c r="N406" i="26"/>
  <c r="P401" i="26"/>
  <c r="P395" i="26"/>
  <c r="N396" i="26"/>
  <c r="L209" i="26"/>
  <c r="N160" i="26"/>
  <c r="J162" i="26"/>
  <c r="N95" i="26"/>
  <c r="N96" i="26"/>
  <c r="J96" i="26"/>
  <c r="N97" i="26"/>
  <c r="J28" i="7"/>
  <c r="J27" i="7" s="1"/>
  <c r="P150" i="26"/>
  <c r="P149" i="26"/>
  <c r="P216" i="26"/>
  <c r="N58" i="28"/>
  <c r="R215" i="26"/>
  <c r="P209" i="26"/>
  <c r="P143" i="26"/>
  <c r="O43" i="28"/>
  <c r="O56" i="28"/>
  <c r="R11" i="23"/>
  <c r="S11" i="25"/>
  <c r="O18" i="18"/>
  <c r="N398" i="32"/>
  <c r="N414" i="32"/>
  <c r="P41" i="28"/>
  <c r="Q40" i="28"/>
  <c r="P42" i="28"/>
  <c r="P396" i="26"/>
  <c r="T408" i="26"/>
  <c r="P407" i="26"/>
  <c r="P406" i="26"/>
  <c r="N407" i="26"/>
  <c r="T392" i="26"/>
  <c r="N161" i="26"/>
  <c r="N163" i="26"/>
  <c r="P161" i="26"/>
  <c r="P97" i="26"/>
  <c r="P160" i="26"/>
  <c r="P162" i="26"/>
  <c r="P163" i="26"/>
  <c r="N209" i="26"/>
  <c r="K28" i="7"/>
  <c r="K27" i="7" s="1"/>
  <c r="N143" i="26"/>
  <c r="R150" i="26"/>
  <c r="R149" i="26"/>
  <c r="R216" i="26"/>
  <c r="O58" i="28"/>
  <c r="P22" i="18"/>
  <c r="S11" i="23"/>
  <c r="T11" i="25"/>
  <c r="P56" i="28"/>
  <c r="Q22" i="18"/>
  <c r="P57" i="28"/>
  <c r="Q23" i="18"/>
  <c r="P397" i="32"/>
  <c r="P398" i="32"/>
  <c r="R397" i="32"/>
  <c r="R413" i="32"/>
  <c r="P413" i="32"/>
  <c r="P414" i="32" s="1"/>
  <c r="P43" i="28"/>
  <c r="U408" i="26"/>
  <c r="U402" i="26"/>
  <c r="U403" i="26"/>
  <c r="U405" i="26"/>
  <c r="U404" i="26"/>
  <c r="R401" i="26"/>
  <c r="R407" i="26"/>
  <c r="T407" i="26"/>
  <c r="U407" i="26"/>
  <c r="U392" i="26"/>
  <c r="U386" i="26"/>
  <c r="U387" i="26"/>
  <c r="U388" i="26"/>
  <c r="U389" i="26"/>
  <c r="R395" i="26"/>
  <c r="T394" i="26"/>
  <c r="N162" i="26"/>
  <c r="R160" i="26"/>
  <c r="P95" i="26"/>
  <c r="P96" i="26"/>
  <c r="R95" i="26"/>
  <c r="R96" i="26"/>
  <c r="R97" i="26"/>
  <c r="T11" i="23"/>
  <c r="U11" i="25"/>
  <c r="P18" i="18"/>
  <c r="Q18" i="18"/>
  <c r="T171" i="32"/>
  <c r="P58" i="28"/>
  <c r="T105" i="32"/>
  <c r="T412" i="32"/>
  <c r="T413" i="32"/>
  <c r="T396" i="32"/>
  <c r="R414" i="32"/>
  <c r="T410" i="32"/>
  <c r="T41" i="32"/>
  <c r="R398" i="32"/>
  <c r="T394" i="32"/>
  <c r="U388" i="32" s="1"/>
  <c r="Q42" i="28"/>
  <c r="Q41" i="28"/>
  <c r="R40" i="28"/>
  <c r="R406" i="26"/>
  <c r="T406" i="26"/>
  <c r="U406" i="26"/>
  <c r="T401" i="26"/>
  <c r="U401" i="26"/>
  <c r="R396" i="26"/>
  <c r="T396" i="26"/>
  <c r="T395" i="26"/>
  <c r="R209" i="26"/>
  <c r="R161" i="26"/>
  <c r="R163" i="26"/>
  <c r="R143" i="26"/>
  <c r="Q56" i="28"/>
  <c r="R22" i="18"/>
  <c r="Q57" i="28"/>
  <c r="U410" i="32"/>
  <c r="U405" i="32"/>
  <c r="U404" i="32"/>
  <c r="R42" i="28"/>
  <c r="Q43" i="28"/>
  <c r="R162" i="26"/>
  <c r="Q58" i="28"/>
  <c r="R23" i="18"/>
  <c r="R57" i="28"/>
  <c r="S23" i="18"/>
  <c r="R41" i="28"/>
  <c r="S40" i="28"/>
  <c r="R213" i="26"/>
  <c r="U11" i="23"/>
  <c r="V11" i="25"/>
  <c r="R56" i="28"/>
  <c r="R43" i="28"/>
  <c r="S41" i="28"/>
  <c r="S56" i="28"/>
  <c r="T22" i="18"/>
  <c r="R210" i="26"/>
  <c r="T40" i="28"/>
  <c r="T42" i="28"/>
  <c r="T57" i="28"/>
  <c r="U23" i="18"/>
  <c r="R58" i="28"/>
  <c r="S22" i="18"/>
  <c r="V11" i="23"/>
  <c r="W11" i="25"/>
  <c r="S42" i="28"/>
  <c r="T41" i="28"/>
  <c r="T56" i="28"/>
  <c r="U22" i="18"/>
  <c r="S57" i="28"/>
  <c r="S43" i="28"/>
  <c r="U40" i="28"/>
  <c r="T43" i="28"/>
  <c r="U18" i="18"/>
  <c r="U24" i="18"/>
  <c r="X11" i="23"/>
  <c r="Y11" i="25"/>
  <c r="T58" i="28"/>
  <c r="S58" i="28"/>
  <c r="T23" i="18"/>
  <c r="W11" i="23"/>
  <c r="X11" i="25"/>
  <c r="U42" i="28"/>
  <c r="U57" i="28"/>
  <c r="V23" i="18"/>
  <c r="U41" i="28"/>
  <c r="V40" i="28"/>
  <c r="T18" i="18"/>
  <c r="T24" i="18"/>
  <c r="U56" i="28"/>
  <c r="V22" i="18"/>
  <c r="U43" i="28"/>
  <c r="V41" i="28"/>
  <c r="W40" i="28"/>
  <c r="V42" i="28"/>
  <c r="U58" i="28"/>
  <c r="V18" i="18"/>
  <c r="V24" i="18"/>
  <c r="Y11" i="23"/>
  <c r="V57" i="28"/>
  <c r="W23" i="18"/>
  <c r="W42" i="28"/>
  <c r="W41" i="28"/>
  <c r="X40" i="28"/>
  <c r="V56" i="28"/>
  <c r="V43" i="28"/>
  <c r="V58" i="28"/>
  <c r="W22" i="18"/>
  <c r="Z11" i="23"/>
  <c r="Z11" i="25"/>
  <c r="W56" i="28"/>
  <c r="X22" i="18"/>
  <c r="W43" i="28"/>
  <c r="W57" i="28"/>
  <c r="X23" i="18"/>
  <c r="W18" i="18"/>
  <c r="W24" i="18"/>
  <c r="AA11" i="25"/>
  <c r="X42" i="28"/>
  <c r="X41" i="28"/>
  <c r="Y40" i="28"/>
  <c r="W58" i="28"/>
  <c r="AA11" i="23"/>
  <c r="X18" i="18"/>
  <c r="X24" i="18"/>
  <c r="AB11" i="25"/>
  <c r="X56" i="28"/>
  <c r="X43" i="28"/>
  <c r="Y41" i="28"/>
  <c r="Z40" i="28"/>
  <c r="Y42" i="28"/>
  <c r="Y57" i="28"/>
  <c r="Z23" i="18"/>
  <c r="X57" i="28"/>
  <c r="Y23" i="18"/>
  <c r="X58" i="28"/>
  <c r="Y22" i="18"/>
  <c r="AB11" i="23"/>
  <c r="Y56" i="28"/>
  <c r="Y43" i="28"/>
  <c r="Y18" i="18"/>
  <c r="Y24" i="18"/>
  <c r="Y58" i="28"/>
  <c r="Z22" i="18"/>
  <c r="AC11" i="25"/>
  <c r="Z42" i="28"/>
  <c r="Z57" i="28"/>
  <c r="AA23" i="18"/>
  <c r="Z41" i="28"/>
  <c r="AA40" i="28"/>
  <c r="AC11" i="23"/>
  <c r="Z18" i="18"/>
  <c r="Z24" i="18"/>
  <c r="Z43" i="28"/>
  <c r="Z56" i="28"/>
  <c r="AA22" i="18"/>
  <c r="Z58" i="28"/>
  <c r="AD11" i="23"/>
  <c r="AA18" i="18"/>
  <c r="AA24" i="18"/>
  <c r="AD11" i="25"/>
  <c r="AA41" i="28"/>
  <c r="AB40" i="28"/>
  <c r="AA42" i="28"/>
  <c r="AA57" i="28"/>
  <c r="AB23" i="18"/>
  <c r="AE11" i="25"/>
  <c r="AB42" i="28"/>
  <c r="AB57" i="28"/>
  <c r="AC23" i="18"/>
  <c r="AB41" i="28"/>
  <c r="AC40" i="28"/>
  <c r="AA56" i="28"/>
  <c r="AA43" i="28"/>
  <c r="AA58" i="28"/>
  <c r="AB22" i="18"/>
  <c r="AB56" i="28"/>
  <c r="AB43" i="28"/>
  <c r="AB58" i="28"/>
  <c r="AC22" i="18"/>
  <c r="AE11" i="23"/>
  <c r="AB18" i="18"/>
  <c r="AC41" i="28"/>
  <c r="AD40" i="28"/>
  <c r="AC42" i="28"/>
  <c r="AC57" i="28"/>
  <c r="AD23" i="18"/>
  <c r="P385" i="26"/>
  <c r="P391" i="26"/>
  <c r="AF11" i="25"/>
  <c r="AB24" i="18"/>
  <c r="AF11" i="23"/>
  <c r="AC18" i="18"/>
  <c r="AC24" i="18"/>
  <c r="AC56" i="28"/>
  <c r="AC43" i="28"/>
  <c r="J385" i="26"/>
  <c r="H385" i="26"/>
  <c r="B391" i="26"/>
  <c r="F385" i="26"/>
  <c r="L385" i="26"/>
  <c r="N385" i="26"/>
  <c r="R385" i="26"/>
  <c r="R391" i="26"/>
  <c r="D385" i="26"/>
  <c r="D391" i="26"/>
  <c r="P390" i="26"/>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2" i="32"/>
  <c r="AG11" i="25"/>
  <c r="AC58" i="28"/>
  <c r="AD22" i="18"/>
  <c r="AD41" i="28"/>
  <c r="AE40" i="28"/>
  <c r="AD42" i="28"/>
  <c r="AD57" i="28"/>
  <c r="AE23" i="18"/>
  <c r="F390" i="26"/>
  <c r="F391" i="26"/>
  <c r="N390" i="26"/>
  <c r="N391" i="26"/>
  <c r="L390" i="26"/>
  <c r="L391" i="26"/>
  <c r="H390" i="26"/>
  <c r="H391" i="26"/>
  <c r="J390" i="26"/>
  <c r="J391" i="26"/>
  <c r="B390" i="26"/>
  <c r="T385" i="26"/>
  <c r="U385" i="26"/>
  <c r="D390" i="26"/>
  <c r="R390" i="26"/>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AD58" i="28"/>
  <c r="AE22" i="18"/>
  <c r="AD24" i="18"/>
  <c r="AH11" i="25"/>
  <c r="AE42" i="28"/>
  <c r="AE57" i="28"/>
  <c r="AF23" i="18"/>
  <c r="AE41" i="28"/>
  <c r="AF40" i="28"/>
  <c r="AH11" i="23"/>
  <c r="AE18" i="18"/>
  <c r="AE56" i="28"/>
  <c r="AE43" i="28"/>
  <c r="AE58" i="28"/>
  <c r="AF22" i="18"/>
  <c r="AE24" i="18"/>
  <c r="AI11" i="25"/>
  <c r="AF41" i="28"/>
  <c r="AG40" i="28"/>
  <c r="AF42" i="28"/>
  <c r="AF57" i="28"/>
  <c r="AG23" i="18"/>
  <c r="AI11" i="23"/>
  <c r="AF18" i="18"/>
  <c r="AG41" i="28"/>
  <c r="AH40" i="28"/>
  <c r="AG42" i="28"/>
  <c r="AG57" i="28"/>
  <c r="AH23" i="18"/>
  <c r="AI23" i="18"/>
  <c r="AF56" i="28"/>
  <c r="AF43" i="28"/>
  <c r="AF58" i="28"/>
  <c r="AG22" i="18"/>
  <c r="AF24" i="18"/>
  <c r="AJ11" i="25"/>
  <c r="AH42" i="28"/>
  <c r="AH57" i="28"/>
  <c r="AH41" i="28"/>
  <c r="AI40" i="28"/>
  <c r="AG56" i="28"/>
  <c r="AG43" i="28"/>
  <c r="T35" i="26"/>
  <c r="AG58" i="28"/>
  <c r="AH22" i="18"/>
  <c r="AJ11" i="23"/>
  <c r="AG18" i="18"/>
  <c r="AG24" i="18"/>
  <c r="AI41" i="28"/>
  <c r="AI56" i="28"/>
  <c r="AI42" i="28"/>
  <c r="AH56" i="28"/>
  <c r="AH58" i="28"/>
  <c r="AH43" i="28"/>
  <c r="AJ40" i="28"/>
  <c r="AJ41" i="28"/>
  <c r="AJ56" i="28"/>
  <c r="AI22" i="18"/>
  <c r="AK11" i="23"/>
  <c r="AH18" i="18"/>
  <c r="AH24" i="18"/>
  <c r="AK11" i="25"/>
  <c r="AI43" i="28"/>
  <c r="AI57" i="28"/>
  <c r="AI58" i="28"/>
  <c r="T176" i="26"/>
  <c r="AK40" i="28"/>
  <c r="AK42" i="28"/>
  <c r="AK57" i="28"/>
  <c r="AJ42" i="28"/>
  <c r="AJ57" i="28"/>
  <c r="AJ58" i="28"/>
  <c r="AL11" i="25"/>
  <c r="G11" i="23"/>
  <c r="F11" i="23"/>
  <c r="AJ43" i="28"/>
  <c r="AK41" i="28"/>
  <c r="AL40" i="28"/>
  <c r="G11" i="25"/>
  <c r="H11" i="25"/>
  <c r="AK56" i="28"/>
  <c r="AK58" i="28"/>
  <c r="AK43" i="28"/>
  <c r="AL41" i="28"/>
  <c r="AM40" i="28"/>
  <c r="AL42" i="28"/>
  <c r="AL57" i="28"/>
  <c r="AL56" i="28"/>
  <c r="AL58" i="28"/>
  <c r="AL43" i="28"/>
  <c r="AM41" i="28"/>
  <c r="AN40" i="28"/>
  <c r="AM42" i="28"/>
  <c r="AM57" i="28"/>
  <c r="AM56" i="28"/>
  <c r="AM58" i="28"/>
  <c r="AM43" i="28"/>
  <c r="AN42" i="28"/>
  <c r="AN57" i="28"/>
  <c r="AN41" i="28"/>
  <c r="AO40" i="28"/>
  <c r="I163" i="32"/>
  <c r="I166" i="32" s="1"/>
  <c r="M196" i="32"/>
  <c r="E163" i="32"/>
  <c r="E166" i="32" s="1"/>
  <c r="K163" i="32"/>
  <c r="K166" i="32" s="1"/>
  <c r="O163" i="32"/>
  <c r="O166" i="32" s="1"/>
  <c r="G163" i="32"/>
  <c r="G166" i="32" s="1"/>
  <c r="M163" i="32"/>
  <c r="M166" i="32" s="1"/>
  <c r="Q163" i="32"/>
  <c r="E212" i="32"/>
  <c r="E214" i="32" s="1"/>
  <c r="O212" i="32"/>
  <c r="O214" i="32" s="1"/>
  <c r="I212" i="32"/>
  <c r="I214" i="32" s="1"/>
  <c r="G212" i="32"/>
  <c r="G214" i="32" s="1"/>
  <c r="Q212" i="32"/>
  <c r="Q214" i="32" s="1"/>
  <c r="K212" i="32"/>
  <c r="K214" i="32" s="1"/>
  <c r="M212" i="32"/>
  <c r="M214" i="32" s="1"/>
  <c r="O146" i="32"/>
  <c r="O148" i="32" s="1"/>
  <c r="E146" i="32"/>
  <c r="Q97" i="32"/>
  <c r="Q98" i="32"/>
  <c r="E97" i="32"/>
  <c r="G97" i="32"/>
  <c r="O97" i="32"/>
  <c r="M97" i="32"/>
  <c r="M98" i="32"/>
  <c r="K97" i="32"/>
  <c r="I97" i="32"/>
  <c r="AN56" i="28"/>
  <c r="AN58" i="28"/>
  <c r="AN43" i="28"/>
  <c r="T390" i="32"/>
  <c r="U390" i="32" s="1"/>
  <c r="AO41" i="28"/>
  <c r="AP40" i="28"/>
  <c r="AO42" i="28"/>
  <c r="AO57" i="28"/>
  <c r="AP42" i="28"/>
  <c r="AP57" i="28"/>
  <c r="AP41" i="28"/>
  <c r="AQ40" i="28"/>
  <c r="AO56" i="28"/>
  <c r="AO58" i="28"/>
  <c r="AO43" i="28"/>
  <c r="AP56" i="28"/>
  <c r="AP58" i="28"/>
  <c r="AP43" i="28"/>
  <c r="AQ41" i="28"/>
  <c r="AR40" i="28"/>
  <c r="AQ42" i="28"/>
  <c r="AQ57" i="28"/>
  <c r="AR42" i="28"/>
  <c r="AR57" i="28"/>
  <c r="AR41" i="28"/>
  <c r="AS40" i="28"/>
  <c r="AQ56" i="28"/>
  <c r="AQ58" i="28"/>
  <c r="AQ43" i="28"/>
  <c r="AS42" i="28"/>
  <c r="AS57" i="28"/>
  <c r="AS41" i="28"/>
  <c r="AT40" i="28"/>
  <c r="AR56" i="28"/>
  <c r="AR58" i="28"/>
  <c r="AR43" i="28"/>
  <c r="AS56" i="28"/>
  <c r="AS58" i="28"/>
  <c r="AS43" i="28"/>
  <c r="T229" i="32"/>
  <c r="T32" i="32"/>
  <c r="AT41" i="28"/>
  <c r="AU40" i="28"/>
  <c r="AT42" i="28"/>
  <c r="AT57" i="28"/>
  <c r="T80" i="32"/>
  <c r="T230" i="32"/>
  <c r="AU42" i="28"/>
  <c r="AU57" i="28"/>
  <c r="AU41" i="28"/>
  <c r="AV40" i="28"/>
  <c r="AT56" i="28"/>
  <c r="AT58" i="28"/>
  <c r="AT43" i="28"/>
  <c r="T211" i="32"/>
  <c r="T81" i="32"/>
  <c r="C6" i="20"/>
  <c r="T145" i="32"/>
  <c r="AV42" i="28"/>
  <c r="AV57" i="28"/>
  <c r="AV41" i="28"/>
  <c r="AW40" i="28"/>
  <c r="AU43" i="28"/>
  <c r="AU56" i="28"/>
  <c r="AU58" i="28"/>
  <c r="T37" i="32"/>
  <c r="AV56" i="28"/>
  <c r="AV58" i="28"/>
  <c r="AV43" i="28"/>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B147" i="26"/>
  <c r="B144" i="26"/>
  <c r="D147" i="26"/>
  <c r="D144" i="26"/>
  <c r="F147" i="26"/>
  <c r="F144" i="26"/>
  <c r="H147" i="26"/>
  <c r="H144" i="26"/>
  <c r="J147" i="26"/>
  <c r="J144" i="26"/>
  <c r="L147" i="26"/>
  <c r="L144" i="26"/>
  <c r="N147" i="26"/>
  <c r="N144" i="26"/>
  <c r="P147" i="26"/>
  <c r="P144" i="26"/>
  <c r="R147" i="26"/>
  <c r="R144" i="26"/>
  <c r="B213" i="26"/>
  <c r="D213" i="26"/>
  <c r="F213" i="26"/>
  <c r="H213" i="26"/>
  <c r="J213" i="26"/>
  <c r="L213" i="26"/>
  <c r="N213" i="26"/>
  <c r="P213" i="26"/>
  <c r="B210" i="26"/>
  <c r="H210" i="26"/>
  <c r="N210" i="26"/>
  <c r="J210" i="26"/>
  <c r="P210" i="26"/>
  <c r="D210" i="26"/>
  <c r="L210" i="26"/>
  <c r="F210" i="26"/>
  <c r="T112" i="32"/>
  <c r="L70" i="32" l="1"/>
  <c r="X34" i="19"/>
  <c r="BC34" i="19" s="1"/>
  <c r="AC7" i="25"/>
  <c r="AC13" i="25" s="1"/>
  <c r="B86" i="32"/>
  <c r="B70" i="32"/>
  <c r="AG36" i="24"/>
  <c r="AG34" i="24" s="1"/>
  <c r="AG42" i="24" s="1"/>
  <c r="AB13" i="23"/>
  <c r="W36" i="24"/>
  <c r="W34" i="24" s="1"/>
  <c r="W42" i="24" s="1"/>
  <c r="Y23" i="23"/>
  <c r="Z22" i="25" s="1"/>
  <c r="X13" i="23"/>
  <c r="Y13" i="23"/>
  <c r="AB34" i="19"/>
  <c r="AB7" i="25"/>
  <c r="AB13" i="25" s="1"/>
  <c r="V34" i="19"/>
  <c r="V42" i="19" s="1"/>
  <c r="BA42" i="19" s="1"/>
  <c r="AC34" i="19"/>
  <c r="AC42" i="19" s="1"/>
  <c r="BH42" i="19" s="1"/>
  <c r="X42" i="19"/>
  <c r="BC42" i="19" s="1"/>
  <c r="Q36" i="24"/>
  <c r="Q34" i="24" s="1"/>
  <c r="Q42" i="24" s="1"/>
  <c r="AJ23" i="23"/>
  <c r="AK22" i="25" s="1"/>
  <c r="AK25" i="25" s="1"/>
  <c r="L7" i="25"/>
  <c r="I7" i="25"/>
  <c r="B72" i="32"/>
  <c r="B73" i="32" s="1"/>
  <c r="B216" i="32"/>
  <c r="B250" i="32"/>
  <c r="Y22" i="23"/>
  <c r="AD22" i="23"/>
  <c r="AE21" i="25" s="1"/>
  <c r="Y36" i="24"/>
  <c r="Y34" i="24" s="1"/>
  <c r="Y42" i="24" s="1"/>
  <c r="AF42" i="19"/>
  <c r="BK42" i="19" s="1"/>
  <c r="AI36" i="24"/>
  <c r="AI34" i="24" s="1"/>
  <c r="AI42" i="24" s="1"/>
  <c r="AE13" i="23"/>
  <c r="AK7" i="25"/>
  <c r="AK13" i="25" s="1"/>
  <c r="AF13" i="23"/>
  <c r="U34" i="19"/>
  <c r="AK23" i="23"/>
  <c r="AL22" i="25" s="1"/>
  <c r="AL25" i="25" s="1"/>
  <c r="AA34" i="19"/>
  <c r="BF34" i="19" s="1"/>
  <c r="AC36" i="24"/>
  <c r="AC34" i="24" s="1"/>
  <c r="AC42" i="24" s="1"/>
  <c r="AA13" i="23"/>
  <c r="J22" i="23"/>
  <c r="K21" i="25" s="1"/>
  <c r="AF23" i="23"/>
  <c r="AG22" i="25" s="1"/>
  <c r="AG25" i="25" s="1"/>
  <c r="AD13" i="23"/>
  <c r="AD23" i="23"/>
  <c r="AE22" i="25" s="1"/>
  <c r="AJ13" i="23"/>
  <c r="H102" i="32"/>
  <c r="H106" i="32" s="1"/>
  <c r="AA13" i="25"/>
  <c r="H216" i="32"/>
  <c r="H234" i="32"/>
  <c r="H238" i="32" s="1"/>
  <c r="AI22" i="23"/>
  <c r="AJ21" i="25" s="1"/>
  <c r="AG7" i="25"/>
  <c r="AG13" i="25" s="1"/>
  <c r="X36" i="24"/>
  <c r="X34" i="24" s="1"/>
  <c r="X42" i="24" s="1"/>
  <c r="W34" i="19"/>
  <c r="AC23" i="23"/>
  <c r="AD22" i="25" s="1"/>
  <c r="J168" i="32"/>
  <c r="J172" i="32" s="1"/>
  <c r="AI9" i="25"/>
  <c r="AH9" i="25"/>
  <c r="AZ36" i="19"/>
  <c r="BM36" i="19"/>
  <c r="J7" i="25"/>
  <c r="J134" i="32"/>
  <c r="AH13" i="23"/>
  <c r="J234" i="32"/>
  <c r="J238" i="32" s="1"/>
  <c r="AG13" i="23"/>
  <c r="AJ13" i="25"/>
  <c r="AC13" i="23"/>
  <c r="X9" i="25"/>
  <c r="X13" i="25" s="1"/>
  <c r="Z13" i="25"/>
  <c r="AE13" i="25"/>
  <c r="BH36" i="19"/>
  <c r="AF9" i="25"/>
  <c r="D9" i="20"/>
  <c r="C10" i="20"/>
  <c r="E10" i="20" s="1"/>
  <c r="G10" i="20" s="1"/>
  <c r="C20" i="20"/>
  <c r="E20" i="20" s="1"/>
  <c r="G20" i="20" s="1"/>
  <c r="C16" i="20"/>
  <c r="C17" i="20"/>
  <c r="E17" i="20" s="1"/>
  <c r="G17" i="20" s="1"/>
  <c r="D16" i="9"/>
  <c r="D18" i="20"/>
  <c r="E18" i="20" s="1"/>
  <c r="G18" i="20" s="1"/>
  <c r="D22" i="20"/>
  <c r="E9" i="20"/>
  <c r="G9" i="20" s="1"/>
  <c r="E6" i="20"/>
  <c r="W27" i="9"/>
  <c r="D19" i="20"/>
  <c r="E19" i="20" s="1"/>
  <c r="G19" i="20" s="1"/>
  <c r="D11" i="9"/>
  <c r="D21" i="9"/>
  <c r="D8" i="9"/>
  <c r="D12" i="9"/>
  <c r="T27" i="9"/>
  <c r="E7" i="20"/>
  <c r="G7" i="20" s="1"/>
  <c r="E16" i="20"/>
  <c r="G16" i="20" s="1"/>
  <c r="D17" i="9"/>
  <c r="C22" i="20"/>
  <c r="E22" i="20" s="1"/>
  <c r="G22" i="20" s="1"/>
  <c r="AJ28" i="7"/>
  <c r="W29" i="9"/>
  <c r="D9" i="9"/>
  <c r="S26" i="9"/>
  <c r="S29" i="9" s="1"/>
  <c r="L25" i="32"/>
  <c r="G27" i="7"/>
  <c r="AJ27" i="7" s="1"/>
  <c r="N25" i="32"/>
  <c r="P25" i="32"/>
  <c r="B25" i="32"/>
  <c r="R25" i="32"/>
  <c r="L19" i="18"/>
  <c r="M36" i="19"/>
  <c r="AR36" i="19" s="1"/>
  <c r="P7" i="18"/>
  <c r="P24" i="18" s="1"/>
  <c r="S36" i="24"/>
  <c r="S34" i="24" s="1"/>
  <c r="S42" i="24" s="1"/>
  <c r="E23" i="6"/>
  <c r="L9" i="23"/>
  <c r="M9" i="25" s="1"/>
  <c r="O23" i="23"/>
  <c r="P22" i="25" s="1"/>
  <c r="K23" i="23"/>
  <c r="L22" i="25" s="1"/>
  <c r="J36" i="19"/>
  <c r="K36" i="24" s="1"/>
  <c r="T13" i="23"/>
  <c r="G13" i="14"/>
  <c r="D13" i="14" s="1"/>
  <c r="Q196" i="32"/>
  <c r="K196" i="32"/>
  <c r="I196" i="32"/>
  <c r="E196" i="32"/>
  <c r="O196" i="32"/>
  <c r="D68" i="27"/>
  <c r="E63" i="27" s="1"/>
  <c r="AD42" i="19"/>
  <c r="BI42" i="19" s="1"/>
  <c r="BI34" i="19"/>
  <c r="G5" i="6"/>
  <c r="G5" i="7"/>
  <c r="AH42" i="19"/>
  <c r="BM42" i="19" s="1"/>
  <c r="BM34" i="19"/>
  <c r="AD13" i="25"/>
  <c r="AE34" i="19"/>
  <c r="V22" i="23"/>
  <c r="W21" i="25" s="1"/>
  <c r="AG34" i="19"/>
  <c r="BL34" i="19" s="1"/>
  <c r="AF36" i="24"/>
  <c r="AF34" i="24" s="1"/>
  <c r="AF42" i="24" s="1"/>
  <c r="P34" i="19"/>
  <c r="P42" i="19" s="1"/>
  <c r="AU42" i="19" s="1"/>
  <c r="AB36" i="24"/>
  <c r="AB34" i="24" s="1"/>
  <c r="AB42" i="24" s="1"/>
  <c r="AA23" i="23"/>
  <c r="AB22" i="25" s="1"/>
  <c r="BI36" i="19"/>
  <c r="AC22" i="23"/>
  <c r="Z22" i="23"/>
  <c r="AA21" i="25" s="1"/>
  <c r="P102" i="32"/>
  <c r="P106" i="32" s="1"/>
  <c r="R34" i="19"/>
  <c r="AC21" i="25"/>
  <c r="AL36" i="19"/>
  <c r="W13" i="23"/>
  <c r="Z13" i="23"/>
  <c r="P86" i="32"/>
  <c r="AE36" i="24"/>
  <c r="AE34" i="24" s="1"/>
  <c r="AE42" i="24" s="1"/>
  <c r="Q34" i="19"/>
  <c r="Q42" i="19" s="1"/>
  <c r="AV42" i="19" s="1"/>
  <c r="T23" i="23"/>
  <c r="U22" i="25" s="1"/>
  <c r="F5" i="7"/>
  <c r="AA36" i="24"/>
  <c r="AA34" i="24" s="1"/>
  <c r="AA42" i="24" s="1"/>
  <c r="N22" i="23"/>
  <c r="O21" i="25" s="1"/>
  <c r="Z23" i="23"/>
  <c r="AA22" i="25" s="1"/>
  <c r="AB23" i="23"/>
  <c r="AC22" i="25" s="1"/>
  <c r="AI13" i="23"/>
  <c r="Z34" i="19"/>
  <c r="AI23" i="23"/>
  <c r="AJ22" i="25" s="1"/>
  <c r="D14" i="20"/>
  <c r="W190" i="32"/>
  <c r="K26" i="14"/>
  <c r="K29" i="14" s="1"/>
  <c r="K27" i="14"/>
  <c r="D186" i="32" s="1"/>
  <c r="D187" i="32" s="1"/>
  <c r="D15" i="14"/>
  <c r="H27" i="14"/>
  <c r="B184" i="32" s="1"/>
  <c r="H26" i="14"/>
  <c r="H29" i="14" s="1"/>
  <c r="R30" i="26"/>
  <c r="H30" i="26"/>
  <c r="N30" i="26"/>
  <c r="F70" i="32"/>
  <c r="N102" i="32"/>
  <c r="N106" i="32" s="1"/>
  <c r="F216" i="32"/>
  <c r="B78" i="26"/>
  <c r="D78" i="26"/>
  <c r="L86" i="26"/>
  <c r="F78" i="26"/>
  <c r="H78" i="26"/>
  <c r="P86" i="26"/>
  <c r="R78" i="26"/>
  <c r="B86" i="26"/>
  <c r="B30" i="26"/>
  <c r="L30" i="26"/>
  <c r="J30" i="26"/>
  <c r="F30" i="26"/>
  <c r="D30" i="26"/>
  <c r="D217" i="26"/>
  <c r="L168" i="32"/>
  <c r="L172" i="32" s="1"/>
  <c r="N86" i="32"/>
  <c r="L150" i="32"/>
  <c r="H86" i="32"/>
  <c r="N134" i="32"/>
  <c r="N250" i="32"/>
  <c r="L102" i="32"/>
  <c r="L106" i="32" s="1"/>
  <c r="H150" i="32"/>
  <c r="H250" i="32"/>
  <c r="L118" i="32"/>
  <c r="N118" i="32"/>
  <c r="N70" i="32"/>
  <c r="N184" i="32"/>
  <c r="N156" i="32"/>
  <c r="L134" i="32"/>
  <c r="L234" i="32"/>
  <c r="L238" i="32" s="1"/>
  <c r="H168" i="32"/>
  <c r="H172" i="32" s="1"/>
  <c r="H134" i="32"/>
  <c r="N168" i="32"/>
  <c r="N172" i="32" s="1"/>
  <c r="P217" i="26"/>
  <c r="L200" i="32"/>
  <c r="L216" i="32"/>
  <c r="L250" i="32"/>
  <c r="H70" i="32"/>
  <c r="N150" i="32"/>
  <c r="N216" i="32"/>
  <c r="L184" i="32"/>
  <c r="H200" i="32"/>
  <c r="L86" i="32"/>
  <c r="F217" i="26"/>
  <c r="H202" i="32"/>
  <c r="H203" i="32" s="1"/>
  <c r="G13" i="5"/>
  <c r="G24" i="5" s="1"/>
  <c r="S27" i="5"/>
  <c r="T94" i="26"/>
  <c r="T97" i="26"/>
  <c r="B151" i="26"/>
  <c r="T151" i="26" s="1"/>
  <c r="B217" i="26"/>
  <c r="B84" i="26"/>
  <c r="B77" i="26" s="1"/>
  <c r="B85" i="26"/>
  <c r="B100" i="26"/>
  <c r="B93" i="26" s="1"/>
  <c r="B98" i="26" s="1"/>
  <c r="B234" i="26"/>
  <c r="B235" i="26" s="1"/>
  <c r="B37" i="26"/>
  <c r="B39" i="26" s="1"/>
  <c r="B101" i="26"/>
  <c r="B103" i="26" s="1"/>
  <c r="B250" i="26"/>
  <c r="B251" i="26" s="1"/>
  <c r="B200" i="26"/>
  <c r="B201" i="26" s="1"/>
  <c r="B148" i="26"/>
  <c r="B166" i="26"/>
  <c r="B154" i="26"/>
  <c r="B70" i="26"/>
  <c r="B71" i="26" s="1"/>
  <c r="B214" i="26"/>
  <c r="B167" i="26"/>
  <c r="B169" i="26" s="1"/>
  <c r="B248" i="26"/>
  <c r="B232" i="26"/>
  <c r="B220" i="26"/>
  <c r="P23" i="26"/>
  <c r="P148" i="26" s="1"/>
  <c r="F23" i="26"/>
  <c r="F70" i="26" s="1"/>
  <c r="F71" i="26" s="1"/>
  <c r="B68" i="26"/>
  <c r="B61" i="26" s="1"/>
  <c r="B66" i="26" s="1"/>
  <c r="D168" i="32"/>
  <c r="D172" i="32" s="1"/>
  <c r="H252" i="32"/>
  <c r="H253" i="32" s="1"/>
  <c r="N23" i="26"/>
  <c r="N134" i="26" s="1"/>
  <c r="N135" i="26" s="1"/>
  <c r="J23" i="26"/>
  <c r="J134" i="26" s="1"/>
  <c r="J135" i="26" s="1"/>
  <c r="T208" i="26"/>
  <c r="B132" i="26"/>
  <c r="B125" i="26" s="1"/>
  <c r="B130" i="26" s="1"/>
  <c r="R23" i="26"/>
  <c r="R84" i="26" s="1"/>
  <c r="R77" i="26" s="1"/>
  <c r="T147" i="26"/>
  <c r="B182" i="26"/>
  <c r="B134" i="26"/>
  <c r="B135" i="26" s="1"/>
  <c r="D23" i="26"/>
  <c r="D198" i="26" s="1"/>
  <c r="B198" i="26"/>
  <c r="B191" i="26" s="1"/>
  <c r="B196" i="26" s="1"/>
  <c r="L23" i="26"/>
  <c r="L70" i="26" s="1"/>
  <c r="L71" i="26" s="1"/>
  <c r="H23" i="26"/>
  <c r="H68" i="26" s="1"/>
  <c r="S22" i="23"/>
  <c r="T21" i="25" s="1"/>
  <c r="I26" i="5"/>
  <c r="I29" i="5" s="1"/>
  <c r="I27" i="5"/>
  <c r="B54" i="26" s="1"/>
  <c r="B55" i="26" s="1"/>
  <c r="O7" i="23"/>
  <c r="O29" i="14"/>
  <c r="N29" i="14"/>
  <c r="J27" i="14"/>
  <c r="D184" i="32" s="1"/>
  <c r="K26" i="7"/>
  <c r="M25" i="23" s="1"/>
  <c r="U27" i="14"/>
  <c r="M27" i="14"/>
  <c r="M26" i="14"/>
  <c r="M29" i="14" s="1"/>
  <c r="Q27" i="14"/>
  <c r="Q26" i="14"/>
  <c r="Q29" i="14" s="1"/>
  <c r="P27" i="14"/>
  <c r="J184" i="32" s="1"/>
  <c r="P26" i="14"/>
  <c r="P29" i="14" s="1"/>
  <c r="L26" i="14"/>
  <c r="L29" i="14" s="1"/>
  <c r="L27" i="14"/>
  <c r="F184" i="32" s="1"/>
  <c r="O27" i="14"/>
  <c r="W26" i="14"/>
  <c r="W29" i="14" s="1"/>
  <c r="L186" i="32"/>
  <c r="L187" i="32" s="1"/>
  <c r="F200" i="32"/>
  <c r="I24" i="14"/>
  <c r="P202" i="32"/>
  <c r="P203" i="32" s="1"/>
  <c r="V27" i="14"/>
  <c r="S27" i="14"/>
  <c r="N27" i="14"/>
  <c r="H184" i="32" s="1"/>
  <c r="Y27" i="9"/>
  <c r="R120" i="32" s="1"/>
  <c r="R121" i="32" s="1"/>
  <c r="U27" i="9"/>
  <c r="N120" i="32" s="1"/>
  <c r="U29" i="9"/>
  <c r="V29" i="9"/>
  <c r="S27" i="9"/>
  <c r="R26" i="9"/>
  <c r="R29" i="9" s="1"/>
  <c r="X26" i="9"/>
  <c r="X29" i="9" s="1"/>
  <c r="V27" i="9"/>
  <c r="P118" i="32" s="1"/>
  <c r="I29" i="9"/>
  <c r="N136" i="32"/>
  <c r="N137" i="32" s="1"/>
  <c r="M26" i="7"/>
  <c r="O25" i="23" s="1"/>
  <c r="Q26" i="5"/>
  <c r="Q29" i="5" s="1"/>
  <c r="Q27" i="5"/>
  <c r="N26" i="5"/>
  <c r="N27" i="5"/>
  <c r="H54" i="32" s="1"/>
  <c r="R26" i="5"/>
  <c r="R29" i="5" s="1"/>
  <c r="R27" i="5"/>
  <c r="L54" i="32" s="1"/>
  <c r="X26" i="5"/>
  <c r="X29" i="5" s="1"/>
  <c r="N26" i="7"/>
  <c r="P25" i="23" s="1"/>
  <c r="U24" i="5"/>
  <c r="W27" i="5"/>
  <c r="T29" i="5"/>
  <c r="Y29" i="5"/>
  <c r="D72" i="32"/>
  <c r="D73" i="32" s="1"/>
  <c r="M29" i="5"/>
  <c r="M27" i="5"/>
  <c r="V27" i="5"/>
  <c r="P54" i="32" s="1"/>
  <c r="V26" i="5"/>
  <c r="S7" i="25"/>
  <c r="R22" i="23"/>
  <c r="S21" i="25" s="1"/>
  <c r="O8" i="18"/>
  <c r="P31" i="7"/>
  <c r="W30" i="28"/>
  <c r="X30" i="28" s="1"/>
  <c r="Y30" i="28" s="1"/>
  <c r="Z30" i="28" s="1"/>
  <c r="AA30" i="28" s="1"/>
  <c r="AB30" i="28" s="1"/>
  <c r="AC30" i="28" s="1"/>
  <c r="AD30" i="28" s="1"/>
  <c r="AE30" i="28" s="1"/>
  <c r="AF30" i="28" s="1"/>
  <c r="AG30" i="28" s="1"/>
  <c r="AH30" i="28" s="1"/>
  <c r="T22" i="23"/>
  <c r="U21" i="25" s="1"/>
  <c r="Q8" i="18"/>
  <c r="U7" i="25"/>
  <c r="U13" i="25" s="1"/>
  <c r="Q7" i="23"/>
  <c r="N8" i="18"/>
  <c r="P7" i="23"/>
  <c r="AJ9" i="7"/>
  <c r="T13" i="25"/>
  <c r="R13" i="23"/>
  <c r="M7" i="23"/>
  <c r="J8" i="18"/>
  <c r="S31" i="7"/>
  <c r="S36" i="19"/>
  <c r="S34" i="19" s="1"/>
  <c r="U9" i="23"/>
  <c r="R19" i="18"/>
  <c r="R18" i="18" s="1"/>
  <c r="N36" i="19"/>
  <c r="AS36" i="19" s="1"/>
  <c r="M19" i="18"/>
  <c r="P9" i="23"/>
  <c r="S19" i="18"/>
  <c r="S18" i="18" s="1"/>
  <c r="K19" i="18"/>
  <c r="T36" i="19"/>
  <c r="U36" i="24" s="1"/>
  <c r="Q9" i="23"/>
  <c r="R9" i="25" s="1"/>
  <c r="S23" i="23"/>
  <c r="T22" i="25" s="1"/>
  <c r="AJ17" i="7"/>
  <c r="AJ16" i="7"/>
  <c r="S13" i="23"/>
  <c r="C39" i="7"/>
  <c r="M23" i="23"/>
  <c r="O36" i="19"/>
  <c r="R36" i="24"/>
  <c r="R34" i="24" s="1"/>
  <c r="R42" i="24" s="1"/>
  <c r="AI16" i="6"/>
  <c r="L36" i="19"/>
  <c r="N23" i="6"/>
  <c r="V9" i="23"/>
  <c r="V23" i="23" s="1"/>
  <c r="N9" i="23"/>
  <c r="S23" i="6"/>
  <c r="AN36" i="19"/>
  <c r="I9" i="25"/>
  <c r="G13" i="9"/>
  <c r="D15" i="20" s="1"/>
  <c r="D14" i="9"/>
  <c r="O27" i="9"/>
  <c r="O26" i="9"/>
  <c r="O29" i="9" s="1"/>
  <c r="J26" i="9"/>
  <c r="J29" i="9" s="1"/>
  <c r="J27" i="9"/>
  <c r="Q27" i="9"/>
  <c r="Q26" i="9"/>
  <c r="Q29" i="9" s="1"/>
  <c r="N26" i="9"/>
  <c r="N29" i="9" s="1"/>
  <c r="I26" i="7"/>
  <c r="K25" i="23" s="1"/>
  <c r="N27" i="9"/>
  <c r="H118" i="32" s="1"/>
  <c r="P26" i="9"/>
  <c r="P29" i="9" s="1"/>
  <c r="P27" i="9"/>
  <c r="L26" i="9"/>
  <c r="L29" i="9" s="1"/>
  <c r="L27" i="9"/>
  <c r="M26" i="9"/>
  <c r="M29" i="9" s="1"/>
  <c r="M27" i="9"/>
  <c r="K24" i="9"/>
  <c r="D25" i="32" s="1"/>
  <c r="D15" i="9"/>
  <c r="I27" i="9"/>
  <c r="B118" i="26" s="1"/>
  <c r="H26" i="9"/>
  <c r="H29" i="9" s="1"/>
  <c r="H27" i="9"/>
  <c r="B116" i="26" s="1"/>
  <c r="F13" i="9"/>
  <c r="H26" i="5"/>
  <c r="H27" i="5"/>
  <c r="B54" i="32" s="1"/>
  <c r="F26" i="7"/>
  <c r="H25" i="23" s="1"/>
  <c r="F13" i="5"/>
  <c r="F24" i="5" s="1"/>
  <c r="N29" i="5"/>
  <c r="P29" i="5"/>
  <c r="K27" i="5"/>
  <c r="D56" i="32" s="1"/>
  <c r="D57" i="32" s="1"/>
  <c r="K26" i="5"/>
  <c r="K29" i="5" s="1"/>
  <c r="H26" i="7"/>
  <c r="J25" i="23" s="1"/>
  <c r="L26" i="5"/>
  <c r="L27" i="5"/>
  <c r="F54" i="32" s="1"/>
  <c r="T278" i="32"/>
  <c r="U278" i="32" s="1"/>
  <c r="O27" i="5"/>
  <c r="J26" i="7"/>
  <c r="L25" i="23" s="1"/>
  <c r="P27" i="5"/>
  <c r="J54" i="32" s="1"/>
  <c r="D15" i="5"/>
  <c r="G26" i="7"/>
  <c r="I25" i="23" s="1"/>
  <c r="J26" i="5"/>
  <c r="T310" i="32"/>
  <c r="U310" i="32" s="1"/>
  <c r="T406" i="32"/>
  <c r="U406" i="32" s="1"/>
  <c r="P46" i="26"/>
  <c r="R46" i="26"/>
  <c r="D46" i="26"/>
  <c r="B46" i="26"/>
  <c r="L46" i="26"/>
  <c r="J46" i="26"/>
  <c r="F46" i="26"/>
  <c r="H46" i="26"/>
  <c r="N46" i="26"/>
  <c r="W60" i="32"/>
  <c r="P78" i="26"/>
  <c r="N78" i="26"/>
  <c r="L78" i="26"/>
  <c r="P30" i="26"/>
  <c r="J78" i="26"/>
  <c r="G6" i="20"/>
  <c r="T270" i="32"/>
  <c r="T366" i="32"/>
  <c r="U293" i="32"/>
  <c r="B286" i="32"/>
  <c r="T286" i="32" s="1"/>
  <c r="T301" i="32"/>
  <c r="T246" i="32"/>
  <c r="D217" i="32"/>
  <c r="D212" i="32"/>
  <c r="F217" i="32"/>
  <c r="F212" i="32"/>
  <c r="R217" i="32"/>
  <c r="D398" i="32"/>
  <c r="T398" i="32" s="1"/>
  <c r="U356" i="32"/>
  <c r="N350" i="32"/>
  <c r="T350" i="32" s="1"/>
  <c r="B217" i="32"/>
  <c r="B212" i="32"/>
  <c r="P217" i="32"/>
  <c r="P212" i="32"/>
  <c r="U362" i="32"/>
  <c r="U378" i="32"/>
  <c r="N217" i="32"/>
  <c r="N212" i="32"/>
  <c r="U389" i="32"/>
  <c r="T381" i="32"/>
  <c r="H217" i="32"/>
  <c r="H212" i="32"/>
  <c r="J217" i="32"/>
  <c r="J212" i="32"/>
  <c r="L217" i="32"/>
  <c r="U394" i="32"/>
  <c r="U341" i="32"/>
  <c r="F250" i="32"/>
  <c r="F102" i="32"/>
  <c r="F106" i="32" s="1"/>
  <c r="F234" i="32"/>
  <c r="F134" i="32"/>
  <c r="H38" i="32"/>
  <c r="H42" i="32" s="1"/>
  <c r="F86" i="32"/>
  <c r="D102" i="32"/>
  <c r="D106" i="32" s="1"/>
  <c r="F150" i="32"/>
  <c r="F168" i="32"/>
  <c r="F172" i="32" s="1"/>
  <c r="T39" i="32"/>
  <c r="R234" i="32"/>
  <c r="D86" i="32"/>
  <c r="B168" i="32"/>
  <c r="B172" i="32" s="1"/>
  <c r="B236" i="32"/>
  <c r="B237" i="32" s="1"/>
  <c r="R146" i="32"/>
  <c r="K146" i="32"/>
  <c r="K148" i="32" s="1"/>
  <c r="I146" i="32"/>
  <c r="I148" i="32" s="1"/>
  <c r="D70" i="32"/>
  <c r="D134" i="32"/>
  <c r="B200" i="32"/>
  <c r="B38" i="32"/>
  <c r="D236" i="32"/>
  <c r="D237" i="32" s="1"/>
  <c r="F152" i="32"/>
  <c r="H146" i="32"/>
  <c r="G146" i="32"/>
  <c r="G148" i="32" s="1"/>
  <c r="C146" i="32"/>
  <c r="C148" i="32" s="1"/>
  <c r="B202" i="32"/>
  <c r="B203" i="32" s="1"/>
  <c r="H186" i="32"/>
  <c r="H187" i="32" s="1"/>
  <c r="L156" i="32"/>
  <c r="L152" i="32" s="1"/>
  <c r="B222" i="32"/>
  <c r="B218" i="32" s="1"/>
  <c r="M146" i="32"/>
  <c r="M148" i="32" s="1"/>
  <c r="R102" i="32"/>
  <c r="R106" i="32" s="1"/>
  <c r="D150" i="32"/>
  <c r="D234" i="32"/>
  <c r="B134" i="32"/>
  <c r="B102" i="32"/>
  <c r="B106" i="32" s="1"/>
  <c r="H136" i="32"/>
  <c r="H137" i="32" s="1"/>
  <c r="D202" i="32"/>
  <c r="D203" i="32" s="1"/>
  <c r="D204" i="32" s="1"/>
  <c r="Q146" i="32"/>
  <c r="Q148" i="32" s="1"/>
  <c r="D216" i="32"/>
  <c r="D250" i="32"/>
  <c r="B150" i="32"/>
  <c r="B156" i="32"/>
  <c r="B152" i="32" s="1"/>
  <c r="P236" i="32"/>
  <c r="P237" i="32" s="1"/>
  <c r="P238" i="32" s="1"/>
  <c r="R86" i="32"/>
  <c r="B234" i="32"/>
  <c r="D151" i="32"/>
  <c r="F236" i="32"/>
  <c r="F237" i="32" s="1"/>
  <c r="P72" i="32"/>
  <c r="P73" i="32" s="1"/>
  <c r="T103" i="32"/>
  <c r="L151" i="32"/>
  <c r="B164" i="32"/>
  <c r="F164" i="32"/>
  <c r="J151" i="32"/>
  <c r="N164" i="32"/>
  <c r="P164" i="32"/>
  <c r="B146" i="32"/>
  <c r="D164" i="32"/>
  <c r="F146" i="32"/>
  <c r="H151" i="32"/>
  <c r="N146" i="32"/>
  <c r="P146" i="32"/>
  <c r="R152" i="32"/>
  <c r="D146" i="32"/>
  <c r="L164" i="32"/>
  <c r="P152" i="32"/>
  <c r="P153" i="32" s="1"/>
  <c r="J164" i="32"/>
  <c r="L146" i="32"/>
  <c r="N152" i="32"/>
  <c r="R151" i="32"/>
  <c r="B151" i="32"/>
  <c r="J146" i="32"/>
  <c r="F151" i="32"/>
  <c r="H164" i="32"/>
  <c r="N151" i="32"/>
  <c r="N88" i="32"/>
  <c r="R98" i="32"/>
  <c r="O98" i="32"/>
  <c r="B87" i="32"/>
  <c r="B98" i="32"/>
  <c r="F98" i="32"/>
  <c r="L87" i="32"/>
  <c r="L98" i="32"/>
  <c r="F87" i="32"/>
  <c r="H87" i="32"/>
  <c r="H98" i="32"/>
  <c r="N98" i="32"/>
  <c r="R87" i="32"/>
  <c r="I98" i="32"/>
  <c r="G98" i="32"/>
  <c r="D88" i="32"/>
  <c r="J88" i="32"/>
  <c r="N87" i="32"/>
  <c r="P88" i="32"/>
  <c r="B88" i="32"/>
  <c r="K98" i="32"/>
  <c r="E98" i="32"/>
  <c r="J98" i="32"/>
  <c r="D87" i="32"/>
  <c r="F88" i="32"/>
  <c r="P87" i="32"/>
  <c r="D98" i="32"/>
  <c r="H88" i="32"/>
  <c r="J87" i="32"/>
  <c r="L88" i="32"/>
  <c r="P250" i="32"/>
  <c r="J150" i="32"/>
  <c r="H222" i="32"/>
  <c r="H218" i="32" s="1"/>
  <c r="H72" i="32"/>
  <c r="H73" i="32" s="1"/>
  <c r="N236" i="32"/>
  <c r="N237" i="32" s="1"/>
  <c r="N238" i="32" s="1"/>
  <c r="P186" i="32"/>
  <c r="P187" i="32" s="1"/>
  <c r="R38" i="32"/>
  <c r="R42" i="32" s="1"/>
  <c r="R70" i="32"/>
  <c r="P70" i="32"/>
  <c r="J70" i="32"/>
  <c r="J250" i="32"/>
  <c r="P136" i="32"/>
  <c r="P137" i="32" s="1"/>
  <c r="R134" i="32"/>
  <c r="J216" i="32"/>
  <c r="P120" i="32"/>
  <c r="P121" i="32" s="1"/>
  <c r="T6" i="32"/>
  <c r="P150" i="32"/>
  <c r="P134" i="32"/>
  <c r="B136" i="32"/>
  <c r="B137" i="32" s="1"/>
  <c r="H156" i="32"/>
  <c r="H152" i="32" s="1"/>
  <c r="J38" i="32"/>
  <c r="J42" i="32" s="1"/>
  <c r="P252" i="32"/>
  <c r="P253" i="32" s="1"/>
  <c r="P38" i="32"/>
  <c r="P42" i="32" s="1"/>
  <c r="P200" i="32"/>
  <c r="P168" i="32"/>
  <c r="P172" i="32" s="1"/>
  <c r="P216" i="32"/>
  <c r="J86" i="32"/>
  <c r="J156" i="32"/>
  <c r="J152" i="32" s="1"/>
  <c r="P222" i="32"/>
  <c r="P218" i="32" s="1"/>
  <c r="P56" i="32"/>
  <c r="P57" i="32" s="1"/>
  <c r="B254" i="32"/>
  <c r="P184" i="32"/>
  <c r="P156" i="32"/>
  <c r="J200" i="32"/>
  <c r="J102" i="32"/>
  <c r="J106" i="32" s="1"/>
  <c r="E148" i="32"/>
  <c r="BN36" i="19"/>
  <c r="AI34" i="19"/>
  <c r="AJ36" i="24"/>
  <c r="AJ34" i="24" s="1"/>
  <c r="AJ42" i="24" s="1"/>
  <c r="BD36" i="19"/>
  <c r="Y34" i="19"/>
  <c r="Z36" i="24"/>
  <c r="Z34" i="24" s="1"/>
  <c r="Z42" i="24" s="1"/>
  <c r="L36" i="24"/>
  <c r="AP36" i="19"/>
  <c r="R136" i="32"/>
  <c r="R137" i="32" s="1"/>
  <c r="R186" i="32"/>
  <c r="R187" i="32" s="1"/>
  <c r="R202" i="32"/>
  <c r="R203" i="32" s="1"/>
  <c r="R56" i="32"/>
  <c r="R57" i="32" s="1"/>
  <c r="R222" i="32"/>
  <c r="R218" i="32" s="1"/>
  <c r="R72" i="32"/>
  <c r="R73" i="32" s="1"/>
  <c r="R118" i="32"/>
  <c r="R168" i="32"/>
  <c r="R172" i="32" s="1"/>
  <c r="R200" i="32"/>
  <c r="R54" i="32"/>
  <c r="R216" i="32"/>
  <c r="R236" i="32"/>
  <c r="R156" i="32"/>
  <c r="R184" i="32"/>
  <c r="R252" i="32"/>
  <c r="R253" i="32" s="1"/>
  <c r="R250" i="32"/>
  <c r="T210" i="26"/>
  <c r="AK13" i="23"/>
  <c r="T163" i="26"/>
  <c r="AI7" i="25"/>
  <c r="AH22" i="23"/>
  <c r="J9" i="25"/>
  <c r="I23" i="23"/>
  <c r="I22" i="25"/>
  <c r="S9" i="25"/>
  <c r="R23" i="23"/>
  <c r="AE22" i="23"/>
  <c r="AF7" i="25"/>
  <c r="V7" i="25"/>
  <c r="U22" i="23"/>
  <c r="Y27" i="23"/>
  <c r="Z21" i="25"/>
  <c r="Z25" i="25" s="1"/>
  <c r="X21" i="25"/>
  <c r="X25" i="25" s="1"/>
  <c r="W27" i="23"/>
  <c r="AL7" i="25"/>
  <c r="AL13" i="25" s="1"/>
  <c r="T97" i="32"/>
  <c r="T144" i="26"/>
  <c r="T160" i="26"/>
  <c r="T95" i="26"/>
  <c r="AK36" i="19"/>
  <c r="G36" i="24"/>
  <c r="AH7" i="25"/>
  <c r="AH13" i="25" s="1"/>
  <c r="AG22" i="23"/>
  <c r="K9" i="25"/>
  <c r="J23" i="23"/>
  <c r="R217" i="26"/>
  <c r="T209" i="26"/>
  <c r="Y21" i="25"/>
  <c r="T143" i="26"/>
  <c r="L22" i="23"/>
  <c r="M7" i="25"/>
  <c r="T150" i="26"/>
  <c r="BL36" i="19"/>
  <c r="AB21" i="25"/>
  <c r="Y9" i="25"/>
  <c r="Y13" i="25" s="1"/>
  <c r="X23" i="23"/>
  <c r="Y22" i="25" s="1"/>
  <c r="H217" i="26"/>
  <c r="I21" i="25"/>
  <c r="T342" i="32"/>
  <c r="U342" i="32" s="1"/>
  <c r="L136" i="32"/>
  <c r="L137" i="32" s="1"/>
  <c r="D156" i="32"/>
  <c r="D152" i="32" s="1"/>
  <c r="L252" i="32"/>
  <c r="L253" i="32" s="1"/>
  <c r="L38" i="32"/>
  <c r="L42" i="32" s="1"/>
  <c r="B52" i="26"/>
  <c r="D136" i="32"/>
  <c r="D137" i="32" s="1"/>
  <c r="D54" i="32"/>
  <c r="D252" i="32"/>
  <c r="D253" i="32" s="1"/>
  <c r="D38" i="32"/>
  <c r="D42" i="32" s="1"/>
  <c r="F38" i="32"/>
  <c r="F42" i="32" s="1"/>
  <c r="L222" i="32"/>
  <c r="L218" i="32" s="1"/>
  <c r="L72" i="32"/>
  <c r="L73" i="32" s="1"/>
  <c r="L74" i="32" s="1"/>
  <c r="H36" i="26"/>
  <c r="B36" i="26"/>
  <c r="L202" i="32"/>
  <c r="L203" i="32" s="1"/>
  <c r="L56" i="32"/>
  <c r="D222" i="32"/>
  <c r="D218" i="32" s="1"/>
  <c r="Q166" i="32"/>
  <c r="T163" i="32"/>
  <c r="T213" i="26"/>
  <c r="J217" i="26"/>
  <c r="T216" i="26"/>
  <c r="T162" i="26"/>
  <c r="T96" i="26"/>
  <c r="T161" i="26"/>
  <c r="L217" i="26"/>
  <c r="T215" i="26"/>
  <c r="N217" i="26"/>
  <c r="T149" i="26"/>
  <c r="T142" i="26"/>
  <c r="T374" i="32"/>
  <c r="U374" i="32" s="1"/>
  <c r="T145" i="26"/>
  <c r="T211" i="26"/>
  <c r="F136" i="32"/>
  <c r="F252" i="32"/>
  <c r="F186" i="32"/>
  <c r="F202" i="32"/>
  <c r="F72" i="32"/>
  <c r="F222" i="32"/>
  <c r="F218" i="32" s="1"/>
  <c r="J136" i="32"/>
  <c r="J137" i="32" s="1"/>
  <c r="J252" i="32"/>
  <c r="J253" i="32" s="1"/>
  <c r="J56" i="32"/>
  <c r="J202" i="32"/>
  <c r="J203" i="32" s="1"/>
  <c r="J72" i="32"/>
  <c r="J73" i="32" s="1"/>
  <c r="J222" i="32"/>
  <c r="J218" i="32" s="1"/>
  <c r="N38" i="32"/>
  <c r="N252" i="32"/>
  <c r="N253" i="32" s="1"/>
  <c r="N54" i="32"/>
  <c r="N202" i="32"/>
  <c r="N203" i="32" s="1"/>
  <c r="N204" i="32" s="1"/>
  <c r="N222" i="32"/>
  <c r="N218" i="32" s="1"/>
  <c r="N72" i="32"/>
  <c r="N73" i="32" s="1"/>
  <c r="H182" i="26"/>
  <c r="B74" i="32" l="1"/>
  <c r="P36" i="26"/>
  <c r="P29" i="26" s="1"/>
  <c r="P31" i="26" s="1"/>
  <c r="AA25" i="25"/>
  <c r="AE25" i="25"/>
  <c r="AA27" i="23"/>
  <c r="P54" i="26"/>
  <c r="P55" i="26" s="1"/>
  <c r="H52" i="26"/>
  <c r="P52" i="26"/>
  <c r="P56" i="26" s="1"/>
  <c r="F68" i="26"/>
  <c r="F72" i="26" s="1"/>
  <c r="AJ27" i="23"/>
  <c r="BA34" i="19"/>
  <c r="BH34" i="19"/>
  <c r="J138" i="32"/>
  <c r="AG42" i="19"/>
  <c r="BL42" i="19" s="1"/>
  <c r="AA42" i="19"/>
  <c r="BF42" i="19" s="1"/>
  <c r="BG34" i="19"/>
  <c r="AB42" i="19"/>
  <c r="BG42" i="19" s="1"/>
  <c r="L198" i="26"/>
  <c r="L191" i="26" s="1"/>
  <c r="L196" i="26" s="1"/>
  <c r="U42" i="19"/>
  <c r="AZ42" i="19" s="1"/>
  <c r="AZ34" i="19"/>
  <c r="L182" i="26"/>
  <c r="AK27" i="23"/>
  <c r="L132" i="26"/>
  <c r="L125" i="26" s="1"/>
  <c r="L130" i="26" s="1"/>
  <c r="AD27" i="23"/>
  <c r="L36" i="26"/>
  <c r="L29" i="26" s="1"/>
  <c r="Z27" i="23"/>
  <c r="AF13" i="25"/>
  <c r="AU34" i="19"/>
  <c r="L23" i="23"/>
  <c r="M22" i="25" s="1"/>
  <c r="AF27" i="23"/>
  <c r="L68" i="26"/>
  <c r="L72" i="26" s="1"/>
  <c r="L116" i="26"/>
  <c r="L248" i="26"/>
  <c r="L241" i="26" s="1"/>
  <c r="L246" i="26" s="1"/>
  <c r="L84" i="26"/>
  <c r="L77" i="26" s="1"/>
  <c r="L232" i="26"/>
  <c r="L225" i="26" s="1"/>
  <c r="L230" i="26" s="1"/>
  <c r="B72" i="26"/>
  <c r="AJ25" i="25"/>
  <c r="BB34" i="19"/>
  <c r="W42" i="19"/>
  <c r="BB42" i="19" s="1"/>
  <c r="F36" i="26"/>
  <c r="F29" i="26" s="1"/>
  <c r="L138" i="32"/>
  <c r="AI13" i="25"/>
  <c r="L184" i="26"/>
  <c r="L185" i="26" s="1"/>
  <c r="L214" i="26"/>
  <c r="L218" i="26" s="1"/>
  <c r="L254" i="32"/>
  <c r="S13" i="25"/>
  <c r="N36" i="24"/>
  <c r="C13" i="20"/>
  <c r="C15" i="20"/>
  <c r="E15" i="20" s="1"/>
  <c r="G15" i="20" s="1"/>
  <c r="C14" i="20"/>
  <c r="E14" i="20" s="1"/>
  <c r="G14" i="20" s="1"/>
  <c r="G24" i="9"/>
  <c r="D13" i="20"/>
  <c r="E13" i="20" s="1"/>
  <c r="G13" i="20" s="1"/>
  <c r="E67" i="27"/>
  <c r="AY36" i="19"/>
  <c r="R7" i="18"/>
  <c r="AV34" i="19"/>
  <c r="E36" i="19"/>
  <c r="AO36" i="19"/>
  <c r="AI23" i="6"/>
  <c r="Q23" i="23"/>
  <c r="R22" i="25" s="1"/>
  <c r="G24" i="14"/>
  <c r="D24" i="14" s="1"/>
  <c r="E7" i="14" s="1"/>
  <c r="L36" i="23"/>
  <c r="K36" i="23"/>
  <c r="E65" i="27"/>
  <c r="E56" i="27"/>
  <c r="E59" i="27"/>
  <c r="E62" i="27"/>
  <c r="E58" i="27"/>
  <c r="E60" i="27"/>
  <c r="E54" i="27"/>
  <c r="E68" i="27" s="1"/>
  <c r="E57" i="27"/>
  <c r="E61" i="27"/>
  <c r="E66" i="27"/>
  <c r="E55" i="27"/>
  <c r="E64" i="27"/>
  <c r="F232" i="26"/>
  <c r="F225" i="26" s="1"/>
  <c r="F230" i="26" s="1"/>
  <c r="F132" i="26"/>
  <c r="F125" i="26" s="1"/>
  <c r="F130" i="26" s="1"/>
  <c r="AB25" i="25"/>
  <c r="AC25" i="25"/>
  <c r="AB27" i="23"/>
  <c r="F100" i="26"/>
  <c r="F93" i="26" s="1"/>
  <c r="F98" i="26" s="1"/>
  <c r="AC27" i="23"/>
  <c r="AD21" i="25"/>
  <c r="AD25" i="25" s="1"/>
  <c r="AE42" i="19"/>
  <c r="BJ42" i="19" s="1"/>
  <c r="BJ34" i="19"/>
  <c r="W9" i="25"/>
  <c r="F6" i="26"/>
  <c r="B104" i="26"/>
  <c r="Z42" i="19"/>
  <c r="BE42" i="19" s="1"/>
  <c r="BE34" i="19"/>
  <c r="AI27" i="23"/>
  <c r="H5" i="7"/>
  <c r="H5" i="6"/>
  <c r="F4" i="18"/>
  <c r="F28" i="28"/>
  <c r="N219" i="32"/>
  <c r="N220" i="32" s="1"/>
  <c r="H188" i="32"/>
  <c r="Q13" i="23"/>
  <c r="E4" i="18"/>
  <c r="E28" i="28"/>
  <c r="F148" i="26"/>
  <c r="F153" i="26" s="1"/>
  <c r="F141" i="26" s="1"/>
  <c r="F146" i="26" s="1"/>
  <c r="AW34" i="19"/>
  <c r="R42" i="19"/>
  <c r="AW42" i="19" s="1"/>
  <c r="F248" i="26"/>
  <c r="F241" i="26" s="1"/>
  <c r="F246" i="26" s="1"/>
  <c r="B219" i="32"/>
  <c r="B220" i="32" s="1"/>
  <c r="N116" i="26"/>
  <c r="D219" i="32"/>
  <c r="D220" i="32" s="1"/>
  <c r="B87" i="26"/>
  <c r="B88" i="26" s="1"/>
  <c r="H254" i="32"/>
  <c r="D36" i="26"/>
  <c r="D29" i="26" s="1"/>
  <c r="D31" i="26" s="1"/>
  <c r="D6" i="26"/>
  <c r="H219" i="32"/>
  <c r="H220" i="32" s="1"/>
  <c r="R86" i="26"/>
  <c r="H6" i="26"/>
  <c r="J86" i="26"/>
  <c r="H86" i="26"/>
  <c r="N74" i="32"/>
  <c r="H138" i="32"/>
  <c r="N232" i="26"/>
  <c r="N225" i="26" s="1"/>
  <c r="N230" i="26" s="1"/>
  <c r="N182" i="26"/>
  <c r="D68" i="26"/>
  <c r="D61" i="26" s="1"/>
  <c r="F86" i="26"/>
  <c r="N86" i="26"/>
  <c r="B42" i="32"/>
  <c r="D86" i="26"/>
  <c r="P32" i="26"/>
  <c r="P33" i="26"/>
  <c r="P9" i="26" s="1"/>
  <c r="B6" i="26"/>
  <c r="T30" i="26"/>
  <c r="R6" i="26"/>
  <c r="N138" i="32"/>
  <c r="L188" i="32"/>
  <c r="R116" i="26"/>
  <c r="N254" i="32"/>
  <c r="R232" i="26"/>
  <c r="R225" i="26" s="1"/>
  <c r="R230" i="26" s="1"/>
  <c r="R214" i="26"/>
  <c r="R219" i="26" s="1"/>
  <c r="R166" i="26"/>
  <c r="R159" i="26" s="1"/>
  <c r="R164" i="26" s="1"/>
  <c r="H204" i="32"/>
  <c r="N118" i="26"/>
  <c r="N119" i="26" s="1"/>
  <c r="N214" i="26"/>
  <c r="N219" i="26" s="1"/>
  <c r="N207" i="26" s="1"/>
  <c r="N212" i="26" s="1"/>
  <c r="J232" i="26"/>
  <c r="J225" i="26" s="1"/>
  <c r="J230" i="26" s="1"/>
  <c r="N132" i="26"/>
  <c r="N136" i="26" s="1"/>
  <c r="N198" i="26"/>
  <c r="N191" i="26" s="1"/>
  <c r="N196" i="26" s="1"/>
  <c r="J100" i="26"/>
  <c r="J93" i="26" s="1"/>
  <c r="J98" i="26" s="1"/>
  <c r="H74" i="32"/>
  <c r="N13" i="32"/>
  <c r="N184" i="26"/>
  <c r="N185" i="26" s="1"/>
  <c r="N248" i="26"/>
  <c r="N241" i="26" s="1"/>
  <c r="N246" i="26" s="1"/>
  <c r="J68" i="26"/>
  <c r="J61" i="26" s="1"/>
  <c r="J66" i="26" s="1"/>
  <c r="J182" i="26"/>
  <c r="J132" i="26"/>
  <c r="J136" i="26" s="1"/>
  <c r="L204" i="32"/>
  <c r="N36" i="26"/>
  <c r="N29" i="26" s="1"/>
  <c r="N31" i="26" s="1"/>
  <c r="N84" i="26"/>
  <c r="N77" i="26" s="1"/>
  <c r="N79" i="26" s="1"/>
  <c r="N80" i="26" s="1"/>
  <c r="D148" i="26"/>
  <c r="D153" i="26" s="1"/>
  <c r="N68" i="26"/>
  <c r="N61" i="26" s="1"/>
  <c r="N66" i="26" s="1"/>
  <c r="N52" i="26"/>
  <c r="J248" i="26"/>
  <c r="J241" i="26" s="1"/>
  <c r="J246" i="26" s="1"/>
  <c r="J198" i="26"/>
  <c r="J191" i="26" s="1"/>
  <c r="J196" i="26" s="1"/>
  <c r="B56" i="32"/>
  <c r="B57" i="32" s="1"/>
  <c r="B58" i="32" s="1"/>
  <c r="P232" i="26"/>
  <c r="P225" i="26" s="1"/>
  <c r="P230" i="26" s="1"/>
  <c r="R52" i="26"/>
  <c r="R182" i="26"/>
  <c r="P68" i="26"/>
  <c r="J153" i="32"/>
  <c r="J154" i="32" s="1"/>
  <c r="P184" i="26"/>
  <c r="P185" i="26" s="1"/>
  <c r="B136" i="26"/>
  <c r="F198" i="26"/>
  <c r="B202" i="26"/>
  <c r="P219" i="32"/>
  <c r="P220" i="32" s="1"/>
  <c r="P132" i="26"/>
  <c r="P125" i="26" s="1"/>
  <c r="P130" i="26" s="1"/>
  <c r="D132" i="26"/>
  <c r="D125" i="26" s="1"/>
  <c r="R118" i="26"/>
  <c r="R119" i="26" s="1"/>
  <c r="P200" i="26"/>
  <c r="P201" i="26" s="1"/>
  <c r="P198" i="26"/>
  <c r="P191" i="26" s="1"/>
  <c r="P196" i="26" s="1"/>
  <c r="R148" i="26"/>
  <c r="R152" i="26" s="1"/>
  <c r="F116" i="26"/>
  <c r="J118" i="26"/>
  <c r="J119" i="26" s="1"/>
  <c r="T102" i="32"/>
  <c r="U97" i="32" s="1"/>
  <c r="P248" i="26"/>
  <c r="P241" i="26" s="1"/>
  <c r="B13" i="26"/>
  <c r="D182" i="26"/>
  <c r="D248" i="26"/>
  <c r="R68" i="26"/>
  <c r="D52" i="26"/>
  <c r="R132" i="26"/>
  <c r="R125" i="26" s="1"/>
  <c r="R130" i="26" s="1"/>
  <c r="L219" i="32"/>
  <c r="L220" i="32" s="1"/>
  <c r="R100" i="26"/>
  <c r="R93" i="26" s="1"/>
  <c r="R98" i="26" s="1"/>
  <c r="J13" i="32"/>
  <c r="D116" i="26"/>
  <c r="F134" i="26"/>
  <c r="F135" i="26" s="1"/>
  <c r="R198" i="26"/>
  <c r="R191" i="26" s="1"/>
  <c r="R196" i="26" s="1"/>
  <c r="D232" i="26"/>
  <c r="D225" i="26" s="1"/>
  <c r="D231" i="26" s="1"/>
  <c r="R248" i="26"/>
  <c r="R241" i="26" s="1"/>
  <c r="R246" i="26" s="1"/>
  <c r="F238" i="32"/>
  <c r="P182" i="26"/>
  <c r="F184" i="26"/>
  <c r="F185" i="26" s="1"/>
  <c r="F200" i="26"/>
  <c r="F201" i="26" s="1"/>
  <c r="D191" i="26"/>
  <c r="D196" i="26" s="1"/>
  <c r="H200" i="26"/>
  <c r="H201" i="26" s="1"/>
  <c r="B252" i="26"/>
  <c r="B241" i="26"/>
  <c r="B246" i="26" s="1"/>
  <c r="H232" i="26"/>
  <c r="R79" i="26"/>
  <c r="R80" i="26" s="1"/>
  <c r="L153" i="32"/>
  <c r="L154" i="32" s="1"/>
  <c r="J116" i="26"/>
  <c r="L166" i="26"/>
  <c r="L200" i="26"/>
  <c r="L201" i="26" s="1"/>
  <c r="L100" i="26"/>
  <c r="L220" i="26"/>
  <c r="L167" i="26"/>
  <c r="L169" i="26" s="1"/>
  <c r="L148" i="26"/>
  <c r="L54" i="26"/>
  <c r="L55" i="26" s="1"/>
  <c r="L154" i="26"/>
  <c r="L134" i="26"/>
  <c r="L135" i="26" s="1"/>
  <c r="L136" i="26" s="1"/>
  <c r="L37" i="26"/>
  <c r="L85" i="26"/>
  <c r="L410" i="26"/>
  <c r="L411" i="26" s="1"/>
  <c r="L412" i="26" s="1"/>
  <c r="L234" i="26"/>
  <c r="L235" i="26" s="1"/>
  <c r="L236" i="26" s="1"/>
  <c r="L101" i="26"/>
  <c r="L103" i="26" s="1"/>
  <c r="L250" i="26"/>
  <c r="L251" i="26" s="1"/>
  <c r="D70" i="26"/>
  <c r="D13" i="32"/>
  <c r="H166" i="26"/>
  <c r="H250" i="26"/>
  <c r="H251" i="26" s="1"/>
  <c r="H220" i="26"/>
  <c r="H84" i="26"/>
  <c r="H234" i="26"/>
  <c r="H235" i="26" s="1"/>
  <c r="H214" i="26"/>
  <c r="H167" i="26"/>
  <c r="H169" i="26" s="1"/>
  <c r="H70" i="26"/>
  <c r="H71" i="26" s="1"/>
  <c r="H72" i="26" s="1"/>
  <c r="H154" i="26"/>
  <c r="H101" i="26"/>
  <c r="H103" i="26" s="1"/>
  <c r="H37" i="26"/>
  <c r="H410" i="26"/>
  <c r="H411" i="26" s="1"/>
  <c r="H412" i="26" s="1"/>
  <c r="H134" i="26"/>
  <c r="H135" i="26" s="1"/>
  <c r="H85" i="26"/>
  <c r="D153" i="32"/>
  <c r="D154" i="32" s="1"/>
  <c r="H184" i="26"/>
  <c r="H185" i="26" s="1"/>
  <c r="H186" i="26" s="1"/>
  <c r="J166" i="26"/>
  <c r="J159" i="26" s="1"/>
  <c r="J164" i="26" s="1"/>
  <c r="J234" i="26"/>
  <c r="J235" i="26" s="1"/>
  <c r="J410" i="26"/>
  <c r="J411" i="26" s="1"/>
  <c r="J412" i="26" s="1"/>
  <c r="J214" i="26"/>
  <c r="J218" i="26" s="1"/>
  <c r="J101" i="26"/>
  <c r="J103" i="26" s="1"/>
  <c r="J250" i="26"/>
  <c r="J251" i="26" s="1"/>
  <c r="J85" i="26"/>
  <c r="J37" i="26"/>
  <c r="J200" i="26"/>
  <c r="J201" i="26" s="1"/>
  <c r="J167" i="26"/>
  <c r="J169" i="26" s="1"/>
  <c r="J36" i="26"/>
  <c r="J70" i="26"/>
  <c r="J71" i="26" s="1"/>
  <c r="J154" i="26"/>
  <c r="J84" i="26"/>
  <c r="J220" i="26"/>
  <c r="J148" i="26"/>
  <c r="B219" i="26"/>
  <c r="B207" i="26" s="1"/>
  <c r="B212" i="26" s="1"/>
  <c r="B218" i="26"/>
  <c r="R219" i="32"/>
  <c r="R220" i="32" s="1"/>
  <c r="R89" i="32"/>
  <c r="N166" i="26"/>
  <c r="N159" i="26" s="1"/>
  <c r="N164" i="26" s="1"/>
  <c r="N410" i="26"/>
  <c r="N411" i="26" s="1"/>
  <c r="N412" i="26" s="1"/>
  <c r="N85" i="26"/>
  <c r="N37" i="26"/>
  <c r="N250" i="26"/>
  <c r="N251" i="26" s="1"/>
  <c r="N234" i="26"/>
  <c r="N235" i="26" s="1"/>
  <c r="N100" i="26"/>
  <c r="N93" i="26" s="1"/>
  <c r="N98" i="26" s="1"/>
  <c r="N220" i="26"/>
  <c r="N148" i="26"/>
  <c r="N167" i="26"/>
  <c r="N169" i="26" s="1"/>
  <c r="N154" i="26"/>
  <c r="N101" i="26"/>
  <c r="N103" i="26" s="1"/>
  <c r="P166" i="26"/>
  <c r="P159" i="26" s="1"/>
  <c r="P164" i="26" s="1"/>
  <c r="P100" i="26"/>
  <c r="P167" i="26"/>
  <c r="P169" i="26" s="1"/>
  <c r="P37" i="26"/>
  <c r="P214" i="26"/>
  <c r="P84" i="26"/>
  <c r="P250" i="26"/>
  <c r="P251" i="26" s="1"/>
  <c r="P220" i="26"/>
  <c r="P234" i="26"/>
  <c r="P235" i="26" s="1"/>
  <c r="P85" i="26"/>
  <c r="P154" i="26"/>
  <c r="P410" i="26"/>
  <c r="P411" i="26" s="1"/>
  <c r="P412" i="26" s="1"/>
  <c r="P134" i="26"/>
  <c r="P135" i="26" s="1"/>
  <c r="P70" i="26"/>
  <c r="P118" i="26"/>
  <c r="P119" i="26" s="1"/>
  <c r="P101" i="26"/>
  <c r="P103" i="26" s="1"/>
  <c r="B79" i="26"/>
  <c r="B80" i="26" s="1"/>
  <c r="H132" i="26"/>
  <c r="H125" i="26" s="1"/>
  <c r="H130" i="26" s="1"/>
  <c r="H248" i="26"/>
  <c r="H241" i="26" s="1"/>
  <c r="H246" i="26" s="1"/>
  <c r="J219" i="32"/>
  <c r="J220" i="32" s="1"/>
  <c r="H100" i="26"/>
  <c r="H93" i="26" s="1"/>
  <c r="H98" i="26" s="1"/>
  <c r="J54" i="26"/>
  <c r="J55" i="26" s="1"/>
  <c r="L118" i="26"/>
  <c r="L119" i="26" s="1"/>
  <c r="T150" i="32"/>
  <c r="U144" i="32" s="1"/>
  <c r="T78" i="26"/>
  <c r="D54" i="26"/>
  <c r="D55" i="26" s="1"/>
  <c r="F54" i="26"/>
  <c r="F55" i="26" s="1"/>
  <c r="J184" i="26"/>
  <c r="J185" i="26" s="1"/>
  <c r="R101" i="26"/>
  <c r="R103" i="26" s="1"/>
  <c r="R220" i="26"/>
  <c r="R200" i="26"/>
  <c r="R201" i="26" s="1"/>
  <c r="R234" i="26"/>
  <c r="R235" i="26" s="1"/>
  <c r="R37" i="26"/>
  <c r="R167" i="26"/>
  <c r="R169" i="26" s="1"/>
  <c r="R36" i="26"/>
  <c r="R410" i="26"/>
  <c r="R411" i="26" s="1"/>
  <c r="R412" i="26" s="1"/>
  <c r="R184" i="26"/>
  <c r="R185" i="26" s="1"/>
  <c r="R85" i="26"/>
  <c r="R154" i="26"/>
  <c r="R70" i="26"/>
  <c r="R71" i="26" s="1"/>
  <c r="R250" i="26"/>
  <c r="R251" i="26" s="1"/>
  <c r="R54" i="26"/>
  <c r="R134" i="26"/>
  <c r="R135" i="26" s="1"/>
  <c r="R136" i="26" s="1"/>
  <c r="N200" i="26"/>
  <c r="N201" i="26" s="1"/>
  <c r="N70" i="26"/>
  <c r="N71" i="26" s="1"/>
  <c r="B159" i="26"/>
  <c r="B164" i="26" s="1"/>
  <c r="B170" i="26"/>
  <c r="B225" i="26"/>
  <c r="B230" i="26" s="1"/>
  <c r="B236" i="26"/>
  <c r="T217" i="32"/>
  <c r="H148" i="26"/>
  <c r="H152" i="26" s="1"/>
  <c r="H54" i="26"/>
  <c r="H55" i="26" s="1"/>
  <c r="D166" i="26"/>
  <c r="D101" i="26"/>
  <c r="D234" i="26"/>
  <c r="D167" i="26"/>
  <c r="D84" i="26"/>
  <c r="D250" i="26"/>
  <c r="D251" i="26" s="1"/>
  <c r="D184" i="26"/>
  <c r="D185" i="26" s="1"/>
  <c r="D100" i="26"/>
  <c r="D154" i="26"/>
  <c r="D214" i="26"/>
  <c r="D220" i="26"/>
  <c r="D200" i="26"/>
  <c r="D201" i="26" s="1"/>
  <c r="D202" i="26" s="1"/>
  <c r="D85" i="26"/>
  <c r="D410" i="26"/>
  <c r="D37" i="26"/>
  <c r="D134" i="26"/>
  <c r="H198" i="26"/>
  <c r="H191" i="26" s="1"/>
  <c r="H196" i="26" s="1"/>
  <c r="F166" i="26"/>
  <c r="F101" i="26"/>
  <c r="F103" i="26" s="1"/>
  <c r="F167" i="26"/>
  <c r="F169" i="26" s="1"/>
  <c r="F85" i="26"/>
  <c r="F154" i="26"/>
  <c r="F214" i="26"/>
  <c r="F220" i="26"/>
  <c r="F410" i="26"/>
  <c r="F411" i="26" s="1"/>
  <c r="F412" i="26" s="1"/>
  <c r="F84" i="26"/>
  <c r="F250" i="26"/>
  <c r="F251" i="26" s="1"/>
  <c r="F234" i="26"/>
  <c r="F235" i="26" s="1"/>
  <c r="F37" i="26"/>
  <c r="B153" i="26"/>
  <c r="B141" i="26" s="1"/>
  <c r="B146" i="26" s="1"/>
  <c r="B152" i="26"/>
  <c r="T25" i="25"/>
  <c r="D31" i="28"/>
  <c r="T30" i="7" s="1"/>
  <c r="S17" i="18" s="1"/>
  <c r="AI17" i="18" s="1"/>
  <c r="N7" i="18"/>
  <c r="N24" i="18" s="1"/>
  <c r="O7" i="18"/>
  <c r="O24" i="18" s="1"/>
  <c r="Q7" i="18"/>
  <c r="Q24" i="18" s="1"/>
  <c r="R24" i="18"/>
  <c r="P7" i="25"/>
  <c r="O22" i="23"/>
  <c r="P21" i="25" s="1"/>
  <c r="D12" i="20"/>
  <c r="H116" i="26"/>
  <c r="D74" i="32"/>
  <c r="R204" i="32"/>
  <c r="N186" i="32"/>
  <c r="N187" i="32" s="1"/>
  <c r="N188" i="32" s="1"/>
  <c r="E14" i="14"/>
  <c r="E24" i="14"/>
  <c r="E16" i="14"/>
  <c r="E20" i="14"/>
  <c r="E21" i="14"/>
  <c r="E22" i="14"/>
  <c r="E23" i="14"/>
  <c r="E10" i="14"/>
  <c r="E12" i="14"/>
  <c r="E11" i="14"/>
  <c r="E17" i="14"/>
  <c r="I26" i="14"/>
  <c r="I29" i="14" s="1"/>
  <c r="I27" i="14"/>
  <c r="J186" i="32"/>
  <c r="J187" i="32" s="1"/>
  <c r="J188" i="32" s="1"/>
  <c r="F182" i="26"/>
  <c r="E13" i="14"/>
  <c r="P204" i="32"/>
  <c r="F118" i="32"/>
  <c r="L120" i="32"/>
  <c r="L121" i="32" s="1"/>
  <c r="L122" i="32" s="1"/>
  <c r="J120" i="32"/>
  <c r="J121" i="32" s="1"/>
  <c r="P116" i="26"/>
  <c r="F25" i="7"/>
  <c r="E20" i="18" s="1"/>
  <c r="N25" i="7"/>
  <c r="P24" i="23" s="1"/>
  <c r="Q23" i="25" s="1"/>
  <c r="J118" i="32"/>
  <c r="L52" i="26"/>
  <c r="D13" i="5"/>
  <c r="K25" i="7"/>
  <c r="J20" i="18" s="1"/>
  <c r="J18" i="18" s="1"/>
  <c r="F52" i="26"/>
  <c r="F56" i="32"/>
  <c r="F57" i="32" s="1"/>
  <c r="H29" i="5"/>
  <c r="H36" i="23" s="1"/>
  <c r="U26" i="5"/>
  <c r="U27" i="5"/>
  <c r="M25" i="7"/>
  <c r="V29" i="5"/>
  <c r="J52" i="26"/>
  <c r="U25" i="25"/>
  <c r="T27" i="23"/>
  <c r="AI8" i="18"/>
  <c r="G7" i="23"/>
  <c r="Q22" i="23"/>
  <c r="R21" i="25" s="1"/>
  <c r="R7" i="25"/>
  <c r="R13" i="25" s="1"/>
  <c r="F7" i="23"/>
  <c r="Q7" i="25"/>
  <c r="P22" i="23"/>
  <c r="Q21" i="25" s="1"/>
  <c r="N7" i="25"/>
  <c r="M22" i="23"/>
  <c r="N21" i="25" s="1"/>
  <c r="Q9" i="25"/>
  <c r="P23" i="23"/>
  <c r="S27" i="23"/>
  <c r="AI19" i="18"/>
  <c r="G9" i="23"/>
  <c r="V9" i="25"/>
  <c r="V13" i="25" s="1"/>
  <c r="U13" i="23"/>
  <c r="U23" i="23"/>
  <c r="V22" i="25" s="1"/>
  <c r="AX36" i="19"/>
  <c r="T36" i="24"/>
  <c r="T34" i="24" s="1"/>
  <c r="T42" i="24" s="1"/>
  <c r="O36" i="24"/>
  <c r="N22" i="25"/>
  <c r="N23" i="23"/>
  <c r="O9" i="25"/>
  <c r="P36" i="24"/>
  <c r="P34" i="24" s="1"/>
  <c r="P42" i="24" s="1"/>
  <c r="AT36" i="19"/>
  <c r="O34" i="19"/>
  <c r="S42" i="19"/>
  <c r="AX42" i="19" s="1"/>
  <c r="AX34" i="19"/>
  <c r="F9" i="23"/>
  <c r="AQ36" i="19"/>
  <c r="M36" i="24"/>
  <c r="D118" i="32"/>
  <c r="B119" i="26"/>
  <c r="B120" i="26" s="1"/>
  <c r="B138" i="32"/>
  <c r="B118" i="32"/>
  <c r="D138" i="32"/>
  <c r="K27" i="9"/>
  <c r="K26" i="9"/>
  <c r="K29" i="9" s="1"/>
  <c r="F120" i="32"/>
  <c r="F121" i="32" s="1"/>
  <c r="F118" i="26"/>
  <c r="J25" i="7"/>
  <c r="J35" i="19" s="1"/>
  <c r="F25" i="23"/>
  <c r="C12" i="20"/>
  <c r="I25" i="7"/>
  <c r="K24" i="23" s="1"/>
  <c r="H118" i="26"/>
  <c r="H120" i="32"/>
  <c r="H121" i="32" s="1"/>
  <c r="H122" i="32" s="1"/>
  <c r="B120" i="32"/>
  <c r="B121" i="32" s="1"/>
  <c r="D13" i="9"/>
  <c r="F24" i="9"/>
  <c r="D24" i="9" s="1"/>
  <c r="P6" i="26"/>
  <c r="G25" i="23"/>
  <c r="D24" i="5"/>
  <c r="E19" i="5" s="1"/>
  <c r="L29" i="5"/>
  <c r="J36" i="23" s="1"/>
  <c r="H25" i="7"/>
  <c r="H56" i="32"/>
  <c r="H57" i="32" s="1"/>
  <c r="H58" i="32" s="1"/>
  <c r="T46" i="26"/>
  <c r="J29" i="5"/>
  <c r="I36" i="23" s="1"/>
  <c r="T212" i="32"/>
  <c r="J89" i="32"/>
  <c r="L6" i="26"/>
  <c r="J6" i="26"/>
  <c r="N6" i="26"/>
  <c r="D238" i="32"/>
  <c r="T146" i="32"/>
  <c r="H153" i="32"/>
  <c r="H154" i="32" s="1"/>
  <c r="P89" i="32"/>
  <c r="P74" i="32"/>
  <c r="N89" i="32"/>
  <c r="D58" i="32"/>
  <c r="R74" i="32"/>
  <c r="F153" i="32"/>
  <c r="F154" i="32" s="1"/>
  <c r="J74" i="32"/>
  <c r="T250" i="32"/>
  <c r="U245" i="32" s="1"/>
  <c r="B238" i="32"/>
  <c r="T234" i="32"/>
  <c r="U230" i="32" s="1"/>
  <c r="J204" i="32"/>
  <c r="D254" i="32"/>
  <c r="T200" i="32"/>
  <c r="T70" i="32"/>
  <c r="U70" i="32" s="1"/>
  <c r="B153" i="32"/>
  <c r="B154" i="32" s="1"/>
  <c r="B204" i="32"/>
  <c r="T86" i="32"/>
  <c r="U80" i="32" s="1"/>
  <c r="D188" i="32"/>
  <c r="T216" i="32"/>
  <c r="U216" i="32" s="1"/>
  <c r="R122" i="32"/>
  <c r="F13" i="32"/>
  <c r="R188" i="32"/>
  <c r="P254" i="32"/>
  <c r="R138" i="32"/>
  <c r="H89" i="32"/>
  <c r="L89" i="32"/>
  <c r="D89" i="32"/>
  <c r="F89" i="32"/>
  <c r="T88" i="32"/>
  <c r="P154" i="32"/>
  <c r="N153" i="32"/>
  <c r="N154" i="32" s="1"/>
  <c r="T151" i="32"/>
  <c r="R153" i="32"/>
  <c r="R154" i="32" s="1"/>
  <c r="P188" i="32"/>
  <c r="P138" i="32"/>
  <c r="R13" i="32"/>
  <c r="T164" i="32"/>
  <c r="H13" i="32"/>
  <c r="T98" i="32"/>
  <c r="B13" i="32"/>
  <c r="B89" i="32"/>
  <c r="B90" i="32" s="1"/>
  <c r="T87" i="32"/>
  <c r="L13" i="32"/>
  <c r="P13" i="32"/>
  <c r="T106" i="32"/>
  <c r="T184" i="32"/>
  <c r="P14" i="32"/>
  <c r="P122" i="32"/>
  <c r="T134" i="32"/>
  <c r="P58" i="32"/>
  <c r="T168" i="32"/>
  <c r="J254" i="32"/>
  <c r="AF21" i="25"/>
  <c r="AF25" i="25" s="1"/>
  <c r="AE27" i="23"/>
  <c r="Y42" i="19"/>
  <c r="BD42" i="19" s="1"/>
  <c r="BD34" i="19"/>
  <c r="L57" i="32"/>
  <c r="L58" i="32" s="1"/>
  <c r="W22" i="25"/>
  <c r="R27" i="23"/>
  <c r="S22" i="25"/>
  <c r="S25" i="25" s="1"/>
  <c r="J22" i="25"/>
  <c r="AI42" i="19"/>
  <c r="BN42" i="19" s="1"/>
  <c r="BN34" i="19"/>
  <c r="H29" i="26"/>
  <c r="M21" i="25"/>
  <c r="X27" i="23"/>
  <c r="K22" i="25"/>
  <c r="R254" i="32"/>
  <c r="Y25" i="25"/>
  <c r="V21" i="25"/>
  <c r="AI21" i="25"/>
  <c r="AI25" i="25" s="1"/>
  <c r="AH27" i="23"/>
  <c r="B56" i="26"/>
  <c r="AH21" i="25"/>
  <c r="AH25" i="25" s="1"/>
  <c r="AG27" i="23"/>
  <c r="P153" i="26"/>
  <c r="P141" i="26" s="1"/>
  <c r="P146" i="26" s="1"/>
  <c r="P152" i="26"/>
  <c r="B40" i="26"/>
  <c r="B29" i="26"/>
  <c r="R14" i="32"/>
  <c r="T236" i="32"/>
  <c r="R237" i="32"/>
  <c r="R58" i="32"/>
  <c r="T54" i="32"/>
  <c r="N121" i="32"/>
  <c r="F253" i="32"/>
  <c r="T252" i="32"/>
  <c r="T172" i="32"/>
  <c r="T217" i="26"/>
  <c r="F187" i="32"/>
  <c r="F137" i="32"/>
  <c r="T136" i="32"/>
  <c r="T72" i="32"/>
  <c r="F73" i="32"/>
  <c r="T38" i="32"/>
  <c r="N42" i="32"/>
  <c r="F219" i="32"/>
  <c r="T218" i="32"/>
  <c r="H61" i="26"/>
  <c r="H66" i="26" s="1"/>
  <c r="F203" i="32"/>
  <c r="T202" i="32"/>
  <c r="J57" i="32"/>
  <c r="J58" i="32" s="1"/>
  <c r="L186" i="26" l="1"/>
  <c r="F61" i="26"/>
  <c r="F66" i="26" s="1"/>
  <c r="F252" i="26"/>
  <c r="P120" i="26"/>
  <c r="L252" i="26"/>
  <c r="H56" i="26"/>
  <c r="L219" i="26"/>
  <c r="L207" i="26" s="1"/>
  <c r="L87" i="26"/>
  <c r="L88" i="26" s="1"/>
  <c r="L202" i="26"/>
  <c r="F236" i="26"/>
  <c r="R186" i="26"/>
  <c r="J236" i="26"/>
  <c r="R236" i="26"/>
  <c r="L120" i="26"/>
  <c r="L61" i="26"/>
  <c r="L66" i="26" s="1"/>
  <c r="U150" i="32"/>
  <c r="F152" i="26"/>
  <c r="U146" i="32"/>
  <c r="R104" i="26"/>
  <c r="N236" i="26"/>
  <c r="R207" i="26"/>
  <c r="R212" i="26" s="1"/>
  <c r="D36" i="19"/>
  <c r="D81" i="27" s="1"/>
  <c r="F104" i="26"/>
  <c r="J202" i="26"/>
  <c r="J125" i="26"/>
  <c r="J130" i="26" s="1"/>
  <c r="F136" i="26"/>
  <c r="G9" i="25"/>
  <c r="E9" i="14"/>
  <c r="E8" i="14"/>
  <c r="D23" i="20"/>
  <c r="E19" i="14"/>
  <c r="E15" i="14"/>
  <c r="E18" i="14"/>
  <c r="J120" i="26"/>
  <c r="F6" i="19"/>
  <c r="B3" i="26"/>
  <c r="B3" i="32"/>
  <c r="G6" i="24"/>
  <c r="R170" i="26"/>
  <c r="J186" i="26"/>
  <c r="G23" i="23"/>
  <c r="H6" i="24"/>
  <c r="G6" i="19"/>
  <c r="F23" i="23"/>
  <c r="U27" i="23"/>
  <c r="V25" i="25"/>
  <c r="D56" i="26"/>
  <c r="N120" i="26"/>
  <c r="I5" i="6"/>
  <c r="I5" i="7"/>
  <c r="R72" i="26"/>
  <c r="G4" i="18"/>
  <c r="G28" i="28"/>
  <c r="N87" i="26"/>
  <c r="N88" i="26" s="1"/>
  <c r="N72" i="26"/>
  <c r="N170" i="26"/>
  <c r="R61" i="26"/>
  <c r="R66" i="26" s="1"/>
  <c r="T42" i="32"/>
  <c r="R153" i="26"/>
  <c r="R141" i="26" s="1"/>
  <c r="R146" i="26" s="1"/>
  <c r="U145" i="32"/>
  <c r="N186" i="26"/>
  <c r="R87" i="26"/>
  <c r="R88" i="26" s="1"/>
  <c r="T86" i="26"/>
  <c r="P34" i="26"/>
  <c r="T36" i="26"/>
  <c r="U30" i="26" s="1"/>
  <c r="P186" i="26"/>
  <c r="N218" i="26"/>
  <c r="R120" i="26"/>
  <c r="D141" i="26"/>
  <c r="D146" i="26" s="1"/>
  <c r="P236" i="26"/>
  <c r="N252" i="26"/>
  <c r="H202" i="26"/>
  <c r="D152" i="26"/>
  <c r="P136" i="26"/>
  <c r="T68" i="26"/>
  <c r="U62" i="26" s="1"/>
  <c r="D186" i="26"/>
  <c r="N82" i="26"/>
  <c r="N32" i="26"/>
  <c r="N33" i="26"/>
  <c r="N9" i="26" s="1"/>
  <c r="D32" i="26"/>
  <c r="D33" i="26"/>
  <c r="D9" i="26" s="1"/>
  <c r="L231" i="26"/>
  <c r="U96" i="32"/>
  <c r="R202" i="26"/>
  <c r="R82" i="26"/>
  <c r="U102" i="32"/>
  <c r="R218" i="26"/>
  <c r="U101" i="32"/>
  <c r="F247" i="26"/>
  <c r="N125" i="26"/>
  <c r="N130" i="26" s="1"/>
  <c r="T153" i="32"/>
  <c r="J104" i="26"/>
  <c r="J14" i="32"/>
  <c r="J15" i="32" s="1"/>
  <c r="J252" i="26"/>
  <c r="H247" i="26"/>
  <c r="J72" i="26"/>
  <c r="P61" i="26"/>
  <c r="P66" i="26" s="1"/>
  <c r="U250" i="32"/>
  <c r="T232" i="26"/>
  <c r="U226" i="26" s="1"/>
  <c r="T248" i="26"/>
  <c r="U248" i="26" s="1"/>
  <c r="H153" i="26"/>
  <c r="H141" i="26" s="1"/>
  <c r="H146" i="26" s="1"/>
  <c r="N202" i="26"/>
  <c r="P252" i="26"/>
  <c r="U98" i="32"/>
  <c r="H104" i="26"/>
  <c r="H252" i="26"/>
  <c r="T100" i="26"/>
  <c r="U100" i="26" s="1"/>
  <c r="J56" i="26"/>
  <c r="L14" i="26"/>
  <c r="T52" i="26"/>
  <c r="U52" i="26" s="1"/>
  <c r="P246" i="26"/>
  <c r="P247" i="26"/>
  <c r="H236" i="26"/>
  <c r="D241" i="26"/>
  <c r="D247" i="26" s="1"/>
  <c r="P202" i="26"/>
  <c r="T182" i="26"/>
  <c r="U182" i="26" s="1"/>
  <c r="L56" i="26"/>
  <c r="T200" i="26"/>
  <c r="T214" i="26"/>
  <c r="U211" i="26" s="1"/>
  <c r="R252" i="26"/>
  <c r="D252" i="26"/>
  <c r="H225" i="26"/>
  <c r="H230" i="26" s="1"/>
  <c r="F56" i="26"/>
  <c r="T166" i="26"/>
  <c r="U162" i="26" s="1"/>
  <c r="P170" i="26"/>
  <c r="J247" i="26"/>
  <c r="T148" i="26"/>
  <c r="U148" i="26" s="1"/>
  <c r="N247" i="26"/>
  <c r="F202" i="26"/>
  <c r="F191" i="26"/>
  <c r="F196" i="26" s="1"/>
  <c r="T196" i="26" s="1"/>
  <c r="T70" i="26"/>
  <c r="D71" i="26"/>
  <c r="L14" i="32"/>
  <c r="L15" i="32" s="1"/>
  <c r="D235" i="26"/>
  <c r="T234" i="26"/>
  <c r="P219" i="26"/>
  <c r="P207" i="26" s="1"/>
  <c r="P212" i="26" s="1"/>
  <c r="P218" i="26"/>
  <c r="N152" i="26"/>
  <c r="N153" i="26"/>
  <c r="N141" i="26" s="1"/>
  <c r="N146" i="26" s="1"/>
  <c r="J77" i="26"/>
  <c r="J87" i="26"/>
  <c r="J88" i="26" s="1"/>
  <c r="L159" i="26"/>
  <c r="L164" i="26" s="1"/>
  <c r="L170" i="26"/>
  <c r="B247" i="26"/>
  <c r="D219" i="26"/>
  <c r="D207" i="26" s="1"/>
  <c r="D212" i="26" s="1"/>
  <c r="D218" i="26"/>
  <c r="L31" i="26"/>
  <c r="L33" i="26" s="1"/>
  <c r="L9" i="26" s="1"/>
  <c r="F31" i="26"/>
  <c r="L79" i="26"/>
  <c r="L80" i="26" s="1"/>
  <c r="H219" i="26"/>
  <c r="H207" i="26" s="1"/>
  <c r="H212" i="26" s="1"/>
  <c r="T132" i="26"/>
  <c r="U131" i="26" s="1"/>
  <c r="D135" i="26"/>
  <c r="D136" i="26" s="1"/>
  <c r="T134" i="26"/>
  <c r="D93" i="26"/>
  <c r="R29" i="26"/>
  <c r="P93" i="26"/>
  <c r="P98" i="26" s="1"/>
  <c r="P104" i="26"/>
  <c r="J29" i="26"/>
  <c r="L152" i="26"/>
  <c r="L153" i="26"/>
  <c r="L141" i="26" s="1"/>
  <c r="L146" i="26" s="1"/>
  <c r="T201" i="26"/>
  <c r="D159" i="26"/>
  <c r="J219" i="26"/>
  <c r="J207" i="26" s="1"/>
  <c r="J212" i="26" s="1"/>
  <c r="F231" i="26"/>
  <c r="H136" i="26"/>
  <c r="B31" i="26"/>
  <c r="B33" i="26" s="1"/>
  <c r="J122" i="32"/>
  <c r="F218" i="26"/>
  <c r="F219" i="26"/>
  <c r="F207" i="26" s="1"/>
  <c r="F212" i="26" s="1"/>
  <c r="D39" i="26"/>
  <c r="D13" i="26"/>
  <c r="T37" i="26"/>
  <c r="B231" i="26"/>
  <c r="R55" i="26"/>
  <c r="R56" i="26" s="1"/>
  <c r="R14" i="26"/>
  <c r="B82" i="26"/>
  <c r="J170" i="26"/>
  <c r="H77" i="26"/>
  <c r="H79" i="26" s="1"/>
  <c r="H87" i="26"/>
  <c r="H88" i="26" s="1"/>
  <c r="T410" i="26"/>
  <c r="D411" i="26"/>
  <c r="T251" i="26"/>
  <c r="R39" i="26"/>
  <c r="R40" i="26" s="1"/>
  <c r="R13" i="26"/>
  <c r="N104" i="26"/>
  <c r="N39" i="26"/>
  <c r="N40" i="26" s="1"/>
  <c r="N13" i="26"/>
  <c r="H39" i="26"/>
  <c r="H40" i="26" s="1"/>
  <c r="H13" i="26"/>
  <c r="F77" i="26"/>
  <c r="F87" i="26"/>
  <c r="F88" i="26" s="1"/>
  <c r="F186" i="26"/>
  <c r="H31" i="26"/>
  <c r="J14" i="26"/>
  <c r="T198" i="26"/>
  <c r="F39" i="26"/>
  <c r="F40" i="26" s="1"/>
  <c r="F13" i="26"/>
  <c r="T85" i="26"/>
  <c r="D77" i="26"/>
  <c r="D87" i="26"/>
  <c r="D88" i="26" s="1"/>
  <c r="J153" i="26"/>
  <c r="J141" i="26" s="1"/>
  <c r="J146" i="26" s="1"/>
  <c r="J152" i="26"/>
  <c r="J39" i="26"/>
  <c r="J40" i="26" s="1"/>
  <c r="J13" i="26"/>
  <c r="L93" i="26"/>
  <c r="L98" i="26" s="1"/>
  <c r="L104" i="26"/>
  <c r="T250" i="26"/>
  <c r="F159" i="26"/>
  <c r="F164" i="26" s="1"/>
  <c r="F170" i="26"/>
  <c r="D103" i="26"/>
  <c r="T103" i="26" s="1"/>
  <c r="T101" i="26"/>
  <c r="P39" i="26"/>
  <c r="P40" i="26" s="1"/>
  <c r="P13" i="26"/>
  <c r="N231" i="26"/>
  <c r="T84" i="26"/>
  <c r="U78" i="26" s="1"/>
  <c r="D169" i="26"/>
  <c r="T169" i="26" s="1"/>
  <c r="T167" i="26"/>
  <c r="H218" i="26"/>
  <c r="P71" i="26"/>
  <c r="P72" i="26" s="1"/>
  <c r="P14" i="26"/>
  <c r="P77" i="26"/>
  <c r="P87" i="26"/>
  <c r="P88" i="26" s="1"/>
  <c r="H159" i="26"/>
  <c r="H164" i="26" s="1"/>
  <c r="H170" i="26"/>
  <c r="L39" i="26"/>
  <c r="L40" i="26" s="1"/>
  <c r="L13" i="26"/>
  <c r="E12" i="20"/>
  <c r="G12" i="20" s="1"/>
  <c r="G23" i="20" s="1"/>
  <c r="T29" i="7"/>
  <c r="T37" i="19"/>
  <c r="T34" i="19" s="1"/>
  <c r="AY34" i="19" s="1"/>
  <c r="R25" i="25"/>
  <c r="F14" i="32"/>
  <c r="F15" i="32" s="1"/>
  <c r="F122" i="32"/>
  <c r="N24" i="7"/>
  <c r="N23" i="7" s="1"/>
  <c r="N31" i="7" s="1"/>
  <c r="U194" i="32"/>
  <c r="H24" i="23"/>
  <c r="I23" i="25" s="1"/>
  <c r="U195" i="32"/>
  <c r="F24" i="7"/>
  <c r="F23" i="7" s="1"/>
  <c r="B184" i="26"/>
  <c r="B186" i="32"/>
  <c r="B14" i="32" s="1"/>
  <c r="B15" i="32" s="1"/>
  <c r="F35" i="19"/>
  <c r="AK35" i="19" s="1"/>
  <c r="M20" i="18"/>
  <c r="M18" i="18" s="1"/>
  <c r="T118" i="32"/>
  <c r="U112" i="32" s="1"/>
  <c r="N35" i="19"/>
  <c r="O35" i="24" s="1"/>
  <c r="O34" i="24" s="1"/>
  <c r="O42" i="24" s="1"/>
  <c r="T116" i="26"/>
  <c r="K24" i="7"/>
  <c r="K23" i="7" s="1"/>
  <c r="K31" i="7" s="1"/>
  <c r="K35" i="19"/>
  <c r="AP35" i="19" s="1"/>
  <c r="M24" i="23"/>
  <c r="N23" i="25" s="1"/>
  <c r="N25" i="25" s="1"/>
  <c r="G25" i="7"/>
  <c r="G24" i="7" s="1"/>
  <c r="G23" i="7" s="1"/>
  <c r="G31" i="7" s="1"/>
  <c r="I35" i="19"/>
  <c r="J35" i="24" s="1"/>
  <c r="J34" i="24" s="1"/>
  <c r="J42" i="24" s="1"/>
  <c r="U29" i="5"/>
  <c r="L25" i="7"/>
  <c r="H14" i="32"/>
  <c r="H15" i="32" s="1"/>
  <c r="N54" i="26"/>
  <c r="N56" i="32"/>
  <c r="E23" i="5"/>
  <c r="E14" i="5"/>
  <c r="E12" i="5"/>
  <c r="E13" i="5"/>
  <c r="E7" i="5"/>
  <c r="L20" i="18"/>
  <c r="L18" i="18" s="1"/>
  <c r="O24" i="23"/>
  <c r="M35" i="19"/>
  <c r="M24" i="7"/>
  <c r="M23" i="7" s="1"/>
  <c r="M31" i="7" s="1"/>
  <c r="J24" i="7"/>
  <c r="J23" i="7" s="1"/>
  <c r="J31" i="7" s="1"/>
  <c r="I20" i="18"/>
  <c r="I18" i="18" s="1"/>
  <c r="E24" i="5"/>
  <c r="E8" i="5"/>
  <c r="E20" i="5"/>
  <c r="E10" i="5"/>
  <c r="E11" i="5"/>
  <c r="E9" i="5"/>
  <c r="E17" i="5"/>
  <c r="E21" i="5"/>
  <c r="S7" i="18"/>
  <c r="S24" i="18" s="1"/>
  <c r="Q27" i="23"/>
  <c r="H21" i="25"/>
  <c r="H7" i="25"/>
  <c r="G22" i="23"/>
  <c r="G7" i="25"/>
  <c r="F22" i="23"/>
  <c r="E36" i="24"/>
  <c r="H9" i="25"/>
  <c r="F36" i="24"/>
  <c r="Q22" i="25"/>
  <c r="Q25" i="25" s="1"/>
  <c r="P27" i="23"/>
  <c r="O42" i="19"/>
  <c r="AT42" i="19" s="1"/>
  <c r="AT34" i="19"/>
  <c r="O22" i="25"/>
  <c r="H20" i="18"/>
  <c r="H18" i="18" s="1"/>
  <c r="L24" i="23"/>
  <c r="I24" i="7"/>
  <c r="I23" i="7" s="1"/>
  <c r="I31" i="7" s="1"/>
  <c r="E13" i="9"/>
  <c r="B122" i="32"/>
  <c r="C23" i="20"/>
  <c r="F119" i="26"/>
  <c r="F120" i="26" s="1"/>
  <c r="F14" i="26"/>
  <c r="H119" i="26"/>
  <c r="H120" i="26" s="1"/>
  <c r="H14" i="26"/>
  <c r="D118" i="26"/>
  <c r="D120" i="32"/>
  <c r="E7" i="9"/>
  <c r="E8" i="9"/>
  <c r="E18" i="9"/>
  <c r="E19" i="9"/>
  <c r="E10" i="9"/>
  <c r="E12" i="9"/>
  <c r="E17" i="9"/>
  <c r="E22" i="9"/>
  <c r="E21" i="9"/>
  <c r="E11" i="9"/>
  <c r="E23" i="9"/>
  <c r="E24" i="9"/>
  <c r="E14" i="9"/>
  <c r="E16" i="9"/>
  <c r="E9" i="9"/>
  <c r="E20" i="9"/>
  <c r="E15" i="9"/>
  <c r="E22" i="5"/>
  <c r="E18" i="5"/>
  <c r="U64" i="32"/>
  <c r="E15" i="5"/>
  <c r="E16" i="5"/>
  <c r="L23" i="25"/>
  <c r="L25" i="25" s="1"/>
  <c r="K27" i="23"/>
  <c r="J34" i="19"/>
  <c r="K35" i="24"/>
  <c r="K34" i="24" s="1"/>
  <c r="K42" i="24" s="1"/>
  <c r="AO35" i="19"/>
  <c r="F36" i="23"/>
  <c r="E20" i="27" s="1"/>
  <c r="H24" i="7"/>
  <c r="H23" i="7" s="1"/>
  <c r="H31" i="7" s="1"/>
  <c r="H35" i="19"/>
  <c r="G20" i="18"/>
  <c r="G18" i="18" s="1"/>
  <c r="J24" i="23"/>
  <c r="U212" i="32"/>
  <c r="G36" i="23"/>
  <c r="D20" i="27" s="1"/>
  <c r="T6" i="26"/>
  <c r="E18" i="18"/>
  <c r="U246" i="32"/>
  <c r="U244" i="32"/>
  <c r="U86" i="32"/>
  <c r="U81" i="32"/>
  <c r="T89" i="32"/>
  <c r="U229" i="32"/>
  <c r="U65" i="32"/>
  <c r="U200" i="32"/>
  <c r="U178" i="32"/>
  <c r="U134" i="32"/>
  <c r="U228" i="32"/>
  <c r="U234" i="32"/>
  <c r="U211" i="32"/>
  <c r="T154" i="32"/>
  <c r="U210" i="32"/>
  <c r="T13" i="32"/>
  <c r="U128" i="32"/>
  <c r="R15" i="32"/>
  <c r="U184" i="32"/>
  <c r="U164" i="32"/>
  <c r="P15" i="32"/>
  <c r="U167" i="32"/>
  <c r="U168" i="32"/>
  <c r="U163" i="32"/>
  <c r="U129" i="32"/>
  <c r="U162" i="32"/>
  <c r="G21" i="25"/>
  <c r="R238" i="32"/>
  <c r="T238" i="32" s="1"/>
  <c r="T237" i="32"/>
  <c r="T219" i="32"/>
  <c r="F220" i="32"/>
  <c r="T220" i="32" s="1"/>
  <c r="F188" i="32"/>
  <c r="D230" i="26"/>
  <c r="F74" i="32"/>
  <c r="T74" i="32" s="1"/>
  <c r="T73" i="32"/>
  <c r="F138" i="32"/>
  <c r="T138" i="32" s="1"/>
  <c r="T137" i="32"/>
  <c r="U54" i="32"/>
  <c r="U48" i="32"/>
  <c r="L247" i="26"/>
  <c r="U38" i="32"/>
  <c r="U37" i="32"/>
  <c r="U32" i="32"/>
  <c r="R247" i="26"/>
  <c r="T203" i="32"/>
  <c r="F204" i="32"/>
  <c r="T204" i="32" s="1"/>
  <c r="R231" i="26"/>
  <c r="U67" i="26"/>
  <c r="P231" i="26"/>
  <c r="F58" i="32"/>
  <c r="D130" i="26"/>
  <c r="J231" i="26"/>
  <c r="D66" i="26"/>
  <c r="N122" i="32"/>
  <c r="T253" i="32"/>
  <c r="F254" i="32"/>
  <c r="T254" i="32" s="1"/>
  <c r="U63" i="26" l="1"/>
  <c r="U68" i="26"/>
  <c r="U96" i="26"/>
  <c r="U227" i="26"/>
  <c r="U228" i="26"/>
  <c r="U64" i="26"/>
  <c r="U229" i="26"/>
  <c r="U97" i="26"/>
  <c r="U242" i="26"/>
  <c r="U244" i="26"/>
  <c r="U65" i="26"/>
  <c r="U232" i="26"/>
  <c r="U95" i="26"/>
  <c r="U129" i="26"/>
  <c r="U128" i="26"/>
  <c r="AS35" i="19"/>
  <c r="N34" i="19"/>
  <c r="AS34" i="19" s="1"/>
  <c r="H22" i="25"/>
  <c r="G22" i="25"/>
  <c r="E23" i="20"/>
  <c r="F9" i="20" s="1"/>
  <c r="I34" i="19"/>
  <c r="AN34" i="19" s="1"/>
  <c r="H4" i="18"/>
  <c r="H28" i="28"/>
  <c r="U36" i="26"/>
  <c r="B93" i="32"/>
  <c r="B191" i="32"/>
  <c r="B77" i="32"/>
  <c r="B289" i="32"/>
  <c r="B241" i="32"/>
  <c r="B369" i="32"/>
  <c r="D3" i="32"/>
  <c r="B353" i="32"/>
  <c r="B257" i="32"/>
  <c r="B321" i="32"/>
  <c r="B175" i="32"/>
  <c r="B141" i="32"/>
  <c r="B29" i="32"/>
  <c r="B401" i="32"/>
  <c r="B337" i="32"/>
  <c r="B305" i="32"/>
  <c r="B61" i="32"/>
  <c r="B125" i="32"/>
  <c r="B225" i="32"/>
  <c r="B45" i="32"/>
  <c r="B207" i="32"/>
  <c r="B385" i="32"/>
  <c r="B109" i="32"/>
  <c r="B159" i="32"/>
  <c r="B273" i="32"/>
  <c r="H6" i="19"/>
  <c r="I6" i="24"/>
  <c r="B303" i="26"/>
  <c r="D3" i="26"/>
  <c r="B351" i="26"/>
  <c r="B139" i="26"/>
  <c r="B123" i="26"/>
  <c r="B189" i="26"/>
  <c r="B59" i="26"/>
  <c r="B335" i="26"/>
  <c r="B173" i="26"/>
  <c r="B319" i="26"/>
  <c r="B383" i="26"/>
  <c r="B399" i="26"/>
  <c r="B157" i="26"/>
  <c r="B43" i="26"/>
  <c r="B223" i="26"/>
  <c r="B205" i="26"/>
  <c r="B367" i="26"/>
  <c r="B271" i="26"/>
  <c r="B287" i="26"/>
  <c r="B75" i="26"/>
  <c r="B107" i="26"/>
  <c r="B27" i="26"/>
  <c r="B239" i="26"/>
  <c r="B91" i="26"/>
  <c r="B255" i="26"/>
  <c r="J5" i="7"/>
  <c r="J5" i="6"/>
  <c r="I6" i="23"/>
  <c r="I21" i="23" s="1"/>
  <c r="AL6" i="19"/>
  <c r="J6" i="25"/>
  <c r="J20" i="25" s="1"/>
  <c r="AK6" i="19"/>
  <c r="I6" i="25"/>
  <c r="I20" i="25" s="1"/>
  <c r="H6" i="23"/>
  <c r="H21" i="23" s="1"/>
  <c r="G35" i="24"/>
  <c r="G34" i="24" s="1"/>
  <c r="AJ25" i="7"/>
  <c r="F34" i="19"/>
  <c r="AK34" i="19" s="1"/>
  <c r="U163" i="26"/>
  <c r="U243" i="26"/>
  <c r="U245" i="26"/>
  <c r="T130" i="26"/>
  <c r="U130" i="26" s="1"/>
  <c r="T125" i="26"/>
  <c r="U125" i="26" s="1"/>
  <c r="T29" i="26"/>
  <c r="U29" i="26" s="1"/>
  <c r="U35" i="26"/>
  <c r="U94" i="26"/>
  <c r="D34" i="26"/>
  <c r="U147" i="26"/>
  <c r="U84" i="26"/>
  <c r="U210" i="26"/>
  <c r="U83" i="26"/>
  <c r="U161" i="26"/>
  <c r="U214" i="26"/>
  <c r="U196" i="26"/>
  <c r="U127" i="26"/>
  <c r="U208" i="26"/>
  <c r="N34" i="26"/>
  <c r="T202" i="26"/>
  <c r="H32" i="26"/>
  <c r="H33" i="26"/>
  <c r="H9" i="26" s="1"/>
  <c r="F32" i="26"/>
  <c r="F33" i="26"/>
  <c r="F9" i="26" s="1"/>
  <c r="B9" i="26"/>
  <c r="U99" i="26"/>
  <c r="T61" i="26"/>
  <c r="U61" i="26" s="1"/>
  <c r="T136" i="26"/>
  <c r="L15" i="26"/>
  <c r="T66" i="26"/>
  <c r="U66" i="26" s="1"/>
  <c r="U160" i="26"/>
  <c r="T152" i="26"/>
  <c r="U132" i="26"/>
  <c r="D246" i="26"/>
  <c r="T246" i="26" s="1"/>
  <c r="U246" i="26" s="1"/>
  <c r="U179" i="26"/>
  <c r="U166" i="26"/>
  <c r="U209" i="26"/>
  <c r="T252" i="26"/>
  <c r="U46" i="26"/>
  <c r="T153" i="26"/>
  <c r="U126" i="26"/>
  <c r="U49" i="26"/>
  <c r="U176" i="26"/>
  <c r="U165" i="26"/>
  <c r="H15" i="26"/>
  <c r="F15" i="26"/>
  <c r="H80" i="26"/>
  <c r="H82" i="26" s="1"/>
  <c r="K34" i="19"/>
  <c r="AP34" i="19" s="1"/>
  <c r="T241" i="26"/>
  <c r="U241" i="26" s="1"/>
  <c r="U213" i="26"/>
  <c r="U143" i="26"/>
  <c r="U145" i="26"/>
  <c r="U142" i="26"/>
  <c r="U144" i="26"/>
  <c r="H231" i="26"/>
  <c r="T231" i="26" s="1"/>
  <c r="U231" i="26" s="1"/>
  <c r="U81" i="26"/>
  <c r="T218" i="26"/>
  <c r="T225" i="26"/>
  <c r="U225" i="26" s="1"/>
  <c r="T191" i="26"/>
  <c r="U191" i="26" s="1"/>
  <c r="T88" i="26"/>
  <c r="T230" i="26"/>
  <c r="U230" i="26" s="1"/>
  <c r="L32" i="26"/>
  <c r="L34" i="26" s="1"/>
  <c r="T87" i="26"/>
  <c r="J15" i="26"/>
  <c r="F79" i="26"/>
  <c r="F80" i="26" s="1"/>
  <c r="D98" i="26"/>
  <c r="T98" i="26" s="1"/>
  <c r="U98" i="26" s="1"/>
  <c r="T93" i="26"/>
  <c r="U93" i="26" s="1"/>
  <c r="T219" i="26"/>
  <c r="P79" i="26"/>
  <c r="P80" i="26" s="1"/>
  <c r="D412" i="26"/>
  <c r="T412" i="26" s="1"/>
  <c r="T411" i="26"/>
  <c r="J31" i="26"/>
  <c r="D104" i="26"/>
  <c r="T104" i="26" s="1"/>
  <c r="L82" i="26"/>
  <c r="T146" i="26"/>
  <c r="U146" i="26" s="1"/>
  <c r="D79" i="26"/>
  <c r="T77" i="26"/>
  <c r="U77" i="26" s="1"/>
  <c r="T141" i="26"/>
  <c r="U141" i="26" s="1"/>
  <c r="B32" i="26"/>
  <c r="D170" i="26"/>
  <c r="T170" i="26" s="1"/>
  <c r="T71" i="26"/>
  <c r="D72" i="26"/>
  <c r="T72" i="26" s="1"/>
  <c r="T159" i="26"/>
  <c r="U159" i="26" s="1"/>
  <c r="D164" i="26"/>
  <c r="T164" i="26" s="1"/>
  <c r="U164" i="26" s="1"/>
  <c r="P15" i="26"/>
  <c r="R15" i="26"/>
  <c r="T13" i="26"/>
  <c r="R31" i="26"/>
  <c r="J79" i="26"/>
  <c r="J80" i="26" s="1"/>
  <c r="J82" i="26" s="1"/>
  <c r="U195" i="26"/>
  <c r="U193" i="26"/>
  <c r="U194" i="26"/>
  <c r="U197" i="26"/>
  <c r="U198" i="26"/>
  <c r="U192" i="26"/>
  <c r="D40" i="26"/>
  <c r="T40" i="26" s="1"/>
  <c r="T39" i="26"/>
  <c r="T135" i="26"/>
  <c r="T235" i="26"/>
  <c r="D236" i="26"/>
  <c r="T236" i="26" s="1"/>
  <c r="AY37" i="19"/>
  <c r="D37" i="19" s="1"/>
  <c r="E37" i="19"/>
  <c r="T42" i="19"/>
  <c r="AY42" i="19" s="1"/>
  <c r="U37" i="24"/>
  <c r="U34" i="24" s="1"/>
  <c r="U42" i="24" s="1"/>
  <c r="AN35" i="19"/>
  <c r="T31" i="7"/>
  <c r="V8" i="23"/>
  <c r="AJ29" i="7"/>
  <c r="H27" i="23"/>
  <c r="U113" i="26"/>
  <c r="U118" i="32"/>
  <c r="B185" i="26"/>
  <c r="T184" i="26"/>
  <c r="B14" i="26"/>
  <c r="B15" i="26" s="1"/>
  <c r="L35" i="24"/>
  <c r="L34" i="24" s="1"/>
  <c r="L42" i="24" s="1"/>
  <c r="B187" i="32"/>
  <c r="T186" i="32"/>
  <c r="U116" i="26"/>
  <c r="F20" i="18"/>
  <c r="F18" i="18" s="1"/>
  <c r="U110" i="26"/>
  <c r="I24" i="23"/>
  <c r="I27" i="23" s="1"/>
  <c r="G35" i="19"/>
  <c r="AL35" i="19" s="1"/>
  <c r="M27" i="23"/>
  <c r="N55" i="26"/>
  <c r="N14" i="26"/>
  <c r="N15" i="26" s="1"/>
  <c r="T54" i="26"/>
  <c r="K20" i="18"/>
  <c r="K18" i="18" s="1"/>
  <c r="L24" i="7"/>
  <c r="L23" i="7" s="1"/>
  <c r="L31" i="7" s="1"/>
  <c r="N24" i="23"/>
  <c r="L35" i="19"/>
  <c r="N57" i="32"/>
  <c r="N14" i="32"/>
  <c r="N15" i="32" s="1"/>
  <c r="T56" i="32"/>
  <c r="N35" i="24"/>
  <c r="N34" i="24" s="1"/>
  <c r="N42" i="24" s="1"/>
  <c r="AR35" i="19"/>
  <c r="M34" i="19"/>
  <c r="P23" i="25"/>
  <c r="P25" i="25" s="1"/>
  <c r="O27" i="23"/>
  <c r="F11" i="20"/>
  <c r="M23" i="25"/>
  <c r="M25" i="25" s="1"/>
  <c r="L27" i="23"/>
  <c r="D119" i="26"/>
  <c r="D14" i="26"/>
  <c r="T118" i="26"/>
  <c r="D121" i="32"/>
  <c r="D14" i="32"/>
  <c r="T120" i="32"/>
  <c r="K23" i="25"/>
  <c r="K25" i="25" s="1"/>
  <c r="J27" i="23"/>
  <c r="E22" i="27"/>
  <c r="H34" i="19"/>
  <c r="I35" i="24"/>
  <c r="I34" i="24" s="1"/>
  <c r="I42" i="24" s="1"/>
  <c r="AM35" i="19"/>
  <c r="J42" i="19"/>
  <c r="AO42" i="19" s="1"/>
  <c r="AO34" i="19"/>
  <c r="E23" i="27"/>
  <c r="I25" i="25"/>
  <c r="F31" i="7"/>
  <c r="T247" i="26"/>
  <c r="U247" i="26" s="1"/>
  <c r="L212" i="26"/>
  <c r="T212" i="26" s="1"/>
  <c r="U212" i="26" s="1"/>
  <c r="T207" i="26"/>
  <c r="U207" i="26" s="1"/>
  <c r="K42" i="19" l="1"/>
  <c r="AP42" i="19" s="1"/>
  <c r="N42" i="19"/>
  <c r="AS42" i="19" s="1"/>
  <c r="F14" i="20"/>
  <c r="F7" i="20"/>
  <c r="F8" i="20"/>
  <c r="F18" i="20"/>
  <c r="F19" i="20"/>
  <c r="F10" i="20"/>
  <c r="E37" i="24"/>
  <c r="F12" i="20"/>
  <c r="F20" i="20"/>
  <c r="I42" i="19"/>
  <c r="AN42" i="19" s="1"/>
  <c r="F17" i="20"/>
  <c r="F16" i="20"/>
  <c r="F15" i="20"/>
  <c r="F22" i="20"/>
  <c r="F21" i="20"/>
  <c r="F23" i="20"/>
  <c r="F6" i="20"/>
  <c r="F13" i="20"/>
  <c r="F42" i="19"/>
  <c r="AK42" i="19" s="1"/>
  <c r="AI20" i="18"/>
  <c r="I28" i="28"/>
  <c r="I4" i="18"/>
  <c r="D319" i="26"/>
  <c r="D173" i="26"/>
  <c r="D303" i="26"/>
  <c r="D91" i="26"/>
  <c r="D255" i="26"/>
  <c r="D189" i="26"/>
  <c r="D335" i="26"/>
  <c r="D75" i="26"/>
  <c r="D107" i="26"/>
  <c r="D399" i="26"/>
  <c r="D271" i="26"/>
  <c r="D367" i="26"/>
  <c r="F3" i="26"/>
  <c r="D59" i="26"/>
  <c r="D351" i="26"/>
  <c r="D157" i="26"/>
  <c r="D205" i="26"/>
  <c r="D239" i="26"/>
  <c r="D123" i="26"/>
  <c r="D139" i="26"/>
  <c r="D287" i="26"/>
  <c r="D223" i="26"/>
  <c r="D43" i="26"/>
  <c r="D27" i="26"/>
  <c r="D383" i="26"/>
  <c r="D369" i="32"/>
  <c r="D191" i="32"/>
  <c r="D305" i="32"/>
  <c r="D241" i="32"/>
  <c r="D93" i="32"/>
  <c r="D141" i="32"/>
  <c r="D273" i="32"/>
  <c r="D159" i="32"/>
  <c r="D207" i="32"/>
  <c r="D337" i="32"/>
  <c r="D109" i="32"/>
  <c r="D125" i="32"/>
  <c r="D401" i="32"/>
  <c r="D77" i="32"/>
  <c r="D289" i="32"/>
  <c r="D321" i="32"/>
  <c r="D353" i="32"/>
  <c r="D225" i="32"/>
  <c r="D61" i="32"/>
  <c r="D175" i="32"/>
  <c r="D257" i="32"/>
  <c r="D385" i="32"/>
  <c r="D29" i="32"/>
  <c r="D45" i="32"/>
  <c r="F3" i="32"/>
  <c r="K6" i="25"/>
  <c r="K20" i="25" s="1"/>
  <c r="J6" i="23"/>
  <c r="J21" i="23" s="1"/>
  <c r="AM6" i="19"/>
  <c r="K5" i="6"/>
  <c r="K5" i="7"/>
  <c r="I6" i="19"/>
  <c r="J6" i="24"/>
  <c r="H34" i="26"/>
  <c r="J32" i="26"/>
  <c r="J33" i="26"/>
  <c r="J9" i="26" s="1"/>
  <c r="F34" i="26"/>
  <c r="R32" i="26"/>
  <c r="R33" i="26"/>
  <c r="R9" i="26" s="1"/>
  <c r="F37" i="24"/>
  <c r="AI18" i="18"/>
  <c r="P82" i="26"/>
  <c r="F82" i="26"/>
  <c r="T31" i="26"/>
  <c r="U31" i="26" s="1"/>
  <c r="B34" i="26"/>
  <c r="D80" i="26"/>
  <c r="T80" i="26" s="1"/>
  <c r="U80" i="26" s="1"/>
  <c r="T79" i="26"/>
  <c r="U79" i="26" s="1"/>
  <c r="H35" i="24"/>
  <c r="H34" i="24" s="1"/>
  <c r="H42" i="24" s="1"/>
  <c r="V13" i="23"/>
  <c r="W8" i="25"/>
  <c r="V26" i="23"/>
  <c r="F8" i="23"/>
  <c r="G8" i="23"/>
  <c r="J23" i="25"/>
  <c r="J25" i="25" s="1"/>
  <c r="E35" i="19"/>
  <c r="G34" i="19"/>
  <c r="G42" i="19" s="1"/>
  <c r="AL42" i="19" s="1"/>
  <c r="B188" i="32"/>
  <c r="T188" i="32" s="1"/>
  <c r="T187" i="32"/>
  <c r="B186" i="26"/>
  <c r="T186" i="26" s="1"/>
  <c r="T185" i="26"/>
  <c r="AJ23" i="7"/>
  <c r="AJ31" i="7"/>
  <c r="AJ24" i="7"/>
  <c r="O23" i="25"/>
  <c r="O25" i="25" s="1"/>
  <c r="N27" i="23"/>
  <c r="G24" i="23"/>
  <c r="F24" i="23"/>
  <c r="N58" i="32"/>
  <c r="T58" i="32" s="1"/>
  <c r="T57" i="32"/>
  <c r="M35" i="24"/>
  <c r="M34" i="24" s="1"/>
  <c r="M42" i="24" s="1"/>
  <c r="AQ35" i="19"/>
  <c r="D35" i="19" s="1"/>
  <c r="D80" i="27" s="1"/>
  <c r="D82" i="27" s="1"/>
  <c r="E81" i="27" s="1"/>
  <c r="L34" i="19"/>
  <c r="T55" i="26"/>
  <c r="N56" i="26"/>
  <c r="T56" i="26" s="1"/>
  <c r="AR34" i="19"/>
  <c r="M42" i="19"/>
  <c r="AR42" i="19" s="1"/>
  <c r="D122" i="32"/>
  <c r="T122" i="32" s="1"/>
  <c r="T121" i="32"/>
  <c r="T14" i="26"/>
  <c r="D15" i="26"/>
  <c r="T15" i="26" s="1"/>
  <c r="W15" i="26" s="1"/>
  <c r="D15" i="32"/>
  <c r="T15" i="32" s="1"/>
  <c r="V15" i="32" s="1"/>
  <c r="T14" i="32"/>
  <c r="T119" i="26"/>
  <c r="D120" i="26"/>
  <c r="T120" i="26" s="1"/>
  <c r="H42" i="19"/>
  <c r="AM42" i="19" s="1"/>
  <c r="AM34" i="19"/>
  <c r="G42" i="24"/>
  <c r="F303" i="26" l="1"/>
  <c r="F173" i="26"/>
  <c r="F91" i="26"/>
  <c r="F383" i="26"/>
  <c r="F399" i="26"/>
  <c r="F205" i="26"/>
  <c r="F189" i="26"/>
  <c r="H3" i="26"/>
  <c r="F157" i="26"/>
  <c r="F367" i="26"/>
  <c r="F43" i="26"/>
  <c r="F351" i="26"/>
  <c r="F223" i="26"/>
  <c r="F271" i="26"/>
  <c r="F139" i="26"/>
  <c r="F255" i="26"/>
  <c r="F59" i="26"/>
  <c r="F287" i="26"/>
  <c r="F27" i="26"/>
  <c r="F319" i="26"/>
  <c r="F123" i="26"/>
  <c r="F107" i="26"/>
  <c r="F239" i="26"/>
  <c r="F335" i="26"/>
  <c r="F75" i="26"/>
  <c r="L5" i="7"/>
  <c r="L5" i="6"/>
  <c r="F289" i="32"/>
  <c r="H3" i="32"/>
  <c r="F109" i="32"/>
  <c r="F257" i="32"/>
  <c r="F337" i="32"/>
  <c r="F401" i="32"/>
  <c r="F385" i="32"/>
  <c r="F321" i="32"/>
  <c r="F175" i="32"/>
  <c r="F273" i="32"/>
  <c r="F225" i="32"/>
  <c r="F77" i="32"/>
  <c r="F61" i="32"/>
  <c r="F93" i="32"/>
  <c r="F125" i="32"/>
  <c r="F369" i="32"/>
  <c r="F241" i="32"/>
  <c r="F353" i="32"/>
  <c r="F29" i="32"/>
  <c r="F141" i="32"/>
  <c r="F305" i="32"/>
  <c r="F191" i="32"/>
  <c r="F207" i="32"/>
  <c r="F159" i="32"/>
  <c r="F45" i="32"/>
  <c r="AN6" i="19"/>
  <c r="K6" i="23"/>
  <c r="K21" i="23" s="1"/>
  <c r="L6" i="25"/>
  <c r="L20" i="25" s="1"/>
  <c r="K6" i="24"/>
  <c r="J6" i="19"/>
  <c r="J4" i="18"/>
  <c r="J28" i="28"/>
  <c r="T32" i="26"/>
  <c r="U32" i="26" s="1"/>
  <c r="E34" i="19"/>
  <c r="T9" i="26"/>
  <c r="R34" i="26"/>
  <c r="J34" i="26"/>
  <c r="T33" i="26"/>
  <c r="U33" i="26" s="1"/>
  <c r="AL34" i="19"/>
  <c r="D82" i="26"/>
  <c r="T82" i="26" s="1"/>
  <c r="U82" i="26" s="1"/>
  <c r="H23" i="25"/>
  <c r="G26" i="23"/>
  <c r="D21" i="27" s="1"/>
  <c r="V27" i="23"/>
  <c r="G27" i="23" s="1"/>
  <c r="W24" i="25"/>
  <c r="F26" i="23"/>
  <c r="E21" i="27" s="1"/>
  <c r="E29" i="27" s="1"/>
  <c r="W13" i="25"/>
  <c r="H8" i="25"/>
  <c r="G8" i="25"/>
  <c r="F34" i="24"/>
  <c r="G23" i="25"/>
  <c r="E34" i="24"/>
  <c r="F35" i="24"/>
  <c r="E35" i="24"/>
  <c r="L42" i="19"/>
  <c r="AQ42" i="19" s="1"/>
  <c r="D42" i="19" s="1"/>
  <c r="D44" i="19" s="1"/>
  <c r="C88" i="27" s="1"/>
  <c r="D20" i="33" s="1"/>
  <c r="AQ34" i="19"/>
  <c r="E72" i="27"/>
  <c r="E79" i="27"/>
  <c r="E77" i="27"/>
  <c r="E73" i="27"/>
  <c r="E80" i="27"/>
  <c r="E71" i="27"/>
  <c r="E78" i="27"/>
  <c r="E76" i="27"/>
  <c r="E75" i="27"/>
  <c r="E74" i="27"/>
  <c r="F42" i="24"/>
  <c r="E42" i="24"/>
  <c r="G45" i="24" s="1"/>
  <c r="T34" i="26" l="1"/>
  <c r="U34" i="26" s="1"/>
  <c r="D34" i="19"/>
  <c r="D46" i="19" s="1"/>
  <c r="C89" i="27" s="1"/>
  <c r="D16" i="33"/>
  <c r="H91" i="26"/>
  <c r="H189" i="26"/>
  <c r="H383" i="26"/>
  <c r="H335" i="26"/>
  <c r="H351" i="26"/>
  <c r="H271" i="26"/>
  <c r="H239" i="26"/>
  <c r="H27" i="26"/>
  <c r="H287" i="26"/>
  <c r="H59" i="26"/>
  <c r="H255" i="26"/>
  <c r="H319" i="26"/>
  <c r="H303" i="26"/>
  <c r="H205" i="26"/>
  <c r="H43" i="26"/>
  <c r="H367" i="26"/>
  <c r="H223" i="26"/>
  <c r="J3" i="26"/>
  <c r="H75" i="26"/>
  <c r="H107" i="26"/>
  <c r="H173" i="26"/>
  <c r="H157" i="26"/>
  <c r="H123" i="26"/>
  <c r="H139" i="26"/>
  <c r="H399" i="26"/>
  <c r="H77" i="32"/>
  <c r="H175" i="32"/>
  <c r="H305" i="32"/>
  <c r="H337" i="32"/>
  <c r="H29" i="32"/>
  <c r="H225" i="32"/>
  <c r="H191" i="32"/>
  <c r="H401" i="32"/>
  <c r="H159" i="32"/>
  <c r="H109" i="32"/>
  <c r="H385" i="32"/>
  <c r="H321" i="32"/>
  <c r="H257" i="32"/>
  <c r="H369" i="32"/>
  <c r="J3" i="32"/>
  <c r="H61" i="32"/>
  <c r="H141" i="32"/>
  <c r="H241" i="32"/>
  <c r="H207" i="32"/>
  <c r="H93" i="32"/>
  <c r="H273" i="32"/>
  <c r="H45" i="32"/>
  <c r="H125" i="32"/>
  <c r="H289" i="32"/>
  <c r="H353" i="32"/>
  <c r="M5" i="7"/>
  <c r="M5" i="6"/>
  <c r="K6" i="19"/>
  <c r="L6" i="24"/>
  <c r="K4" i="18"/>
  <c r="K28" i="28"/>
  <c r="M6" i="25"/>
  <c r="M20" i="25" s="1"/>
  <c r="L6" i="23"/>
  <c r="L21" i="23" s="1"/>
  <c r="AO6" i="19"/>
  <c r="E30" i="27"/>
  <c r="G24" i="25"/>
  <c r="W25" i="25"/>
  <c r="H24" i="25"/>
  <c r="I31" i="23"/>
  <c r="C42" i="27" s="1"/>
  <c r="F27" i="23"/>
  <c r="I30" i="23" s="1"/>
  <c r="D45" i="19"/>
  <c r="C87" i="27" s="1"/>
  <c r="D21" i="33" s="1"/>
  <c r="E42" i="19"/>
  <c r="E45" i="24"/>
  <c r="I45" i="24" s="1"/>
  <c r="E31" i="27" l="1"/>
  <c r="J241" i="32"/>
  <c r="J273" i="32"/>
  <c r="J289" i="32"/>
  <c r="J141" i="32"/>
  <c r="J93" i="32"/>
  <c r="J369" i="32"/>
  <c r="J225" i="32"/>
  <c r="J191" i="32"/>
  <c r="J207" i="32"/>
  <c r="J175" i="32"/>
  <c r="J305" i="32"/>
  <c r="L3" i="32"/>
  <c r="J109" i="32"/>
  <c r="J353" i="32"/>
  <c r="J125" i="32"/>
  <c r="J77" i="32"/>
  <c r="J321" i="32"/>
  <c r="J29" i="32"/>
  <c r="J385" i="32"/>
  <c r="J337" i="32"/>
  <c r="J45" i="32"/>
  <c r="J401" i="32"/>
  <c r="J159" i="32"/>
  <c r="J257" i="32"/>
  <c r="J61" i="32"/>
  <c r="L6" i="19"/>
  <c r="M6" i="24"/>
  <c r="N5" i="6"/>
  <c r="N5" i="7"/>
  <c r="AP6" i="19"/>
  <c r="M6" i="23"/>
  <c r="M21" i="23" s="1"/>
  <c r="N6" i="25"/>
  <c r="N20" i="25" s="1"/>
  <c r="L28" i="28"/>
  <c r="L4" i="18"/>
  <c r="J75" i="26"/>
  <c r="L3" i="26"/>
  <c r="J205" i="26"/>
  <c r="J123" i="26"/>
  <c r="J303" i="26"/>
  <c r="J27" i="26"/>
  <c r="J139" i="26"/>
  <c r="J255" i="26"/>
  <c r="J287" i="26"/>
  <c r="J189" i="26"/>
  <c r="J173" i="26"/>
  <c r="J367" i="26"/>
  <c r="J239" i="26"/>
  <c r="J383" i="26"/>
  <c r="J223" i="26"/>
  <c r="J43" i="26"/>
  <c r="J59" i="26"/>
  <c r="J107" i="26"/>
  <c r="J351" i="26"/>
  <c r="J335" i="26"/>
  <c r="J399" i="26"/>
  <c r="J91" i="26"/>
  <c r="J157" i="26"/>
  <c r="J319" i="26"/>
  <c r="J271" i="26"/>
  <c r="G28" i="25"/>
  <c r="C43" i="27"/>
  <c r="D17" i="33" s="1"/>
  <c r="G25" i="25"/>
  <c r="I28" i="25" s="1"/>
  <c r="H25" i="25"/>
  <c r="E34" i="27" l="1"/>
  <c r="E33" i="27"/>
  <c r="L108" i="32" s="1"/>
  <c r="E32" i="27"/>
  <c r="L44" i="32" s="1"/>
  <c r="O5" i="6"/>
  <c r="O5" i="7"/>
  <c r="L109" i="32"/>
  <c r="L353" i="32"/>
  <c r="L45" i="32"/>
  <c r="L337" i="32"/>
  <c r="L273" i="32"/>
  <c r="L401" i="32"/>
  <c r="L93" i="32"/>
  <c r="L159" i="32"/>
  <c r="L385" i="32"/>
  <c r="L241" i="32"/>
  <c r="L305" i="32"/>
  <c r="L225" i="32"/>
  <c r="L29" i="32"/>
  <c r="L369" i="32"/>
  <c r="L141" i="32"/>
  <c r="L175" i="32"/>
  <c r="L125" i="32"/>
  <c r="L191" i="32"/>
  <c r="N3" i="32"/>
  <c r="L289" i="32"/>
  <c r="L257" i="32"/>
  <c r="L61" i="32"/>
  <c r="L321" i="32"/>
  <c r="L77" i="32"/>
  <c r="L207" i="32"/>
  <c r="M4" i="18"/>
  <c r="M28" i="28"/>
  <c r="N6" i="24"/>
  <c r="M6" i="19"/>
  <c r="O6" i="25"/>
  <c r="O20" i="25" s="1"/>
  <c r="N6" i="23"/>
  <c r="N21" i="23" s="1"/>
  <c r="AQ6" i="19"/>
  <c r="L139" i="26"/>
  <c r="L239" i="26"/>
  <c r="L27" i="26"/>
  <c r="L173" i="26"/>
  <c r="L205" i="26"/>
  <c r="L399" i="26"/>
  <c r="N3" i="26"/>
  <c r="L43" i="26"/>
  <c r="L157" i="26"/>
  <c r="L223" i="26"/>
  <c r="L59" i="26"/>
  <c r="L351" i="26"/>
  <c r="L367" i="26"/>
  <c r="L75" i="26"/>
  <c r="L107" i="26"/>
  <c r="L189" i="26"/>
  <c r="L303" i="26"/>
  <c r="L319" i="26"/>
  <c r="L335" i="26"/>
  <c r="L123" i="26"/>
  <c r="L383" i="26"/>
  <c r="L91" i="26"/>
  <c r="L255" i="26"/>
  <c r="L287" i="26"/>
  <c r="L271" i="26"/>
  <c r="K28" i="25"/>
  <c r="R47" i="26"/>
  <c r="N47" i="26"/>
  <c r="J47" i="26"/>
  <c r="L106" i="26" l="1"/>
  <c r="L172" i="26"/>
  <c r="L42" i="26"/>
  <c r="L174" i="32"/>
  <c r="O6" i="23"/>
  <c r="O21" i="23" s="1"/>
  <c r="AR6" i="19"/>
  <c r="P6" i="25"/>
  <c r="P20" i="25" s="1"/>
  <c r="O6" i="24"/>
  <c r="N6" i="19"/>
  <c r="N289" i="32"/>
  <c r="N45" i="32"/>
  <c r="N77" i="32"/>
  <c r="N401" i="32"/>
  <c r="N61" i="32"/>
  <c r="N159" i="32"/>
  <c r="N337" i="32"/>
  <c r="P3" i="32"/>
  <c r="N29" i="32"/>
  <c r="N241" i="32"/>
  <c r="N385" i="32"/>
  <c r="N353" i="32"/>
  <c r="N273" i="32"/>
  <c r="N207" i="32"/>
  <c r="N141" i="32"/>
  <c r="N109" i="32"/>
  <c r="N191" i="32"/>
  <c r="N369" i="32"/>
  <c r="N93" i="32"/>
  <c r="N305" i="32"/>
  <c r="N175" i="32"/>
  <c r="N125" i="32"/>
  <c r="N257" i="32"/>
  <c r="N321" i="32"/>
  <c r="N225" i="32"/>
  <c r="N4" i="18"/>
  <c r="N28" i="28"/>
  <c r="N27" i="26"/>
  <c r="N43" i="26"/>
  <c r="N223" i="26"/>
  <c r="N59" i="26"/>
  <c r="N255" i="26"/>
  <c r="N205" i="26"/>
  <c r="N335" i="26"/>
  <c r="N319" i="26"/>
  <c r="N75" i="26"/>
  <c r="N139" i="26"/>
  <c r="N399" i="26"/>
  <c r="N157" i="26"/>
  <c r="N383" i="26"/>
  <c r="N287" i="26"/>
  <c r="N107" i="26"/>
  <c r="N173" i="26"/>
  <c r="P3" i="26"/>
  <c r="N123" i="26"/>
  <c r="N239" i="26"/>
  <c r="N271" i="26"/>
  <c r="N91" i="26"/>
  <c r="N189" i="26"/>
  <c r="N367" i="26"/>
  <c r="N303" i="26"/>
  <c r="N351" i="26"/>
  <c r="P5" i="6"/>
  <c r="P5" i="7"/>
  <c r="N45" i="26" l="1"/>
  <c r="D45" i="26"/>
  <c r="L45" i="26"/>
  <c r="H45" i="26"/>
  <c r="P45" i="26"/>
  <c r="F45" i="26"/>
  <c r="R45" i="26"/>
  <c r="J45" i="26"/>
  <c r="B45" i="26"/>
  <c r="J175" i="26"/>
  <c r="J177" i="26" s="1"/>
  <c r="H175" i="26"/>
  <c r="H177" i="26" s="1"/>
  <c r="D175" i="26"/>
  <c r="D177" i="26" s="1"/>
  <c r="N175" i="26"/>
  <c r="N177" i="26" s="1"/>
  <c r="P175" i="26"/>
  <c r="P177" i="26" s="1"/>
  <c r="F175" i="26"/>
  <c r="F177" i="26" s="1"/>
  <c r="R175" i="26"/>
  <c r="R177" i="26" s="1"/>
  <c r="B175" i="26"/>
  <c r="L175" i="26"/>
  <c r="L177" i="26" s="1"/>
  <c r="C117" i="32"/>
  <c r="S117" i="32"/>
  <c r="M117" i="32"/>
  <c r="O117" i="32"/>
  <c r="K117" i="32"/>
  <c r="E117" i="32"/>
  <c r="I117" i="32"/>
  <c r="Q117" i="32"/>
  <c r="G117" i="32"/>
  <c r="B53" i="32"/>
  <c r="B49" i="32" s="1"/>
  <c r="J53" i="32"/>
  <c r="N53" i="32"/>
  <c r="D53" i="32"/>
  <c r="H53" i="32"/>
  <c r="R53" i="32"/>
  <c r="F53" i="32"/>
  <c r="P53" i="32"/>
  <c r="B51" i="32"/>
  <c r="L53" i="32"/>
  <c r="R109" i="26"/>
  <c r="R111" i="26" s="1"/>
  <c r="P109" i="26"/>
  <c r="P111" i="26" s="1"/>
  <c r="N109" i="26"/>
  <c r="N111" i="26" s="1"/>
  <c r="N7" i="26" s="1"/>
  <c r="J109" i="26"/>
  <c r="J111" i="26" s="1"/>
  <c r="F109" i="26"/>
  <c r="F111" i="26" s="1"/>
  <c r="D109" i="26"/>
  <c r="D111" i="26" s="1"/>
  <c r="B109" i="26"/>
  <c r="L109" i="26"/>
  <c r="L111" i="26" s="1"/>
  <c r="H109" i="26"/>
  <c r="H111" i="26" s="1"/>
  <c r="P6" i="24"/>
  <c r="O6" i="19"/>
  <c r="P353" i="32"/>
  <c r="P241" i="32"/>
  <c r="R3" i="32"/>
  <c r="P337" i="32"/>
  <c r="P93" i="32"/>
  <c r="P289" i="32"/>
  <c r="P273" i="32"/>
  <c r="P159" i="32"/>
  <c r="P175" i="32"/>
  <c r="P61" i="32"/>
  <c r="P369" i="32"/>
  <c r="P45" i="32"/>
  <c r="P77" i="32"/>
  <c r="P401" i="32"/>
  <c r="P191" i="32"/>
  <c r="P257" i="32"/>
  <c r="P385" i="32"/>
  <c r="P109" i="32"/>
  <c r="P207" i="32"/>
  <c r="P29" i="32"/>
  <c r="P225" i="32"/>
  <c r="P305" i="32"/>
  <c r="P125" i="32"/>
  <c r="P141" i="32"/>
  <c r="P321" i="32"/>
  <c r="Q6" i="25"/>
  <c r="Q20" i="25" s="1"/>
  <c r="P6" i="23"/>
  <c r="P21" i="23" s="1"/>
  <c r="AS6" i="19"/>
  <c r="O4" i="18"/>
  <c r="O28" i="28"/>
  <c r="Q5" i="6"/>
  <c r="Q5" i="7"/>
  <c r="P173" i="26"/>
  <c r="P335" i="26"/>
  <c r="P399" i="26"/>
  <c r="P107" i="26"/>
  <c r="P139" i="26"/>
  <c r="P383" i="26"/>
  <c r="P223" i="26"/>
  <c r="P205" i="26"/>
  <c r="P287" i="26"/>
  <c r="P255" i="26"/>
  <c r="P189" i="26"/>
  <c r="P239" i="26"/>
  <c r="R3" i="26"/>
  <c r="P319" i="26"/>
  <c r="P351" i="26"/>
  <c r="P75" i="26"/>
  <c r="P27" i="26"/>
  <c r="P157" i="26"/>
  <c r="P271" i="26"/>
  <c r="P59" i="26"/>
  <c r="P367" i="26"/>
  <c r="P43" i="26"/>
  <c r="P123" i="26"/>
  <c r="P91" i="26"/>
  <c r="P303" i="26"/>
  <c r="J7" i="26" l="1"/>
  <c r="J5" i="26"/>
  <c r="H47" i="26"/>
  <c r="H7" i="26" s="1"/>
  <c r="H5" i="26"/>
  <c r="L47" i="26"/>
  <c r="L7" i="26" s="1"/>
  <c r="L5" i="26"/>
  <c r="F47" i="26"/>
  <c r="F7" i="26" s="1"/>
  <c r="F5" i="26"/>
  <c r="D47" i="26"/>
  <c r="D7" i="26" s="1"/>
  <c r="D5" i="26"/>
  <c r="R5" i="26"/>
  <c r="R7" i="26"/>
  <c r="P47" i="26"/>
  <c r="P7" i="26" s="1"/>
  <c r="P5" i="26"/>
  <c r="B111" i="26"/>
  <c r="T111" i="26" s="1"/>
  <c r="U111" i="26" s="1"/>
  <c r="T109" i="26"/>
  <c r="U109" i="26" s="1"/>
  <c r="B177" i="26"/>
  <c r="T177" i="26" s="1"/>
  <c r="U177" i="26" s="1"/>
  <c r="T175" i="26"/>
  <c r="U175" i="26" s="1"/>
  <c r="B47" i="26"/>
  <c r="B5" i="26"/>
  <c r="T45" i="26"/>
  <c r="U45" i="26" s="1"/>
  <c r="N5" i="26"/>
  <c r="R123" i="26"/>
  <c r="R303" i="26"/>
  <c r="R189" i="26"/>
  <c r="R107" i="26"/>
  <c r="R335" i="26"/>
  <c r="R271" i="26"/>
  <c r="R75" i="26"/>
  <c r="R383" i="26"/>
  <c r="R223" i="26"/>
  <c r="R59" i="26"/>
  <c r="R139" i="26"/>
  <c r="R255" i="26"/>
  <c r="R27" i="26"/>
  <c r="R91" i="26"/>
  <c r="R399" i="26"/>
  <c r="R239" i="26"/>
  <c r="R367" i="26"/>
  <c r="R157" i="26"/>
  <c r="R319" i="26"/>
  <c r="R205" i="26"/>
  <c r="R173" i="26"/>
  <c r="R287" i="26"/>
  <c r="R351" i="26"/>
  <c r="R43" i="26"/>
  <c r="Q6" i="24"/>
  <c r="P6" i="19"/>
  <c r="R125" i="32"/>
  <c r="R109" i="32"/>
  <c r="R337" i="32"/>
  <c r="R289" i="32"/>
  <c r="R159" i="32"/>
  <c r="R369" i="32"/>
  <c r="R321" i="32"/>
  <c r="R61" i="32"/>
  <c r="R353" i="32"/>
  <c r="R175" i="32"/>
  <c r="R273" i="32"/>
  <c r="R93" i="32"/>
  <c r="R241" i="32"/>
  <c r="R257" i="32"/>
  <c r="R385" i="32"/>
  <c r="R29" i="32"/>
  <c r="R77" i="32"/>
  <c r="R45" i="32"/>
  <c r="R207" i="32"/>
  <c r="R141" i="32"/>
  <c r="R225" i="32"/>
  <c r="R191" i="32"/>
  <c r="R401" i="32"/>
  <c r="R305" i="32"/>
  <c r="P4" i="18"/>
  <c r="P28" i="28"/>
  <c r="Q6" i="23"/>
  <c r="Q21" i="23" s="1"/>
  <c r="AT6" i="19"/>
  <c r="R6" i="25"/>
  <c r="R20" i="25" s="1"/>
  <c r="R5" i="6"/>
  <c r="R5" i="7"/>
  <c r="B263" i="32"/>
  <c r="B259" i="32" s="1"/>
  <c r="B264" i="32" s="1"/>
  <c r="B115" i="32"/>
  <c r="B111" i="32" s="1"/>
  <c r="K147" i="32"/>
  <c r="K149" i="32" s="1"/>
  <c r="F359" i="32"/>
  <c r="F355" i="32" s="1"/>
  <c r="F360" i="32" s="1"/>
  <c r="F361" i="32" s="1"/>
  <c r="E115" i="32"/>
  <c r="E111" i="32" s="1"/>
  <c r="E114" i="32" s="1"/>
  <c r="E116" i="32" s="1"/>
  <c r="J197" i="32"/>
  <c r="J193" i="32" s="1"/>
  <c r="J131" i="32"/>
  <c r="J127" i="32" s="1"/>
  <c r="J130" i="32" s="1"/>
  <c r="J132" i="32" s="1"/>
  <c r="P343" i="32"/>
  <c r="P339" i="32" s="1"/>
  <c r="P344" i="32" s="1"/>
  <c r="P327" i="32"/>
  <c r="P323" i="32" s="1"/>
  <c r="P328" i="32" s="1"/>
  <c r="P329" i="32" s="1"/>
  <c r="D165" i="32"/>
  <c r="D161" i="32" s="1"/>
  <c r="D166" i="32" s="1"/>
  <c r="D391" i="32"/>
  <c r="D387" i="32" s="1"/>
  <c r="D392" i="32" s="1"/>
  <c r="D393" i="32" s="1"/>
  <c r="B35" i="32"/>
  <c r="B31" i="32" s="1"/>
  <c r="D343" i="32"/>
  <c r="D339" i="32" s="1"/>
  <c r="D344" i="32" s="1"/>
  <c r="H165" i="32"/>
  <c r="H161" i="32" s="1"/>
  <c r="H166" i="32" s="1"/>
  <c r="F147" i="32"/>
  <c r="F143" i="32" s="1"/>
  <c r="F148" i="32" s="1"/>
  <c r="B99" i="32"/>
  <c r="B95" i="32" s="1"/>
  <c r="B100" i="32" s="1"/>
  <c r="B343" i="32"/>
  <c r="B339" i="32" s="1"/>
  <c r="B344" i="32" s="1"/>
  <c r="R343" i="32"/>
  <c r="R339" i="32" s="1"/>
  <c r="R345" i="32" s="1"/>
  <c r="N247" i="32"/>
  <c r="N243" i="32" s="1"/>
  <c r="N248" i="32" s="1"/>
  <c r="L247" i="32"/>
  <c r="L243" i="32" s="1"/>
  <c r="L248" i="32" s="1"/>
  <c r="H407" i="32"/>
  <c r="H403" i="32" s="1"/>
  <c r="H408" i="32" s="1"/>
  <c r="J311" i="32"/>
  <c r="J307" i="32" s="1"/>
  <c r="J313" i="32" s="1"/>
  <c r="J155" i="32"/>
  <c r="B181" i="32"/>
  <c r="B177" i="32" s="1"/>
  <c r="R231" i="32"/>
  <c r="R227" i="32" s="1"/>
  <c r="R232" i="32" s="1"/>
  <c r="R233" i="32" s="1"/>
  <c r="B391" i="32"/>
  <c r="B387" i="32" s="1"/>
  <c r="B392" i="32" s="1"/>
  <c r="G181" i="32"/>
  <c r="G180" i="32" s="1"/>
  <c r="G182" i="32" s="1"/>
  <c r="L327" i="32"/>
  <c r="L323" i="32" s="1"/>
  <c r="L328" i="32" s="1"/>
  <c r="L329" i="32" s="1"/>
  <c r="P51" i="32"/>
  <c r="P47" i="32" s="1"/>
  <c r="Q131" i="32"/>
  <c r="Q130" i="32" s="1"/>
  <c r="Q132" i="32" s="1"/>
  <c r="P131" i="32"/>
  <c r="P127" i="32" s="1"/>
  <c r="P130" i="32" s="1"/>
  <c r="P132" i="32" s="1"/>
  <c r="L343" i="32"/>
  <c r="L339" i="32" s="1"/>
  <c r="L345" i="32" s="1"/>
  <c r="P263" i="32"/>
  <c r="P259" i="32" s="1"/>
  <c r="P264" i="32" s="1"/>
  <c r="P265" i="32" s="1"/>
  <c r="F327" i="32"/>
  <c r="F323" i="32" s="1"/>
  <c r="F328" i="32" s="1"/>
  <c r="F329" i="32" s="1"/>
  <c r="R67" i="32"/>
  <c r="R63" i="32" s="1"/>
  <c r="K99" i="32"/>
  <c r="K95" i="32" s="1"/>
  <c r="N279" i="32"/>
  <c r="N275" i="32" s="1"/>
  <c r="N280" i="32" s="1"/>
  <c r="N83" i="32"/>
  <c r="N79" i="32" s="1"/>
  <c r="N35" i="32"/>
  <c r="N31" i="32" s="1"/>
  <c r="D115" i="32"/>
  <c r="D111" i="32" s="1"/>
  <c r="R391" i="32"/>
  <c r="R387" i="32" s="1"/>
  <c r="R392" i="32" s="1"/>
  <c r="R393" i="32" s="1"/>
  <c r="H131" i="32"/>
  <c r="H127" i="32" s="1"/>
  <c r="H133" i="32" s="1"/>
  <c r="D221" i="32"/>
  <c r="D209" i="32" s="1"/>
  <c r="K197" i="32"/>
  <c r="K199" i="32" s="1"/>
  <c r="O115" i="32"/>
  <c r="O111" i="32" s="1"/>
  <c r="O114" i="32" s="1"/>
  <c r="O116" i="32" s="1"/>
  <c r="D295" i="32"/>
  <c r="D291" i="32" s="1"/>
  <c r="D296" i="32" s="1"/>
  <c r="D297" i="32" s="1"/>
  <c r="P67" i="32"/>
  <c r="P63" i="32" s="1"/>
  <c r="P375" i="32"/>
  <c r="P371" i="32" s="1"/>
  <c r="P377" i="32" s="1"/>
  <c r="I115" i="32"/>
  <c r="I111" i="32" s="1"/>
  <c r="I114" i="32" s="1"/>
  <c r="I116" i="32" s="1"/>
  <c r="H221" i="32"/>
  <c r="H209" i="32" s="1"/>
  <c r="D327" i="32"/>
  <c r="D323" i="32" s="1"/>
  <c r="D328" i="32" s="1"/>
  <c r="D329" i="32" s="1"/>
  <c r="J295" i="32"/>
  <c r="J291" i="32" s="1"/>
  <c r="J296" i="32" s="1"/>
  <c r="J297" i="32" s="1"/>
  <c r="P407" i="32"/>
  <c r="P403" i="32" s="1"/>
  <c r="P408" i="32" s="1"/>
  <c r="B147" i="32"/>
  <c r="B143" i="32" s="1"/>
  <c r="B148" i="32" s="1"/>
  <c r="R221" i="32"/>
  <c r="R209" i="32" s="1"/>
  <c r="R214" i="32" s="1"/>
  <c r="M99" i="32"/>
  <c r="M95" i="32" s="1"/>
  <c r="P213" i="32"/>
  <c r="E197" i="32"/>
  <c r="E199" i="32" s="1"/>
  <c r="D359" i="32"/>
  <c r="D355" i="32" s="1"/>
  <c r="D360" i="32" s="1"/>
  <c r="D361" i="32" s="1"/>
  <c r="F99" i="32"/>
  <c r="F95" i="32" s="1"/>
  <c r="F100" i="32" s="1"/>
  <c r="H115" i="32"/>
  <c r="H111" i="32" s="1"/>
  <c r="R311" i="32"/>
  <c r="R307" i="32" s="1"/>
  <c r="R312" i="32" s="1"/>
  <c r="D155" i="32"/>
  <c r="L263" i="32"/>
  <c r="L259" i="32" s="1"/>
  <c r="L264" i="32" s="1"/>
  <c r="L265" i="32" s="1"/>
  <c r="H181" i="32"/>
  <c r="H177" i="32" s="1"/>
  <c r="L213" i="32"/>
  <c r="L67" i="32"/>
  <c r="L63" i="32" s="1"/>
  <c r="K131" i="32"/>
  <c r="R147" i="32"/>
  <c r="G115" i="32"/>
  <c r="G111" i="32" s="1"/>
  <c r="G114" i="32" s="1"/>
  <c r="G116" i="32" s="1"/>
  <c r="F67" i="32"/>
  <c r="F63" i="32" s="1"/>
  <c r="F295" i="32"/>
  <c r="F291" i="32" s="1"/>
  <c r="F296" i="32" s="1"/>
  <c r="F297" i="32" s="1"/>
  <c r="C181" i="32"/>
  <c r="F115" i="32"/>
  <c r="F111" i="32" s="1"/>
  <c r="J279" i="32"/>
  <c r="J275" i="32" s="1"/>
  <c r="J281" i="32" s="1"/>
  <c r="J391" i="32"/>
  <c r="J387" i="32" s="1"/>
  <c r="J392" i="32" s="1"/>
  <c r="J393" i="32" s="1"/>
  <c r="R115" i="32"/>
  <c r="R111" i="32" s="1"/>
  <c r="H35" i="32"/>
  <c r="H31" i="32" s="1"/>
  <c r="O147" i="32"/>
  <c r="O149" i="32" s="1"/>
  <c r="H263" i="32"/>
  <c r="H259" i="32" s="1"/>
  <c r="H264" i="32" s="1"/>
  <c r="H265" i="32" s="1"/>
  <c r="H343" i="32"/>
  <c r="H339" i="32" s="1"/>
  <c r="H344" i="32" s="1"/>
  <c r="J35" i="32"/>
  <c r="J31" i="32" s="1"/>
  <c r="J33" i="32" s="1"/>
  <c r="J34" i="32" s="1"/>
  <c r="J36" i="32" s="1"/>
  <c r="L51" i="32"/>
  <c r="L47" i="32" s="1"/>
  <c r="M165" i="32"/>
  <c r="R155" i="32"/>
  <c r="R143" i="32" s="1"/>
  <c r="R148" i="32" s="1"/>
  <c r="N155" i="32"/>
  <c r="N143" i="32" s="1"/>
  <c r="N148" i="32" s="1"/>
  <c r="F231" i="32"/>
  <c r="F227" i="32" s="1"/>
  <c r="F232" i="32" s="1"/>
  <c r="F233" i="32" s="1"/>
  <c r="M147" i="32"/>
  <c r="M149" i="32" s="1"/>
  <c r="B165" i="32"/>
  <c r="B161" i="32" s="1"/>
  <c r="B166" i="32" s="1"/>
  <c r="P99" i="32"/>
  <c r="P95" i="32" s="1"/>
  <c r="P100" i="32" s="1"/>
  <c r="N131" i="32"/>
  <c r="N127" i="32" s="1"/>
  <c r="N130" i="32" s="1"/>
  <c r="N132" i="32" s="1"/>
  <c r="R247" i="32"/>
  <c r="R243" i="32" s="1"/>
  <c r="R248" i="32" s="1"/>
  <c r="N221" i="32"/>
  <c r="N209" i="32" s="1"/>
  <c r="N214" i="32" s="1"/>
  <c r="B247" i="32"/>
  <c r="B243" i="32" s="1"/>
  <c r="B248" i="32" s="1"/>
  <c r="D375" i="32"/>
  <c r="D371" i="32" s="1"/>
  <c r="D376" i="32" s="1"/>
  <c r="R359" i="32"/>
  <c r="R355" i="32" s="1"/>
  <c r="R360" i="32" s="1"/>
  <c r="R361" i="32" s="1"/>
  <c r="N391" i="32"/>
  <c r="N387" i="32" s="1"/>
  <c r="N392" i="32" s="1"/>
  <c r="N393" i="32" s="1"/>
  <c r="G99" i="32"/>
  <c r="G95" i="32" s="1"/>
  <c r="B375" i="32"/>
  <c r="B371" i="32" s="1"/>
  <c r="B377" i="32" s="1"/>
  <c r="M181" i="32"/>
  <c r="M180" i="32" s="1"/>
  <c r="M182" i="32" s="1"/>
  <c r="B279" i="32"/>
  <c r="B275" i="32" s="1"/>
  <c r="B281" i="32" s="1"/>
  <c r="I99" i="32"/>
  <c r="I95" i="32" s="1"/>
  <c r="L165" i="32"/>
  <c r="L161" i="32" s="1"/>
  <c r="L166" i="32" s="1"/>
  <c r="B67" i="32"/>
  <c r="B63" i="32" s="1"/>
  <c r="F181" i="32"/>
  <c r="F177" i="32" s="1"/>
  <c r="N311" i="32"/>
  <c r="N307" i="32" s="1"/>
  <c r="N312" i="32" s="1"/>
  <c r="I131" i="32"/>
  <c r="I133" i="32" s="1"/>
  <c r="I213" i="32"/>
  <c r="I215" i="32" s="1"/>
  <c r="M213" i="32"/>
  <c r="M215" i="32" s="1"/>
  <c r="R83" i="32"/>
  <c r="R79" i="32" s="1"/>
  <c r="L131" i="32"/>
  <c r="L127" i="32" s="1"/>
  <c r="L130" i="32" s="1"/>
  <c r="N295" i="32"/>
  <c r="N291" i="32" s="1"/>
  <c r="N296" i="32" s="1"/>
  <c r="N297" i="32" s="1"/>
  <c r="F247" i="32"/>
  <c r="F243" i="32" s="1"/>
  <c r="F249" i="32" s="1"/>
  <c r="K213" i="32"/>
  <c r="K215" i="32" s="1"/>
  <c r="D99" i="32"/>
  <c r="D95" i="32" s="1"/>
  <c r="D100" i="32" s="1"/>
  <c r="L311" i="32"/>
  <c r="L307" i="32" s="1"/>
  <c r="L312" i="32" s="1"/>
  <c r="H375" i="32"/>
  <c r="H371" i="32" s="1"/>
  <c r="H376" i="32" s="1"/>
  <c r="B327" i="32"/>
  <c r="B323" i="32" s="1"/>
  <c r="B328" i="32" s="1"/>
  <c r="H391" i="32"/>
  <c r="H387" i="32" s="1"/>
  <c r="H392" i="32" s="1"/>
  <c r="H393" i="32" s="1"/>
  <c r="H279" i="32"/>
  <c r="H275" i="32" s="1"/>
  <c r="H281" i="32" s="1"/>
  <c r="D181" i="32"/>
  <c r="D177" i="32" s="1"/>
  <c r="D147" i="32"/>
  <c r="D143" i="32" s="1"/>
  <c r="D149" i="32" s="1"/>
  <c r="H67" i="32"/>
  <c r="H63" i="32" s="1"/>
  <c r="P165" i="32"/>
  <c r="P161" i="32" s="1"/>
  <c r="P166" i="32" s="1"/>
  <c r="C115" i="32"/>
  <c r="C114" i="32" s="1"/>
  <c r="C116" i="32" s="1"/>
  <c r="F213" i="32"/>
  <c r="J147" i="32"/>
  <c r="J143" i="32" s="1"/>
  <c r="J149" i="32" s="1"/>
  <c r="H359" i="32"/>
  <c r="H355" i="32" s="1"/>
  <c r="H360" i="32" s="1"/>
  <c r="H361" i="32" s="1"/>
  <c r="F375" i="32"/>
  <c r="F371" i="32" s="1"/>
  <c r="F376" i="32" s="1"/>
  <c r="J231" i="32"/>
  <c r="J227" i="32" s="1"/>
  <c r="J232" i="32" s="1"/>
  <c r="J233" i="32" s="1"/>
  <c r="L147" i="32"/>
  <c r="L143" i="32" s="1"/>
  <c r="L149" i="32" s="1"/>
  <c r="L407" i="32"/>
  <c r="L403" i="32" s="1"/>
  <c r="D407" i="32"/>
  <c r="D403" i="32" s="1"/>
  <c r="D408" i="32" s="1"/>
  <c r="E213" i="32"/>
  <c r="E215" i="32" s="1"/>
  <c r="D131" i="32"/>
  <c r="D127" i="32" s="1"/>
  <c r="D130" i="32" s="1"/>
  <c r="D132" i="32" s="1"/>
  <c r="O131" i="32"/>
  <c r="O130" i="32" s="1"/>
  <c r="O132" i="32" s="1"/>
  <c r="F131" i="32"/>
  <c r="F127" i="32" s="1"/>
  <c r="F130" i="32" s="1"/>
  <c r="F132" i="32" s="1"/>
  <c r="J181" i="32"/>
  <c r="J177" i="32" s="1"/>
  <c r="J67" i="32"/>
  <c r="J63" i="32" s="1"/>
  <c r="D263" i="32"/>
  <c r="D259" i="32" s="1"/>
  <c r="D264" i="32" s="1"/>
  <c r="D265" i="32" s="1"/>
  <c r="J99" i="32"/>
  <c r="J95" i="32" s="1"/>
  <c r="J100" i="32" s="1"/>
  <c r="B407" i="32"/>
  <c r="B403" i="32" s="1"/>
  <c r="B409" i="32" s="1"/>
  <c r="H197" i="32"/>
  <c r="H193" i="32" s="1"/>
  <c r="F343" i="32"/>
  <c r="F339" i="32" s="1"/>
  <c r="F345" i="32" s="1"/>
  <c r="L375" i="32"/>
  <c r="L371" i="32" s="1"/>
  <c r="L377" i="32" s="1"/>
  <c r="N147" i="32"/>
  <c r="Q99" i="32"/>
  <c r="Q95" i="32" s="1"/>
  <c r="H147" i="32"/>
  <c r="H143" i="32" s="1"/>
  <c r="H149" i="32" s="1"/>
  <c r="Q147" i="32"/>
  <c r="Q149" i="32" s="1"/>
  <c r="J263" i="32"/>
  <c r="J259" i="32" s="1"/>
  <c r="J264" i="32" s="1"/>
  <c r="J265" i="32" s="1"/>
  <c r="L279" i="32"/>
  <c r="L275" i="32" s="1"/>
  <c r="L281" i="32" s="1"/>
  <c r="R213" i="32"/>
  <c r="R197" i="32"/>
  <c r="R193" i="32" s="1"/>
  <c r="L231" i="32"/>
  <c r="L227" i="32" s="1"/>
  <c r="L232" i="32" s="1"/>
  <c r="L233" i="32" s="1"/>
  <c r="F221" i="32"/>
  <c r="F209" i="32" s="1"/>
  <c r="N197" i="32"/>
  <c r="N193" i="32" s="1"/>
  <c r="E165" i="32"/>
  <c r="D279" i="32"/>
  <c r="D275" i="32" s="1"/>
  <c r="D280" i="32" s="1"/>
  <c r="R131" i="32"/>
  <c r="R127" i="32" s="1"/>
  <c r="R133" i="32" s="1"/>
  <c r="D67" i="32"/>
  <c r="D63" i="32" s="1"/>
  <c r="N359" i="32"/>
  <c r="N355" i="32" s="1"/>
  <c r="N360" i="32" s="1"/>
  <c r="N361" i="32" s="1"/>
  <c r="H295" i="32"/>
  <c r="H291" i="32" s="1"/>
  <c r="H296" i="32" s="1"/>
  <c r="H297" i="32" s="1"/>
  <c r="P279" i="32"/>
  <c r="P275" i="32" s="1"/>
  <c r="P280" i="32" s="1"/>
  <c r="J375" i="32"/>
  <c r="J371" i="32" s="1"/>
  <c r="J377" i="32" s="1"/>
  <c r="L391" i="32"/>
  <c r="L387" i="32" s="1"/>
  <c r="L392" i="32" s="1"/>
  <c r="L393" i="32" s="1"/>
  <c r="R35" i="32"/>
  <c r="R31" i="32" s="1"/>
  <c r="J247" i="32"/>
  <c r="J243" i="32" s="1"/>
  <c r="J248" i="32" s="1"/>
  <c r="F311" i="32"/>
  <c r="F307" i="32" s="1"/>
  <c r="F313" i="32" s="1"/>
  <c r="D83" i="32"/>
  <c r="D79" i="32" s="1"/>
  <c r="E181" i="32"/>
  <c r="E180" i="32" s="1"/>
  <c r="E182" i="32" s="1"/>
  <c r="O197" i="32"/>
  <c r="O199" i="32" s="1"/>
  <c r="B131" i="32"/>
  <c r="B127" i="32" s="1"/>
  <c r="B130" i="32" s="1"/>
  <c r="B132" i="32" s="1"/>
  <c r="B359" i="32"/>
  <c r="B355" i="32" s="1"/>
  <c r="B360" i="32" s="1"/>
  <c r="P115" i="32"/>
  <c r="P111" i="32" s="1"/>
  <c r="M131" i="32"/>
  <c r="M130" i="32" s="1"/>
  <c r="M132" i="32" s="1"/>
  <c r="N165" i="32"/>
  <c r="N161" i="32" s="1"/>
  <c r="N166" i="32" s="1"/>
  <c r="R51" i="32"/>
  <c r="R47" i="32" s="1"/>
  <c r="L359" i="32"/>
  <c r="L355" i="32" s="1"/>
  <c r="L360" i="32" s="1"/>
  <c r="L361" i="32" s="1"/>
  <c r="J343" i="32"/>
  <c r="J339" i="32" s="1"/>
  <c r="J51" i="32"/>
  <c r="J47" i="32" s="1"/>
  <c r="J221" i="32"/>
  <c r="J209" i="32" s="1"/>
  <c r="Q213" i="32"/>
  <c r="Q215" i="32" s="1"/>
  <c r="G213" i="32"/>
  <c r="G215" i="32" s="1"/>
  <c r="P147" i="32"/>
  <c r="G197" i="32"/>
  <c r="G199" i="32" s="1"/>
  <c r="F165" i="32"/>
  <c r="F161" i="32" s="1"/>
  <c r="F166" i="32" s="1"/>
  <c r="N67" i="32"/>
  <c r="N63" i="32" s="1"/>
  <c r="O99" i="32"/>
  <c r="O95" i="32" s="1"/>
  <c r="H247" i="32"/>
  <c r="H243" i="32" s="1"/>
  <c r="H248" i="32" s="1"/>
  <c r="E99" i="32"/>
  <c r="E95" i="32" s="1"/>
  <c r="L83" i="32"/>
  <c r="L79" i="32" s="1"/>
  <c r="B295" i="32"/>
  <c r="B291" i="32" s="1"/>
  <c r="B296" i="32" s="1"/>
  <c r="D311" i="32"/>
  <c r="D307" i="32" s="1"/>
  <c r="D313" i="32" s="1"/>
  <c r="H51" i="32"/>
  <c r="H47" i="32" s="1"/>
  <c r="P197" i="32"/>
  <c r="P193" i="32" s="1"/>
  <c r="I181" i="32"/>
  <c r="I180" i="32" s="1"/>
  <c r="I182" i="32" s="1"/>
  <c r="H83" i="32"/>
  <c r="H79" i="32" s="1"/>
  <c r="B155" i="32"/>
  <c r="J83" i="32"/>
  <c r="J79" i="32" s="1"/>
  <c r="O181" i="32"/>
  <c r="O180" i="32" s="1"/>
  <c r="O182" i="32" s="1"/>
  <c r="Q181" i="32"/>
  <c r="Q180" i="32" s="1"/>
  <c r="Q182" i="32" s="1"/>
  <c r="D213" i="32"/>
  <c r="P359" i="32"/>
  <c r="P355" i="32" s="1"/>
  <c r="P360" i="32" s="1"/>
  <c r="P361" i="32" s="1"/>
  <c r="F407" i="32"/>
  <c r="F403" i="32" s="1"/>
  <c r="F408" i="32" s="1"/>
  <c r="H327" i="32"/>
  <c r="H323" i="32" s="1"/>
  <c r="H328" i="32" s="1"/>
  <c r="H329" i="32" s="1"/>
  <c r="C147" i="32"/>
  <c r="C149" i="32" s="1"/>
  <c r="R99" i="32"/>
  <c r="R95" i="32" s="1"/>
  <c r="R100" i="32" s="1"/>
  <c r="P247" i="32"/>
  <c r="P243" i="32" s="1"/>
  <c r="P248" i="32" s="1"/>
  <c r="H99" i="32"/>
  <c r="H95" i="32" s="1"/>
  <c r="H100" i="32" s="1"/>
  <c r="B231" i="32"/>
  <c r="B227" i="32" s="1"/>
  <c r="B232" i="32" s="1"/>
  <c r="P295" i="32"/>
  <c r="P291" i="32" s="1"/>
  <c r="P296" i="32" s="1"/>
  <c r="P297" i="32" s="1"/>
  <c r="J115" i="32"/>
  <c r="J111" i="32" s="1"/>
  <c r="J165" i="32"/>
  <c r="J161" i="32" s="1"/>
  <c r="J166" i="32" s="1"/>
  <c r="R165" i="32"/>
  <c r="R161" i="32" s="1"/>
  <c r="R166" i="32" s="1"/>
  <c r="L221" i="32"/>
  <c r="L209" i="32" s="1"/>
  <c r="B83" i="32"/>
  <c r="B79" i="32" s="1"/>
  <c r="B85" i="32" s="1"/>
  <c r="R407" i="32"/>
  <c r="R403" i="32" s="1"/>
  <c r="R409" i="32" s="1"/>
  <c r="R375" i="32"/>
  <c r="R371" i="32" s="1"/>
  <c r="R377" i="32" s="1"/>
  <c r="P155" i="32"/>
  <c r="P143" i="32" s="1"/>
  <c r="P148" i="32" s="1"/>
  <c r="N181" i="32"/>
  <c r="N177" i="32" s="1"/>
  <c r="F197" i="32"/>
  <c r="F193" i="32" s="1"/>
  <c r="H213" i="32"/>
  <c r="G131" i="32"/>
  <c r="G130" i="32" s="1"/>
  <c r="G132" i="32" s="1"/>
  <c r="F51" i="32"/>
  <c r="F47" i="32" s="1"/>
  <c r="C131" i="32"/>
  <c r="C130" i="32" s="1"/>
  <c r="C132" i="32" s="1"/>
  <c r="E131" i="32"/>
  <c r="E130" i="32" s="1"/>
  <c r="E132" i="32" s="1"/>
  <c r="R263" i="32"/>
  <c r="R259" i="32" s="1"/>
  <c r="R264" i="32" s="1"/>
  <c r="R265" i="32" s="1"/>
  <c r="F263" i="32"/>
  <c r="F259" i="32" s="1"/>
  <c r="F264" i="32" s="1"/>
  <c r="F265" i="32" s="1"/>
  <c r="P311" i="32"/>
  <c r="P307" i="32" s="1"/>
  <c r="P312" i="32" s="1"/>
  <c r="L197" i="32"/>
  <c r="L193" i="32" s="1"/>
  <c r="F35" i="32"/>
  <c r="F31" i="32" s="1"/>
  <c r="N231" i="32"/>
  <c r="N227" i="32" s="1"/>
  <c r="N232" i="32" s="1"/>
  <c r="N233" i="32" s="1"/>
  <c r="F83" i="32"/>
  <c r="F79" i="32" s="1"/>
  <c r="L181" i="32"/>
  <c r="L177" i="32" s="1"/>
  <c r="P391" i="32"/>
  <c r="P387" i="32" s="1"/>
  <c r="P392" i="32" s="1"/>
  <c r="P393" i="32" s="1"/>
  <c r="K115" i="32"/>
  <c r="K111" i="32" s="1"/>
  <c r="K114" i="32" s="1"/>
  <c r="K116" i="32" s="1"/>
  <c r="D51" i="32"/>
  <c r="D47" i="32" s="1"/>
  <c r="D35" i="32"/>
  <c r="D31" i="32" s="1"/>
  <c r="I165" i="32"/>
  <c r="M197" i="32"/>
  <c r="M199" i="32" s="1"/>
  <c r="J407" i="32"/>
  <c r="J403" i="32" s="1"/>
  <c r="J409" i="32" s="1"/>
  <c r="N99" i="32"/>
  <c r="N95" i="32" s="1"/>
  <c r="N100" i="32" s="1"/>
  <c r="R295" i="32"/>
  <c r="R291" i="32" s="1"/>
  <c r="R296" i="32" s="1"/>
  <c r="R297" i="32" s="1"/>
  <c r="D247" i="32"/>
  <c r="D243" i="32" s="1"/>
  <c r="D249" i="32" s="1"/>
  <c r="L99" i="32"/>
  <c r="L95" i="32" s="1"/>
  <c r="L100" i="32" s="1"/>
  <c r="R181" i="32"/>
  <c r="R177" i="32" s="1"/>
  <c r="L295" i="32"/>
  <c r="L291" i="32" s="1"/>
  <c r="L296" i="32" s="1"/>
  <c r="L297" i="32" s="1"/>
  <c r="D231" i="32"/>
  <c r="D227" i="32" s="1"/>
  <c r="D232" i="32" s="1"/>
  <c r="D233" i="32" s="1"/>
  <c r="H231" i="32"/>
  <c r="H227" i="32" s="1"/>
  <c r="H232" i="32" s="1"/>
  <c r="H233" i="32" s="1"/>
  <c r="F391" i="32"/>
  <c r="F387" i="32" s="1"/>
  <c r="F392" i="32" s="1"/>
  <c r="F393" i="32" s="1"/>
  <c r="Q197" i="32"/>
  <c r="Q199" i="32" s="1"/>
  <c r="E147" i="32"/>
  <c r="E149" i="32" s="1"/>
  <c r="B213" i="32"/>
  <c r="J213" i="32"/>
  <c r="B311" i="32"/>
  <c r="B307" i="32" s="1"/>
  <c r="B312" i="32" s="1"/>
  <c r="L115" i="32"/>
  <c r="L111" i="32" s="1"/>
  <c r="Q115" i="32"/>
  <c r="Q111" i="32" s="1"/>
  <c r="Q114" i="32" s="1"/>
  <c r="Q116" i="32" s="1"/>
  <c r="K165" i="32"/>
  <c r="P83" i="32"/>
  <c r="P79" i="32" s="1"/>
  <c r="H155" i="32"/>
  <c r="R279" i="32"/>
  <c r="R275" i="32" s="1"/>
  <c r="R281" i="32" s="1"/>
  <c r="N51" i="32"/>
  <c r="N47" i="32" s="1"/>
  <c r="H311" i="32"/>
  <c r="H307" i="32" s="1"/>
  <c r="H313" i="32" s="1"/>
  <c r="F155" i="32"/>
  <c r="Q165" i="32"/>
  <c r="O213" i="32"/>
  <c r="O215" i="32" s="1"/>
  <c r="J327" i="32"/>
  <c r="J323" i="32" s="1"/>
  <c r="J328" i="32" s="1"/>
  <c r="J329" i="32" s="1"/>
  <c r="R327" i="32"/>
  <c r="R323" i="32" s="1"/>
  <c r="R328" i="32" s="1"/>
  <c r="R329" i="32" s="1"/>
  <c r="N343" i="32"/>
  <c r="N339" i="32" s="1"/>
  <c r="N344" i="32" s="1"/>
  <c r="K181" i="32"/>
  <c r="K180" i="32" s="1"/>
  <c r="K182" i="32" s="1"/>
  <c r="N375" i="32"/>
  <c r="N371" i="32" s="1"/>
  <c r="I197" i="32"/>
  <c r="I199" i="32" s="1"/>
  <c r="I147" i="32"/>
  <c r="I149" i="32" s="1"/>
  <c r="P231" i="32"/>
  <c r="P227" i="32" s="1"/>
  <c r="P232" i="32" s="1"/>
  <c r="P233" i="32" s="1"/>
  <c r="N115" i="32"/>
  <c r="N111" i="32" s="1"/>
  <c r="J359" i="32"/>
  <c r="J355" i="32" s="1"/>
  <c r="J360" i="32" s="1"/>
  <c r="J361" i="32" s="1"/>
  <c r="N407" i="32"/>
  <c r="N403" i="32" s="1"/>
  <c r="N409" i="32" s="1"/>
  <c r="P221" i="32"/>
  <c r="P209" i="32" s="1"/>
  <c r="P214" i="32" s="1"/>
  <c r="P181" i="32"/>
  <c r="P177" i="32" s="1"/>
  <c r="B197" i="32"/>
  <c r="B193" i="32" s="1"/>
  <c r="P35" i="32"/>
  <c r="P31" i="32" s="1"/>
  <c r="N213" i="32"/>
  <c r="L155" i="32"/>
  <c r="N263" i="32"/>
  <c r="N259" i="32" s="1"/>
  <c r="N264" i="32" s="1"/>
  <c r="N265" i="32" s="1"/>
  <c r="G165" i="32"/>
  <c r="O165" i="32"/>
  <c r="L35" i="32"/>
  <c r="L31" i="32" s="1"/>
  <c r="F279" i="32"/>
  <c r="F275" i="32" s="1"/>
  <c r="F281" i="32" s="1"/>
  <c r="G147" i="32"/>
  <c r="G149" i="32" s="1"/>
  <c r="N327" i="32"/>
  <c r="N323" i="32" s="1"/>
  <c r="N328" i="32" s="1"/>
  <c r="N329" i="32" s="1"/>
  <c r="D197" i="32"/>
  <c r="D193" i="32" s="1"/>
  <c r="B221" i="32"/>
  <c r="B209" i="32" s="1"/>
  <c r="M115" i="32"/>
  <c r="M111" i="32" s="1"/>
  <c r="M114" i="32" s="1"/>
  <c r="M116" i="32" s="1"/>
  <c r="Q133" i="32"/>
  <c r="H130" i="32"/>
  <c r="K133" i="32"/>
  <c r="K130" i="32"/>
  <c r="K132" i="32" s="1"/>
  <c r="O133" i="32"/>
  <c r="I130" i="32"/>
  <c r="I132" i="32" s="1"/>
  <c r="B47" i="32"/>
  <c r="L214" i="32" l="1"/>
  <c r="M133" i="32"/>
  <c r="G133" i="32"/>
  <c r="E133" i="32"/>
  <c r="C133" i="32"/>
  <c r="H132" i="32"/>
  <c r="T5" i="26"/>
  <c r="T47" i="26"/>
  <c r="U47" i="26" s="1"/>
  <c r="B7" i="26"/>
  <c r="T7" i="26" s="1"/>
  <c r="N133" i="32"/>
  <c r="F133" i="32"/>
  <c r="J133" i="32"/>
  <c r="H214" i="32"/>
  <c r="L133" i="32"/>
  <c r="P133" i="32"/>
  <c r="B133" i="32"/>
  <c r="D133" i="32"/>
  <c r="S5" i="6"/>
  <c r="S5" i="7"/>
  <c r="Q6" i="19"/>
  <c r="R6" i="24"/>
  <c r="R6" i="23"/>
  <c r="R21" i="23" s="1"/>
  <c r="AU6" i="19"/>
  <c r="S6" i="25"/>
  <c r="S20" i="25" s="1"/>
  <c r="Q28" i="28"/>
  <c r="Q4" i="18"/>
  <c r="F199" i="32"/>
  <c r="F196" i="32"/>
  <c r="F198" i="32" s="1"/>
  <c r="J196" i="32"/>
  <c r="J198" i="32" s="1"/>
  <c r="N196" i="32"/>
  <c r="N198" i="32" s="1"/>
  <c r="D199" i="32"/>
  <c r="D196" i="32"/>
  <c r="D198" i="32" s="1"/>
  <c r="P199" i="32"/>
  <c r="P196" i="32"/>
  <c r="P198" i="32" s="1"/>
  <c r="R249" i="32"/>
  <c r="L199" i="32"/>
  <c r="L196" i="32"/>
  <c r="L198" i="32" s="1"/>
  <c r="H199" i="32"/>
  <c r="H196" i="32"/>
  <c r="H198" i="32" s="1"/>
  <c r="B199" i="32"/>
  <c r="B196" i="32"/>
  <c r="R196" i="32"/>
  <c r="R198" i="32" s="1"/>
  <c r="H148" i="32"/>
  <c r="L313" i="32"/>
  <c r="B376" i="32"/>
  <c r="L249" i="32"/>
  <c r="R376" i="32"/>
  <c r="N249" i="32"/>
  <c r="F33" i="32"/>
  <c r="F34" i="32" s="1"/>
  <c r="L85" i="32"/>
  <c r="L90" i="32" s="1"/>
  <c r="B66" i="32"/>
  <c r="B68" i="32" s="1"/>
  <c r="B69" i="32"/>
  <c r="N33" i="32"/>
  <c r="N34" i="32" s="1"/>
  <c r="R33" i="32"/>
  <c r="R34" i="32" s="1"/>
  <c r="N85" i="32"/>
  <c r="N90" i="32" s="1"/>
  <c r="P85" i="32"/>
  <c r="P90" i="32" s="1"/>
  <c r="N66" i="32"/>
  <c r="N68" i="32" s="1"/>
  <c r="N69" i="32"/>
  <c r="D66" i="32"/>
  <c r="D68" i="32" s="1"/>
  <c r="D69" i="32"/>
  <c r="J66" i="32"/>
  <c r="J68" i="32" s="1"/>
  <c r="J69" i="32"/>
  <c r="H66" i="32"/>
  <c r="H68" i="32" s="1"/>
  <c r="H69" i="32"/>
  <c r="L66" i="32"/>
  <c r="L68" i="32" s="1"/>
  <c r="L69" i="32"/>
  <c r="R66" i="32"/>
  <c r="R68" i="32" s="1"/>
  <c r="R69" i="32"/>
  <c r="J85" i="32"/>
  <c r="J90" i="32" s="1"/>
  <c r="D33" i="32"/>
  <c r="D34" i="32" s="1"/>
  <c r="H85" i="32"/>
  <c r="H90" i="32" s="1"/>
  <c r="R85" i="32"/>
  <c r="R90" i="32" s="1"/>
  <c r="H33" i="32"/>
  <c r="H34" i="32" s="1"/>
  <c r="P33" i="32"/>
  <c r="P34" i="32" s="1"/>
  <c r="F85" i="32"/>
  <c r="F90" i="32" s="1"/>
  <c r="D85" i="32"/>
  <c r="D90" i="32" s="1"/>
  <c r="L33" i="32"/>
  <c r="L34" i="32" s="1"/>
  <c r="F66" i="32"/>
  <c r="F68" i="32" s="1"/>
  <c r="F69" i="32"/>
  <c r="P66" i="32"/>
  <c r="P68" i="32" s="1"/>
  <c r="P69" i="32"/>
  <c r="B33" i="32"/>
  <c r="B34" i="32" s="1"/>
  <c r="B249" i="32"/>
  <c r="F215" i="32"/>
  <c r="D214" i="32"/>
  <c r="F377" i="32"/>
  <c r="L148" i="32"/>
  <c r="F280" i="32"/>
  <c r="D148" i="32"/>
  <c r="F312" i="32"/>
  <c r="B408" i="32"/>
  <c r="B149" i="32"/>
  <c r="D312" i="32"/>
  <c r="J214" i="32"/>
  <c r="R215" i="32"/>
  <c r="J199" i="32"/>
  <c r="F214" i="32"/>
  <c r="D248" i="32"/>
  <c r="J280" i="32"/>
  <c r="R313" i="32"/>
  <c r="R408" i="32"/>
  <c r="J312" i="32"/>
  <c r="J249" i="32"/>
  <c r="T100" i="32"/>
  <c r="U100" i="32" s="1"/>
  <c r="L376" i="32"/>
  <c r="H312" i="32"/>
  <c r="L215" i="32"/>
  <c r="P281" i="32"/>
  <c r="B214" i="32"/>
  <c r="T209" i="32"/>
  <c r="U209" i="32" s="1"/>
  <c r="F409" i="32"/>
  <c r="H377" i="32"/>
  <c r="T403" i="32"/>
  <c r="U403" i="32" s="1"/>
  <c r="D345" i="32"/>
  <c r="R149" i="32"/>
  <c r="B215" i="32"/>
  <c r="N215" i="32"/>
  <c r="T391" i="32"/>
  <c r="U391" i="32" s="1"/>
  <c r="H5" i="32"/>
  <c r="H12" i="18" s="1"/>
  <c r="T115" i="32"/>
  <c r="U115" i="32" s="1"/>
  <c r="F149" i="32"/>
  <c r="T243" i="32"/>
  <c r="U243" i="32" s="1"/>
  <c r="T327" i="32"/>
  <c r="U327" i="32" s="1"/>
  <c r="L132" i="32"/>
  <c r="R5" i="32"/>
  <c r="M12" i="18" s="1"/>
  <c r="T227" i="32"/>
  <c r="U227" i="32" s="1"/>
  <c r="T143" i="32"/>
  <c r="U143" i="32" s="1"/>
  <c r="T311" i="32"/>
  <c r="U311" i="32" s="1"/>
  <c r="L280" i="32"/>
  <c r="T247" i="32"/>
  <c r="U247" i="32" s="1"/>
  <c r="T323" i="32"/>
  <c r="U323" i="32" s="1"/>
  <c r="H249" i="32"/>
  <c r="T375" i="32"/>
  <c r="U375" i="32" s="1"/>
  <c r="H280" i="32"/>
  <c r="T355" i="32"/>
  <c r="U355" i="32" s="1"/>
  <c r="N5" i="32"/>
  <c r="K12" i="18" s="1"/>
  <c r="T161" i="32"/>
  <c r="U161" i="32" s="1"/>
  <c r="H9" i="32"/>
  <c r="H16" i="18" s="1"/>
  <c r="D377" i="32"/>
  <c r="T407" i="32"/>
  <c r="U407" i="32" s="1"/>
  <c r="T79" i="32"/>
  <c r="U79" i="32" s="1"/>
  <c r="T307" i="32"/>
  <c r="U307" i="32" s="1"/>
  <c r="T387" i="32"/>
  <c r="U387" i="32" s="1"/>
  <c r="T263" i="32"/>
  <c r="U263" i="32" s="1"/>
  <c r="T371" i="32"/>
  <c r="U371" i="32" s="1"/>
  <c r="T166" i="32"/>
  <c r="U166" i="32" s="1"/>
  <c r="J148" i="32"/>
  <c r="D409" i="32"/>
  <c r="R280" i="32"/>
  <c r="N345" i="32"/>
  <c r="T275" i="32"/>
  <c r="U275" i="32" s="1"/>
  <c r="B280" i="32"/>
  <c r="N199" i="32"/>
  <c r="D281" i="32"/>
  <c r="P313" i="32"/>
  <c r="P149" i="32"/>
  <c r="P345" i="32"/>
  <c r="P409" i="32"/>
  <c r="P376" i="32"/>
  <c r="J376" i="32"/>
  <c r="N281" i="32"/>
  <c r="H409" i="32"/>
  <c r="B82" i="32"/>
  <c r="T83" i="32"/>
  <c r="U83" i="32" s="1"/>
  <c r="P249" i="32"/>
  <c r="N313" i="32"/>
  <c r="H215" i="32"/>
  <c r="J9" i="32"/>
  <c r="I16" i="18" s="1"/>
  <c r="R344" i="32"/>
  <c r="B345" i="32"/>
  <c r="R199" i="32"/>
  <c r="P5" i="32"/>
  <c r="L12" i="18" s="1"/>
  <c r="F248" i="32"/>
  <c r="B313" i="32"/>
  <c r="H345" i="32"/>
  <c r="J408" i="32"/>
  <c r="D5" i="32"/>
  <c r="F12" i="18" s="1"/>
  <c r="T95" i="32"/>
  <c r="U95" i="32" s="1"/>
  <c r="T111" i="32"/>
  <c r="U111" i="32" s="1"/>
  <c r="T127" i="32"/>
  <c r="U127" i="32" s="1"/>
  <c r="T213" i="32"/>
  <c r="U213" i="32" s="1"/>
  <c r="T193" i="32"/>
  <c r="U193" i="32" s="1"/>
  <c r="T291" i="32"/>
  <c r="U291" i="32" s="1"/>
  <c r="T359" i="32"/>
  <c r="U359" i="32" s="1"/>
  <c r="T295" i="32"/>
  <c r="U295" i="32" s="1"/>
  <c r="F5" i="32"/>
  <c r="G12" i="18" s="1"/>
  <c r="T147" i="32"/>
  <c r="U147" i="32" s="1"/>
  <c r="T63" i="32"/>
  <c r="U63" i="32" s="1"/>
  <c r="T197" i="32"/>
  <c r="U197" i="32" s="1"/>
  <c r="R9" i="32"/>
  <c r="M16" i="18" s="1"/>
  <c r="T67" i="32"/>
  <c r="U67" i="32" s="1"/>
  <c r="P215" i="32"/>
  <c r="R130" i="32"/>
  <c r="R132" i="32" s="1"/>
  <c r="N149" i="32"/>
  <c r="T339" i="32"/>
  <c r="U339" i="32" s="1"/>
  <c r="T259" i="32"/>
  <c r="U259" i="32" s="1"/>
  <c r="P9" i="32"/>
  <c r="L16" i="18" s="1"/>
  <c r="L9" i="32"/>
  <c r="J16" i="18" s="1"/>
  <c r="T181" i="32"/>
  <c r="U181" i="32" s="1"/>
  <c r="B9" i="32"/>
  <c r="E16" i="18" s="1"/>
  <c r="F344" i="32"/>
  <c r="L344" i="32"/>
  <c r="J345" i="32"/>
  <c r="J344" i="32"/>
  <c r="F9" i="32"/>
  <c r="G16" i="18" s="1"/>
  <c r="L408" i="32"/>
  <c r="L409" i="32"/>
  <c r="T177" i="32"/>
  <c r="U177" i="32" s="1"/>
  <c r="T51" i="32"/>
  <c r="U51" i="32" s="1"/>
  <c r="T131" i="32"/>
  <c r="U131" i="32" s="1"/>
  <c r="T343" i="32"/>
  <c r="U343" i="32" s="1"/>
  <c r="T99" i="32"/>
  <c r="U99" i="32" s="1"/>
  <c r="D215" i="32"/>
  <c r="L5" i="32"/>
  <c r="J12" i="18" s="1"/>
  <c r="T35" i="32"/>
  <c r="U35" i="32" s="1"/>
  <c r="T279" i="32"/>
  <c r="U279" i="32" s="1"/>
  <c r="D9" i="32"/>
  <c r="F16" i="18" s="1"/>
  <c r="N9" i="32"/>
  <c r="K16" i="18" s="1"/>
  <c r="J5" i="32"/>
  <c r="I12" i="18" s="1"/>
  <c r="T221" i="32"/>
  <c r="T165" i="32"/>
  <c r="U165" i="32" s="1"/>
  <c r="T231" i="32"/>
  <c r="U231" i="32" s="1"/>
  <c r="J215" i="32"/>
  <c r="N408" i="32"/>
  <c r="N376" i="32"/>
  <c r="N377" i="32"/>
  <c r="T31" i="32"/>
  <c r="U31" i="32" s="1"/>
  <c r="B5" i="32"/>
  <c r="E12" i="18" s="1"/>
  <c r="T47" i="32"/>
  <c r="U47" i="32" s="1"/>
  <c r="T264" i="32"/>
  <c r="U264" i="32" s="1"/>
  <c r="B265" i="32"/>
  <c r="T265" i="32" s="1"/>
  <c r="U265" i="32" s="1"/>
  <c r="T360" i="32"/>
  <c r="U360" i="32" s="1"/>
  <c r="B361" i="32"/>
  <c r="T361" i="32" s="1"/>
  <c r="U361" i="32" s="1"/>
  <c r="T328" i="32"/>
  <c r="U328" i="32" s="1"/>
  <c r="B329" i="32"/>
  <c r="T329" i="32" s="1"/>
  <c r="U329" i="32" s="1"/>
  <c r="T232" i="32"/>
  <c r="U232" i="32" s="1"/>
  <c r="B233" i="32"/>
  <c r="T233" i="32" s="1"/>
  <c r="U233" i="32" s="1"/>
  <c r="T392" i="32"/>
  <c r="U392" i="32" s="1"/>
  <c r="B393" i="32"/>
  <c r="T393" i="32" s="1"/>
  <c r="U393" i="32" s="1"/>
  <c r="B297" i="32"/>
  <c r="T297" i="32" s="1"/>
  <c r="U297" i="32" s="1"/>
  <c r="T296" i="32"/>
  <c r="U296" i="32" s="1"/>
  <c r="T133" i="32" l="1"/>
  <c r="U133" i="32" s="1"/>
  <c r="T6" i="25"/>
  <c r="T20" i="25" s="1"/>
  <c r="S6" i="23"/>
  <c r="S21" i="23" s="1"/>
  <c r="AV6" i="19"/>
  <c r="R4" i="18"/>
  <c r="R28" i="28"/>
  <c r="R6" i="19"/>
  <c r="S6" i="24"/>
  <c r="T5" i="7"/>
  <c r="T5" i="6"/>
  <c r="T196" i="32"/>
  <c r="U196" i="32" s="1"/>
  <c r="B198" i="32"/>
  <c r="T198" i="32" s="1"/>
  <c r="U198" i="32" s="1"/>
  <c r="F82" i="32"/>
  <c r="F84" i="32" s="1"/>
  <c r="R82" i="32"/>
  <c r="R84" i="32" s="1"/>
  <c r="T248" i="32"/>
  <c r="U248" i="32" s="1"/>
  <c r="D82" i="32"/>
  <c r="D84" i="32" s="1"/>
  <c r="H82" i="32"/>
  <c r="H84" i="32" s="1"/>
  <c r="P82" i="32"/>
  <c r="P84" i="32" s="1"/>
  <c r="J82" i="32"/>
  <c r="J84" i="32" s="1"/>
  <c r="N82" i="32"/>
  <c r="N84" i="32" s="1"/>
  <c r="L82" i="32"/>
  <c r="L84" i="32" s="1"/>
  <c r="L36" i="32"/>
  <c r="H36" i="32"/>
  <c r="T214" i="32"/>
  <c r="U214" i="32" s="1"/>
  <c r="T69" i="32"/>
  <c r="U69" i="32" s="1"/>
  <c r="P36" i="32"/>
  <c r="D36" i="32"/>
  <c r="N36" i="32"/>
  <c r="T34" i="32"/>
  <c r="U34" i="32" s="1"/>
  <c r="T66" i="32"/>
  <c r="U66" i="32" s="1"/>
  <c r="T85" i="32"/>
  <c r="U85" i="32" s="1"/>
  <c r="T33" i="32"/>
  <c r="U33" i="32" s="1"/>
  <c r="T90" i="32"/>
  <c r="T68" i="32"/>
  <c r="U68" i="32" s="1"/>
  <c r="T377" i="32"/>
  <c r="U377" i="32" s="1"/>
  <c r="T132" i="32"/>
  <c r="U132" i="32" s="1"/>
  <c r="T199" i="32"/>
  <c r="U199" i="32" s="1"/>
  <c r="B36" i="32"/>
  <c r="R36" i="32"/>
  <c r="F36" i="32"/>
  <c r="T148" i="32"/>
  <c r="U148" i="32" s="1"/>
  <c r="T312" i="32"/>
  <c r="U312" i="32" s="1"/>
  <c r="B84" i="32"/>
  <c r="T249" i="32"/>
  <c r="U249" i="32" s="1"/>
  <c r="T376" i="32"/>
  <c r="U376" i="32" s="1"/>
  <c r="T344" i="32"/>
  <c r="U344" i="32" s="1"/>
  <c r="T409" i="32"/>
  <c r="U409" i="32" s="1"/>
  <c r="T345" i="32"/>
  <c r="U345" i="32" s="1"/>
  <c r="T281" i="32"/>
  <c r="U281" i="32" s="1"/>
  <c r="T215" i="32"/>
  <c r="U215" i="32" s="1"/>
  <c r="T280" i="32"/>
  <c r="U280" i="32" s="1"/>
  <c r="T313" i="32"/>
  <c r="U313" i="32" s="1"/>
  <c r="T149" i="32"/>
  <c r="U149" i="32" s="1"/>
  <c r="T408" i="32"/>
  <c r="U408" i="32" s="1"/>
  <c r="T130" i="32"/>
  <c r="U130" i="32" s="1"/>
  <c r="T9" i="32"/>
  <c r="T5" i="32"/>
  <c r="AI12" i="18"/>
  <c r="T6" i="23" l="1"/>
  <c r="T21" i="23" s="1"/>
  <c r="U6" i="25"/>
  <c r="U20" i="25" s="1"/>
  <c r="AW6" i="19"/>
  <c r="S6" i="19"/>
  <c r="T6" i="24"/>
  <c r="S28" i="28"/>
  <c r="S4" i="18"/>
  <c r="U5" i="6"/>
  <c r="U5" i="7"/>
  <c r="T82" i="32"/>
  <c r="U82" i="32" s="1"/>
  <c r="T84" i="32"/>
  <c r="U84" i="32" s="1"/>
  <c r="T36" i="32"/>
  <c r="U36" i="32" s="1"/>
  <c r="B18" i="32"/>
  <c r="T6" i="19" l="1"/>
  <c r="U6" i="24"/>
  <c r="V5" i="6"/>
  <c r="V5" i="7"/>
  <c r="V6" i="25"/>
  <c r="V20" i="25" s="1"/>
  <c r="U6" i="23"/>
  <c r="U21" i="23" s="1"/>
  <c r="AX6" i="19"/>
  <c r="T4" i="18"/>
  <c r="T28" i="28"/>
  <c r="V6" i="24" l="1"/>
  <c r="U6" i="19"/>
  <c r="U28" i="28"/>
  <c r="U4" i="18"/>
  <c r="W5" i="7"/>
  <c r="W5" i="6"/>
  <c r="V6" i="23"/>
  <c r="V21" i="23" s="1"/>
  <c r="AY6" i="19"/>
  <c r="W6" i="25"/>
  <c r="W20" i="25" s="1"/>
  <c r="X5" i="6" l="1"/>
  <c r="X5" i="7"/>
  <c r="W6" i="24"/>
  <c r="V6" i="19"/>
  <c r="V4" i="18"/>
  <c r="V28" i="28"/>
  <c r="AZ6" i="19"/>
  <c r="X6" i="25"/>
  <c r="X20" i="25" s="1"/>
  <c r="W6" i="23"/>
  <c r="W21" i="23" s="1"/>
  <c r="X6" i="24" l="1"/>
  <c r="W6" i="19"/>
  <c r="Y6" i="25"/>
  <c r="Y20" i="25" s="1"/>
  <c r="BA6" i="19"/>
  <c r="X6" i="23"/>
  <c r="X21" i="23" s="1"/>
  <c r="W28" i="28"/>
  <c r="W4" i="18"/>
  <c r="Y5" i="6"/>
  <c r="Y5" i="7"/>
  <c r="X6" i="19" l="1"/>
  <c r="Y6" i="24"/>
  <c r="Z5" i="7"/>
  <c r="Z5" i="6"/>
  <c r="Z6" i="25"/>
  <c r="Z20" i="25" s="1"/>
  <c r="Y6" i="23"/>
  <c r="Y21" i="23" s="1"/>
  <c r="BB6" i="19"/>
  <c r="X4" i="18"/>
  <c r="X28" i="28"/>
  <c r="Y28" i="28" l="1"/>
  <c r="Y4" i="18"/>
  <c r="Y6" i="19"/>
  <c r="Z6" i="24"/>
  <c r="AA5" i="6"/>
  <c r="AA5" i="7"/>
  <c r="Z6" i="23"/>
  <c r="Z21" i="23" s="1"/>
  <c r="BC6" i="19"/>
  <c r="AA6" i="25"/>
  <c r="AA20" i="25" s="1"/>
  <c r="Z6" i="19" l="1"/>
  <c r="AA6" i="24"/>
  <c r="Z28" i="28"/>
  <c r="Z4" i="18"/>
  <c r="AB5" i="7"/>
  <c r="AB5" i="6"/>
  <c r="BD6" i="19"/>
  <c r="AB6" i="25"/>
  <c r="AB20" i="25" s="1"/>
  <c r="AA6" i="23"/>
  <c r="AA21" i="23" s="1"/>
  <c r="AC5" i="7" l="1"/>
  <c r="AC5" i="6"/>
  <c r="AB6" i="24"/>
  <c r="AA6" i="19"/>
  <c r="AA4" i="18"/>
  <c r="AA28" i="28"/>
  <c r="BE6" i="19"/>
  <c r="AB6" i="23"/>
  <c r="AB21" i="23" s="1"/>
  <c r="AC6" i="25"/>
  <c r="AC20" i="25" s="1"/>
  <c r="AB6" i="19" l="1"/>
  <c r="AC6" i="24"/>
  <c r="AC6" i="23"/>
  <c r="AC21" i="23" s="1"/>
  <c r="AD6" i="25"/>
  <c r="AD20" i="25" s="1"/>
  <c r="BF6" i="19"/>
  <c r="AD5" i="6"/>
  <c r="AD5" i="7"/>
  <c r="AB28" i="28"/>
  <c r="AB4" i="18"/>
  <c r="AC28" i="28" l="1"/>
  <c r="AC4" i="18"/>
  <c r="AE5" i="6"/>
  <c r="AE5" i="7"/>
  <c r="AD6" i="24"/>
  <c r="AC6" i="19"/>
  <c r="AE6" i="25"/>
  <c r="AE20" i="25" s="1"/>
  <c r="BG6" i="19"/>
  <c r="AD6" i="23"/>
  <c r="AD21" i="23" s="1"/>
  <c r="BH6" i="19" l="1"/>
  <c r="AF6" i="25"/>
  <c r="AF20" i="25" s="1"/>
  <c r="AE6" i="23"/>
  <c r="AE21" i="23" s="1"/>
  <c r="AD28" i="28"/>
  <c r="AD4" i="18"/>
  <c r="AF5" i="7"/>
  <c r="AF5" i="6"/>
  <c r="AD6" i="19"/>
  <c r="AE6" i="24"/>
  <c r="BI6" i="19" l="1"/>
  <c r="AG6" i="25"/>
  <c r="AG20" i="25" s="1"/>
  <c r="AF6" i="23"/>
  <c r="AF21" i="23" s="1"/>
  <c r="AE6" i="19"/>
  <c r="AF6" i="24"/>
  <c r="AG5" i="6"/>
  <c r="AG5" i="7"/>
  <c r="AE4" i="18"/>
  <c r="AE28" i="28"/>
  <c r="AF6" i="19" l="1"/>
  <c r="AG6" i="24"/>
  <c r="AH5" i="6"/>
  <c r="AI5" i="7" s="1"/>
  <c r="AH5" i="7"/>
  <c r="AH6" i="25"/>
  <c r="AH20" i="25" s="1"/>
  <c r="AG6" i="23"/>
  <c r="AG21" i="23" s="1"/>
  <c r="BJ6" i="19"/>
  <c r="AF4" i="18"/>
  <c r="AF28" i="28"/>
  <c r="AH4" i="18" l="1"/>
  <c r="AH28" i="28"/>
  <c r="AG6" i="19"/>
  <c r="AH6" i="24"/>
  <c r="AG4" i="18"/>
  <c r="AG28" i="28"/>
  <c r="AH6" i="23"/>
  <c r="AH21" i="23" s="1"/>
  <c r="AI6" i="25"/>
  <c r="AI20" i="25" s="1"/>
  <c r="BK6" i="19"/>
  <c r="N49" i="32"/>
  <c r="R49" i="32"/>
  <c r="D49" i="32"/>
  <c r="F49" i="32"/>
  <c r="P49" i="32"/>
  <c r="J49" i="32"/>
  <c r="H49" i="32"/>
  <c r="L49" i="32"/>
  <c r="AJ6" i="25" l="1"/>
  <c r="AJ20" i="25" s="1"/>
  <c r="AI6" i="23"/>
  <c r="AI21" i="23" s="1"/>
  <c r="BL6" i="19"/>
  <c r="AH6" i="19"/>
  <c r="AI6" i="24"/>
  <c r="AI6" i="19"/>
  <c r="AJ6" i="24"/>
  <c r="T49" i="32"/>
  <c r="U49" i="32" s="1"/>
  <c r="BN6" i="19" l="1"/>
  <c r="AL6" i="25"/>
  <c r="AL20" i="25" s="1"/>
  <c r="AK6" i="23"/>
  <c r="AK21" i="23" s="1"/>
  <c r="AK6" i="25"/>
  <c r="AK20" i="25" s="1"/>
  <c r="BM6" i="19"/>
  <c r="AJ6" i="23"/>
  <c r="AJ21" i="23" s="1"/>
  <c r="B50" i="32"/>
  <c r="B52" i="32" s="1"/>
  <c r="H50" i="32" l="1"/>
  <c r="H52" i="32" s="1"/>
  <c r="F50" i="32"/>
  <c r="F52" i="32" s="1"/>
  <c r="T53" i="32"/>
  <c r="U53" i="32" s="1"/>
  <c r="D50" i="32"/>
  <c r="J50" i="32"/>
  <c r="N50" i="32"/>
  <c r="N52" i="32" s="1"/>
  <c r="L50" i="32"/>
  <c r="L52" i="32" s="1"/>
  <c r="R50" i="32"/>
  <c r="R52" i="32" s="1"/>
  <c r="P50" i="32"/>
  <c r="J52" i="32" l="1"/>
  <c r="P52" i="32"/>
  <c r="T50" i="32"/>
  <c r="U50" i="32" s="1"/>
  <c r="D52" i="32"/>
  <c r="T52" i="32" l="1"/>
  <c r="U52" i="32" s="1"/>
  <c r="B179" i="32" l="1"/>
  <c r="D179" i="32"/>
  <c r="F179" i="32"/>
  <c r="H179" i="32"/>
  <c r="J179" i="32"/>
  <c r="L179" i="32"/>
  <c r="N179" i="32"/>
  <c r="P179" i="32"/>
  <c r="R179" i="32"/>
  <c r="T179" i="32" l="1"/>
  <c r="U179" i="32" s="1"/>
  <c r="B48" i="26"/>
  <c r="B50" i="26" l="1"/>
  <c r="B51" i="26" s="1"/>
  <c r="B113" i="32" l="1"/>
  <c r="B7" i="32" s="1"/>
  <c r="E14" i="18" s="1"/>
  <c r="D113" i="32"/>
  <c r="D7" i="32" s="1"/>
  <c r="F14" i="18" s="1"/>
  <c r="F113" i="32"/>
  <c r="F7" i="32" s="1"/>
  <c r="G14" i="18" s="1"/>
  <c r="H113" i="32"/>
  <c r="J113" i="32"/>
  <c r="J7" i="32" s="1"/>
  <c r="L113" i="32"/>
  <c r="L7" i="32" s="1"/>
  <c r="N113" i="32"/>
  <c r="N7" i="32" s="1"/>
  <c r="P113" i="32"/>
  <c r="P7" i="32" s="1"/>
  <c r="L14" i="18" s="1"/>
  <c r="R113" i="32"/>
  <c r="R7" i="32" s="1"/>
  <c r="H114" i="32" l="1"/>
  <c r="H116" i="32" s="1"/>
  <c r="H117" i="32" s="1"/>
  <c r="J114" i="32"/>
  <c r="J116" i="32" s="1"/>
  <c r="J117" i="32" s="1"/>
  <c r="L114" i="32"/>
  <c r="L116" i="32" s="1"/>
  <c r="L117" i="32" s="1"/>
  <c r="K14" i="18"/>
  <c r="P114" i="32"/>
  <c r="J14" i="18"/>
  <c r="B114" i="32"/>
  <c r="D114" i="32"/>
  <c r="T113" i="32"/>
  <c r="U113" i="32" s="1"/>
  <c r="N114" i="32"/>
  <c r="R114" i="32"/>
  <c r="H7" i="32"/>
  <c r="F114" i="32"/>
  <c r="M14" i="18"/>
  <c r="I14" i="18"/>
  <c r="T114" i="32" l="1"/>
  <c r="U114" i="32" s="1"/>
  <c r="B116" i="32"/>
  <c r="B117" i="32" s="1"/>
  <c r="R116" i="32"/>
  <c r="R117" i="32" s="1"/>
  <c r="N116" i="32"/>
  <c r="N117" i="32" s="1"/>
  <c r="T7" i="32"/>
  <c r="H14" i="18"/>
  <c r="P116" i="32"/>
  <c r="P117" i="32" s="1"/>
  <c r="D116" i="32"/>
  <c r="D117" i="32" s="1"/>
  <c r="F116" i="32"/>
  <c r="F117" i="32" s="1"/>
  <c r="T117" i="32" l="1"/>
  <c r="U117" i="32" s="1"/>
  <c r="T116" i="32"/>
  <c r="U116" i="32" s="1"/>
  <c r="F178" i="26" l="1"/>
  <c r="F180" i="26" s="1"/>
  <c r="F181" i="26" s="1"/>
  <c r="F180" i="32"/>
  <c r="F8" i="32" s="1"/>
  <c r="R180" i="32" l="1"/>
  <c r="R8" i="32" s="1"/>
  <c r="R10" i="32" s="1"/>
  <c r="J180" i="32"/>
  <c r="J8" i="32" s="1"/>
  <c r="J10" i="32" s="1"/>
  <c r="L180" i="32"/>
  <c r="N178" i="26"/>
  <c r="N180" i="26" s="1"/>
  <c r="N181" i="26" s="1"/>
  <c r="J112" i="26"/>
  <c r="J114" i="26" s="1"/>
  <c r="J115" i="26" s="1"/>
  <c r="F182" i="32"/>
  <c r="F183" i="32" s="1"/>
  <c r="F11" i="32" s="1"/>
  <c r="J12" i="23" s="1"/>
  <c r="F10" i="32"/>
  <c r="G15" i="18"/>
  <c r="G7" i="18" s="1"/>
  <c r="G24" i="18" s="1"/>
  <c r="J182" i="32" l="1"/>
  <c r="J183" i="32" s="1"/>
  <c r="J11" i="32" s="1"/>
  <c r="L12" i="23" s="1"/>
  <c r="F12" i="32"/>
  <c r="F16" i="32" s="1"/>
  <c r="R182" i="32"/>
  <c r="R183" i="32" s="1"/>
  <c r="R11" i="32" s="1"/>
  <c r="R12" i="32" s="1"/>
  <c r="R16" i="32" s="1"/>
  <c r="I15" i="18"/>
  <c r="I7" i="18" s="1"/>
  <c r="I24" i="18" s="1"/>
  <c r="M15" i="18"/>
  <c r="M7" i="18" s="1"/>
  <c r="M24" i="18" s="1"/>
  <c r="L182" i="32"/>
  <c r="L8" i="32"/>
  <c r="K12" i="25"/>
  <c r="K13" i="25" s="1"/>
  <c r="J13" i="23"/>
  <c r="M12" i="25" l="1"/>
  <c r="M13" i="25" s="1"/>
  <c r="L13" i="23"/>
  <c r="J12" i="32"/>
  <c r="J16" i="32" s="1"/>
  <c r="P12" i="23"/>
  <c r="L183" i="32"/>
  <c r="L11" i="32" s="1"/>
  <c r="M12" i="23" s="1"/>
  <c r="J15" i="18"/>
  <c r="J7" i="18" s="1"/>
  <c r="J24" i="18" s="1"/>
  <c r="L10" i="32"/>
  <c r="P13" i="23" l="1"/>
  <c r="Q12" i="25"/>
  <c r="Q13" i="25" s="1"/>
  <c r="L12" i="32"/>
  <c r="L16" i="32" s="1"/>
  <c r="M13" i="23"/>
  <c r="N12" i="25"/>
  <c r="N13" i="25" s="1"/>
  <c r="B112" i="26" l="1"/>
  <c r="D112" i="26"/>
  <c r="D114" i="26" s="1"/>
  <c r="D115" i="26" s="1"/>
  <c r="F112" i="26"/>
  <c r="H112" i="26"/>
  <c r="H114" i="26" s="1"/>
  <c r="H115" i="26" s="1"/>
  <c r="L112" i="26"/>
  <c r="L114" i="26" s="1"/>
  <c r="L115" i="26" s="1"/>
  <c r="N112" i="26"/>
  <c r="N114" i="26" s="1"/>
  <c r="N115" i="26" s="1"/>
  <c r="P112" i="26"/>
  <c r="P114" i="26" s="1"/>
  <c r="P115" i="26" s="1"/>
  <c r="R112" i="26"/>
  <c r="R114" i="26" s="1"/>
  <c r="R115" i="26" s="1"/>
  <c r="B114" i="26"/>
  <c r="B115" i="26" s="1"/>
  <c r="R178" i="26"/>
  <c r="R180" i="26" s="1"/>
  <c r="R181" i="26" s="1"/>
  <c r="B178" i="26"/>
  <c r="B180" i="26" s="1"/>
  <c r="B181" i="26" s="1"/>
  <c r="D178" i="26"/>
  <c r="D180" i="26" s="1"/>
  <c r="D181" i="26" s="1"/>
  <c r="H178" i="26"/>
  <c r="H180" i="26" s="1"/>
  <c r="H181" i="26" s="1"/>
  <c r="J178" i="26"/>
  <c r="L178" i="26"/>
  <c r="L180" i="26" s="1"/>
  <c r="L181" i="26" s="1"/>
  <c r="P178" i="26"/>
  <c r="P180" i="26" s="1"/>
  <c r="P181" i="26" s="1"/>
  <c r="B180" i="32"/>
  <c r="B182" i="32" s="1"/>
  <c r="D180" i="32"/>
  <c r="H180" i="32"/>
  <c r="H182" i="32" s="1"/>
  <c r="H183" i="32" s="1"/>
  <c r="H11" i="32" s="1"/>
  <c r="N180" i="32"/>
  <c r="N182" i="32" s="1"/>
  <c r="N183" i="32" s="1"/>
  <c r="N11" i="32" s="1"/>
  <c r="P180" i="32"/>
  <c r="P8" i="32" s="1"/>
  <c r="B8" i="26" l="1"/>
  <c r="B10" i="26" s="1"/>
  <c r="H8" i="32"/>
  <c r="H10" i="32" s="1"/>
  <c r="H12" i="32" s="1"/>
  <c r="H16" i="32" s="1"/>
  <c r="N8" i="32"/>
  <c r="K15" i="18" s="1"/>
  <c r="K7" i="18" s="1"/>
  <c r="K24" i="18" s="1"/>
  <c r="B8" i="32"/>
  <c r="T178" i="26"/>
  <c r="U178" i="26" s="1"/>
  <c r="P182" i="32"/>
  <c r="P183" i="32" s="1"/>
  <c r="P11" i="32" s="1"/>
  <c r="O12" i="23" s="1"/>
  <c r="P12" i="25" s="1"/>
  <c r="P13" i="25" s="1"/>
  <c r="T180" i="32"/>
  <c r="U180" i="32" s="1"/>
  <c r="D8" i="32"/>
  <c r="F15" i="18" s="1"/>
  <c r="F7" i="18" s="1"/>
  <c r="J180" i="26"/>
  <c r="J181" i="26" s="1"/>
  <c r="T181" i="26" s="1"/>
  <c r="U181" i="26" s="1"/>
  <c r="N10" i="32"/>
  <c r="N12" i="32" s="1"/>
  <c r="N16" i="32" s="1"/>
  <c r="T112" i="26"/>
  <c r="U112" i="26" s="1"/>
  <c r="B183" i="32"/>
  <c r="B11" i="26"/>
  <c r="B12" i="26" s="1"/>
  <c r="D182" i="32"/>
  <c r="D183" i="32" s="1"/>
  <c r="D11" i="32" s="1"/>
  <c r="F114" i="26"/>
  <c r="F115" i="26" s="1"/>
  <c r="T115" i="26" s="1"/>
  <c r="U115" i="26" s="1"/>
  <c r="K12" i="23"/>
  <c r="K13" i="23" s="1"/>
  <c r="H15" i="18"/>
  <c r="H7" i="18" s="1"/>
  <c r="H24" i="18" s="1"/>
  <c r="N12" i="23"/>
  <c r="N13" i="23" s="1"/>
  <c r="P10" i="32"/>
  <c r="L15" i="18"/>
  <c r="L7" i="18" s="1"/>
  <c r="L24" i="18" s="1"/>
  <c r="B10" i="32" l="1"/>
  <c r="E15" i="18"/>
  <c r="E7" i="18" s="1"/>
  <c r="E24" i="18" s="1"/>
  <c r="E25" i="18" s="1"/>
  <c r="I12" i="23"/>
  <c r="J12" i="25" s="1"/>
  <c r="J13" i="25" s="1"/>
  <c r="P12" i="32"/>
  <c r="P16" i="32" s="1"/>
  <c r="T8" i="32"/>
  <c r="T180" i="26"/>
  <c r="U180" i="26" s="1"/>
  <c r="D10" i="32"/>
  <c r="D12" i="32" s="1"/>
  <c r="D16" i="32" s="1"/>
  <c r="L12" i="25"/>
  <c r="L13" i="25" s="1"/>
  <c r="T114" i="26"/>
  <c r="U114" i="26" s="1"/>
  <c r="O13" i="23"/>
  <c r="O12" i="25"/>
  <c r="O13" i="25" s="1"/>
  <c r="B11" i="32"/>
  <c r="T183" i="32"/>
  <c r="U183" i="32" s="1"/>
  <c r="T182" i="32"/>
  <c r="U182" i="32" s="1"/>
  <c r="AI10" i="18"/>
  <c r="F24" i="18"/>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B16" i="26"/>
  <c r="AI7" i="18" l="1"/>
  <c r="AI24" i="18" s="1"/>
  <c r="AI25" i="18" s="1"/>
  <c r="I13" i="23"/>
  <c r="T10" i="32"/>
  <c r="T11" i="32"/>
  <c r="H12" i="23"/>
  <c r="B12" i="32"/>
  <c r="B16" i="32" s="1"/>
  <c r="T16" i="32" s="1"/>
  <c r="T12" i="32" l="1"/>
  <c r="U10" i="32" s="1"/>
  <c r="F12" i="23"/>
  <c r="I12" i="25"/>
  <c r="G12" i="23"/>
  <c r="H13" i="23"/>
  <c r="V12" i="32"/>
  <c r="U12" i="32"/>
  <c r="U11" i="32"/>
  <c r="D48" i="26"/>
  <c r="D50" i="26" s="1"/>
  <c r="D51" i="26" s="1"/>
  <c r="F48" i="26"/>
  <c r="F8" i="26" s="1"/>
  <c r="F10" i="26" s="1"/>
  <c r="H48" i="26"/>
  <c r="H8" i="26" s="1"/>
  <c r="H10" i="26" s="1"/>
  <c r="J48" i="26"/>
  <c r="J50" i="26" s="1"/>
  <c r="J51" i="26" s="1"/>
  <c r="J11" i="26" s="1"/>
  <c r="L48" i="26"/>
  <c r="L8" i="26" s="1"/>
  <c r="L10" i="26" s="1"/>
  <c r="N48" i="26"/>
  <c r="N50" i="26" s="1"/>
  <c r="N51" i="26" s="1"/>
  <c r="N11" i="26" s="1"/>
  <c r="P48" i="26"/>
  <c r="P8" i="26" s="1"/>
  <c r="P10" i="26" s="1"/>
  <c r="R48" i="26"/>
  <c r="R8" i="26" s="1"/>
  <c r="R10" i="26" s="1"/>
  <c r="U9" i="32" l="1"/>
  <c r="U5" i="32"/>
  <c r="U7" i="32"/>
  <c r="U6" i="32"/>
  <c r="U8" i="32"/>
  <c r="H50" i="26"/>
  <c r="H51" i="26" s="1"/>
  <c r="H11" i="26" s="1"/>
  <c r="H12" i="26" s="1"/>
  <c r="H16" i="26" s="1"/>
  <c r="R50" i="26"/>
  <c r="R51" i="26" s="1"/>
  <c r="R11" i="26" s="1"/>
  <c r="R12" i="26" s="1"/>
  <c r="R16" i="26" s="1"/>
  <c r="D8" i="26"/>
  <c r="D10" i="26" s="1"/>
  <c r="F50" i="26"/>
  <c r="F51" i="26" s="1"/>
  <c r="F11" i="26" s="1"/>
  <c r="F12" i="26" s="1"/>
  <c r="F16" i="26" s="1"/>
  <c r="N8" i="26"/>
  <c r="N10" i="26" s="1"/>
  <c r="N12" i="26" s="1"/>
  <c r="N16" i="26" s="1"/>
  <c r="J8" i="26"/>
  <c r="J10" i="26" s="1"/>
  <c r="J12" i="26" s="1"/>
  <c r="J16" i="26" s="1"/>
  <c r="L50" i="26"/>
  <c r="L51" i="26" s="1"/>
  <c r="L11" i="26" s="1"/>
  <c r="L12" i="26" s="1"/>
  <c r="L16" i="26" s="1"/>
  <c r="T48" i="26"/>
  <c r="U48" i="26" s="1"/>
  <c r="P50" i="26"/>
  <c r="P51" i="26" s="1"/>
  <c r="P11" i="26" s="1"/>
  <c r="P12" i="26" s="1"/>
  <c r="P16" i="26" s="1"/>
  <c r="D11" i="26"/>
  <c r="G13" i="23"/>
  <c r="F13" i="23"/>
  <c r="I16" i="23" s="1"/>
  <c r="I17" i="23"/>
  <c r="E42" i="27" s="1"/>
  <c r="H12" i="25"/>
  <c r="G12" i="25"/>
  <c r="I13" i="25"/>
  <c r="T8" i="26" l="1"/>
  <c r="T10" i="26"/>
  <c r="T50" i="26"/>
  <c r="U50" i="26" s="1"/>
  <c r="T51" i="26"/>
  <c r="U51" i="26" s="1"/>
  <c r="T11" i="26"/>
  <c r="E43" i="27"/>
  <c r="G16" i="25"/>
  <c r="D12" i="26"/>
  <c r="G13" i="25"/>
  <c r="I16" i="25" s="1"/>
  <c r="H13" i="25"/>
  <c r="K16" i="25" l="1"/>
  <c r="D16" i="26"/>
  <c r="T16" i="26" s="1"/>
  <c r="T12" i="26"/>
  <c r="U7" i="26" l="1"/>
  <c r="W12" i="26"/>
  <c r="U6" i="26"/>
  <c r="U5" i="26"/>
  <c r="U9" i="26"/>
  <c r="U12" i="26"/>
  <c r="U10" i="26"/>
  <c r="U11" i="26"/>
  <c r="U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7"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<sst xmlns="http://schemas.openxmlformats.org/spreadsheetml/2006/main" count="2674" uniqueCount="478">
  <si>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</si>
  <si>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</si>
  <si>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</si>
  <si>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</si>
  <si>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</si>
  <si>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</si>
  <si>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</si>
  <si>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</si>
  <si>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</si>
  <si>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</si>
  <si>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</si>
  <si>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</si>
  <si>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</si>
  <si>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</si>
  <si>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</si>
  <si>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</si>
  <si>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</si>
  <si>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</si>
  <si>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</si>
  <si>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</si>
  <si>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</si>
  <si>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</si>
  <si>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</si>
  <si>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</si>
  <si>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</si>
  <si>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</si>
  <si>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</si>
  <si>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</si>
  <si>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</si>
  <si>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</si>
  <si>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</si>
  <si>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</si>
  <si>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</si>
  <si>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</si>
  <si>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</si>
  <si>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</si>
  <si>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</si>
  <si>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SAM MK.not. 45.punktam</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</si>
  <si>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</si>
  <si>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</si>
  <si>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</si>
  <si>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</si>
  <si>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</si>
  <si>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</si>
  <si>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</si>
  <si>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</si>
  <si>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</si>
  <si>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</si>
  <si>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</si>
  <si>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</si>
  <si>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</si>
  <si>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</si>
  <si>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</si>
  <si>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</si>
  <si>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</si>
  <si>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</si>
  <si>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</si>
  <si>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</si>
  <si>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</si>
  <si>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</si>
  <si>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</si>
  <si>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</si>
  <si>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</si>
  <si>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</si>
  <si>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</si>
  <si>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</si>
  <si>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</si>
  <si>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</si>
  <si>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</si>
  <si>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</si>
  <si>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</si>
  <si>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</si>
  <si>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</si>
  <si>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</si>
  <si>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</si>
  <si>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</si>
  <si>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</si>
  <si>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</si>
  <si>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</si>
  <si>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</si>
  <si>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</si>
  <si>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</si>
  <si>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</si>
  <si>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</si>
  <si>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</si>
  <si>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</si>
  <si>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</si>
  <si>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</si>
  <si>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</si>
  <si>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</si>
  <si>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</si>
  <si>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</si>
  <si>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</si>
  <si>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</si>
  <si>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 (FINANŠU ANALĪZE)</t>
  </si>
  <si>
    <t>1.Dati par projektu</t>
  </si>
  <si>
    <t>1.1.</t>
  </si>
  <si>
    <t>Projekta iesniedzējs:</t>
  </si>
  <si>
    <t>1.2.</t>
  </si>
  <si>
    <t>Projekta iesniedzēja veids:</t>
  </si>
  <si>
    <t>1.3.</t>
  </si>
  <si>
    <t>Projekta nosaukums:</t>
  </si>
  <si>
    <t>1.4.</t>
  </si>
  <si>
    <t>Specifiskais atbalsta mērķis:</t>
  </si>
  <si>
    <t>6.1.1.3. pasākums “Atbalsts uzņēmējdarbībai nepieciešamās publiskās infrastruktūras attīstībai, veicinot pāreju uz klimatneitrālu ekonomiku” 2.kārta</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</si>
  <si>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</si>
  <si>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</si>
  <si>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</si>
  <si>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</si>
  <si>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</si>
  <si>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</si>
  <si>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</si>
  <si>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</si>
  <si>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</si>
  <si>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</si>
  <si>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Pārskata periods (projekta dzīves cikls) (gadi):</t>
  </si>
  <si>
    <t>Saite uz Eiropas Komisijas izstrādātajām vadlīnijām “Guide to Cost-Benefit Analysis of Investment Projects Economic appraisal tool for Cohesion Policy 2014 – 2020”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</si>
  <si>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</si>
  <si>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</si>
  <si>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</si>
  <si>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</si>
  <si>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</si>
  <si>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</si>
  <si>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</si>
  <si>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</si>
  <si>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</si>
  <si>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</si>
  <si>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</si>
  <si>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</si>
  <si>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</si>
  <si>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</si>
  <si>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</si>
  <si>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</si>
  <si>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</si>
  <si>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</si>
  <si>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</si>
  <si>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</si>
  <si>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</si>
  <si>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</si>
  <si>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</si>
  <si>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</si>
  <si>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</si>
  <si>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</si>
  <si>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</si>
  <si>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</si>
  <si>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</si>
  <si>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</si>
  <si>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</si>
  <si>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</si>
  <si>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</si>
  <si>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</si>
  <si>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</si>
  <si>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</si>
  <si>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Izklājlapā norāda izmaksas darbībai “Darbības nomas infrastruktūrai, ja nav zināms komersants (komercdarbības atbalsts, regulas Nr.651/2014 56.pants)</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</si>
  <si>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</si>
  <si>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</si>
  <si>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</si>
  <si>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</si>
  <si>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</si>
  <si>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</si>
  <si>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</si>
  <si>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</si>
  <si>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</si>
  <si>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</si>
  <si>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</si>
  <si>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</si>
  <si>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</si>
  <si>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</si>
  <si>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</si>
  <si>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</si>
  <si>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</si>
  <si>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</si>
  <si>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</si>
  <si>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</si>
  <si>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</si>
  <si>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45.punktam (t.i., izmaksas darbībai privātās lietošanas dzelzceļa infrastruktūras savienojumam (nepiemēro komercdarbības atbalstu), ko finansē 100 procentu apmērā no līdzekļiem, kas ir brīvi no komercdarbības atbalsta)</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</si>
  <si>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</si>
  <si>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</si>
  <si>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</si>
  <si>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</si>
  <si>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</si>
  <si>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</si>
  <si>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</si>
  <si>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</si>
  <si>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</si>
  <si>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</si>
  <si>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</si>
  <si>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</si>
  <si>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</si>
  <si>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DARBĪBAS IZMAKSU UN IEŅĒMUMU NAUDAS PLŪSMAS APRĒĶINS SITUĀCIJAI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</si>
  <si>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</si>
  <si>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</si>
  <si>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</si>
  <si>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</si>
  <si>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</si>
  <si>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</si>
  <si>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</si>
  <si>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</si>
  <si>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</si>
  <si>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</si>
  <si>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</si>
  <si>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</si>
  <si>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</si>
  <si>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</si>
  <si>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IEŅĒMUMU UN INVESTĪCIJU NAUDAS PLŪSMAS APRĒĶINS SITUĀCIJAI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</si>
  <si>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</si>
  <si>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</si>
  <si>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</si>
  <si>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</si>
  <si>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</si>
  <si>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</si>
  <si>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</si>
  <si>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</si>
  <si>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</si>
  <si>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</si>
  <si>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</si>
  <si>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</si>
  <si>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</si>
  <si>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</si>
  <si>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</si>
  <si>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</si>
  <si>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</si>
  <si>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</si>
  <si>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</si>
  <si>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</si>
  <si>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</si>
  <si>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</si>
  <si>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</si>
  <si>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</si>
  <si>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</si>
  <si>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</si>
  <si>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</si>
  <si>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</si>
  <si>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</si>
  <si>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</si>
  <si>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</si>
  <si>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</si>
  <si>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</si>
  <si>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</si>
  <si>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</si>
  <si>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</si>
  <si>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</si>
  <si>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</si>
  <si>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</si>
  <si>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</si>
  <si>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</si>
  <si>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</si>
  <si>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</si>
  <si>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</si>
  <si>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1.9.</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</si>
  <si>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</si>
  <si>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</si>
  <si>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</si>
  <si>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</si>
  <si>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</si>
  <si>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</si>
  <si>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</si>
  <si>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</si>
  <si>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</si>
  <si>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</si>
  <si>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</si>
  <si>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</si>
  <si>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</si>
  <si>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</si>
  <si>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</si>
  <si>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</si>
  <si>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</si>
  <si>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</si>
  <si>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</si>
  <si>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</si>
  <si>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</si>
  <si>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</si>
  <si>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</si>
  <si>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</si>
  <si>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</si>
  <si>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</si>
  <si>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</si>
  <si>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</si>
  <si>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un rezultāta rādītāji</t>
  </si>
  <si>
    <t>Komersanti, kas gūst labumu no attīstītās publiskās infrastruktūras (skaits)</t>
  </si>
  <si>
    <t>To komersantu izveidotās darbavietas, kuri guvuši labumu no attīstītās publiskās infrastruktūras (skaits)</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</si>
  <si>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</si>
  <si>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</si>
  <si>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</si>
  <si>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</si>
  <si>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</si>
  <si>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</si>
  <si>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</si>
  <si>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</si>
  <si>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</si>
  <si>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</si>
  <si>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</si>
  <si>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</si>
  <si>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</si>
  <si>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</si>
  <si>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</si>
  <si>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</si>
  <si>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</si>
  <si>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</si>
  <si>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</si>
  <si>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</si>
  <si>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</si>
  <si>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</si>
  <si>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</si>
  <si>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Attiecināmās investīciju izmaksas bez neparedzētajiem izdevumiem, atg.PVN un bez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</si>
  <si>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</si>
  <si>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</si>
  <si>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</si>
  <si>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</si>
  <si>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</si>
  <si>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</si>
  <si>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</si>
  <si>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</si>
  <si>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</si>
  <si>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</si>
  <si>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</si>
  <si>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</si>
  <si>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</si>
  <si>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</si>
  <si>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</si>
  <si>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</si>
  <si>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</si>
  <si>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</si>
  <si>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</si>
  <si>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</si>
  <si>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</si>
  <si>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</si>
  <si>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</si>
  <si>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</si>
  <si>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</si>
  <si>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</si>
  <si>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</si>
  <si>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</si>
  <si>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</si>
  <si>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</si>
  <si>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</si>
  <si>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</si>
  <si>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</si>
  <si>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</si>
  <si>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</si>
  <si>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</si>
  <si>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</si>
  <si>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</si>
  <si>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</si>
  <si>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</si>
  <si>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</si>
  <si>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</si>
  <si>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</si>
  <si>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</si>
  <si>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</si>
  <si>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</si>
  <si>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</si>
  <si>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</si>
  <si>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</si>
  <si>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</si>
  <si>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</si>
  <si>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</si>
  <si>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</si>
  <si>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Norāda attiecināmajās un ārpusprojekta izmaksās ietverto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</si>
  <si>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</si>
  <si>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</si>
  <si>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</si>
  <si>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</si>
  <si>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</si>
  <si>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</si>
  <si>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</si>
  <si>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r>
      <t xml:space="preserve">2. Galvenie elementi un parametri, ko izmanto IIA  finanšu analīzei 
</t>
    </r>
    <r>
      <rPr>
        <sz val="10"/>
        <rFont val="Calibri"/>
        <family val="2"/>
        <scheme val="minor"/>
      </rPr>
      <t>(visiem skaitļiem jāatbilst IIA aprēķiniem. IIA aprēķinus veic euro)</t>
    </r>
  </si>
  <si>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</si>
  <si>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</si>
  <si>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</si>
  <si>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</si>
  <si>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</si>
  <si>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</si>
  <si>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</si>
  <si>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</si>
  <si>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</si>
  <si>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</si>
  <si>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</si>
  <si>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</si>
  <si>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</si>
  <si>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</si>
  <si>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</si>
  <si>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</si>
  <si>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Projekta iesnieguma koriģēta līdzfinansējuma likme
= MK noteikta Sam līdzfinansējuma likme * (9) (Projekta iesniedzējam)</t>
  </si>
  <si>
    <t>Projekta iesnieguma koriģēta līdzfinansējuma likme
= MK noteikta Sam līdzfinansējuma likme * (9) (Sadarbības partnerim Nr.1)</t>
  </si>
  <si>
    <t>Projekta iesnieguma koriģēta līdzfinansējuma likme
= MK noteikta Sam līdzfinansējuma likme * (9) (Sadarbības partnerim Nr.2)</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</si>
  <si>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</si>
  <si>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</si>
  <si>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</si>
  <si>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</si>
  <si>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</si>
  <si>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</si>
  <si>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</si>
  <si>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</si>
  <si>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</si>
  <si>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</si>
  <si>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</si>
  <si>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</si>
  <si>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</si>
  <si>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</si>
  <si>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</si>
  <si>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</si>
  <si>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</si>
  <si>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</si>
  <si>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</si>
  <si>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</si>
  <si>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</si>
  <si>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</si>
  <si>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</si>
  <si>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</si>
  <si>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</si>
  <si>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</si>
  <si>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</si>
  <si>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</si>
  <si>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</si>
  <si>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</si>
  <si>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</si>
  <si>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</si>
  <si>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</si>
  <si>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</si>
  <si>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</si>
  <si>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</si>
  <si>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</si>
  <si>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</si>
  <si>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</si>
  <si>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</si>
  <si>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</si>
  <si>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</si>
  <si>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</si>
  <si>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</si>
  <si>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</si>
  <si>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</si>
  <si>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</si>
  <si>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</si>
  <si>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</si>
  <si>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</si>
  <si>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</si>
  <si>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</si>
  <si>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</si>
  <si>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</si>
  <si>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</si>
  <si>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</si>
  <si>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</si>
  <si>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</si>
  <si>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</si>
  <si>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</si>
  <si>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</si>
  <si>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</si>
  <si>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</si>
  <si>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</si>
  <si>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</si>
  <si>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</si>
  <si>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</si>
  <si>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</si>
  <si>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</si>
  <si>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</si>
  <si>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</si>
  <si>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</si>
  <si>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</si>
  <si>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</si>
  <si>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</si>
  <si>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</si>
  <si>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 xml:space="preserve">Uzņēmējdarbības centrs </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</si>
  <si>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</si>
  <si>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</si>
  <si>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</si>
  <si>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</si>
  <si>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</si>
  <si>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</si>
  <si>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</si>
  <si>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</si>
  <si>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</si>
  <si>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</si>
  <si>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</si>
  <si>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</si>
  <si>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</si>
  <si>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</si>
  <si>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8. pielikums  
projektu iesniegumu atlases nolikumam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</si>
</sst>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
      <b/>
      <sz val="14"/>
      <color theme="1"/>
      <name val="Calibri"/>
      <family val="2"/>
      <scheme val="minor"/>
    </font>
    <font>
      <b/>
      <sz val="12"/>
      <color theme="1"/>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76">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6"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8" xfId="4" applyNumberFormat="1" applyFont="1" applyFill="1" applyBorder="1" applyAlignment="1" applyProtection="1">
      <alignment wrapText="1"/>
      <protection locked="0"/>
    </xf>
    <xf numFmtId="0" fontId="41" fillId="3" borderId="48"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2" fillId="6" borderId="1" xfId="3" applyFont="1" applyFill="1" applyAlignment="1">
      <alignment horizontal="center"/>
    </xf>
    <xf numFmtId="175" fontId="10" fillId="7" borderId="42"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70" fontId="12" fillId="2" borderId="25" xfId="1" applyNumberFormat="1" applyFont="1" applyFill="1" applyBorder="1" applyAlignment="1">
      <alignment horizontal="right"/>
    </xf>
    <xf numFmtId="170" fontId="12"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8"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7"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9"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30" xfId="1" applyNumberFormat="1" applyFont="1" applyFill="1" applyBorder="1"/>
    <xf numFmtId="170" fontId="12" fillId="2" borderId="31"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70" fontId="12" fillId="2" borderId="17" xfId="1" applyNumberFormat="1" applyFont="1" applyFill="1" applyBorder="1"/>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2" xfId="1" applyNumberFormat="1" applyFont="1" applyFill="1" applyBorder="1"/>
    <xf numFmtId="170" fontId="12" fillId="2" borderId="33" xfId="1" applyNumberFormat="1" applyFont="1" applyFill="1" applyBorder="1"/>
    <xf numFmtId="170" fontId="12" fillId="2" borderId="34" xfId="1" applyNumberFormat="1" applyFont="1" applyFill="1" applyBorder="1"/>
    <xf numFmtId="170" fontId="12" fillId="2" borderId="35"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6" xfId="1" applyNumberFormat="1" applyFont="1" applyFill="1" applyBorder="1"/>
    <xf numFmtId="170" fontId="12" fillId="2" borderId="40" xfId="1" applyNumberFormat="1" applyFont="1" applyFill="1" applyBorder="1"/>
    <xf numFmtId="170" fontId="12" fillId="2" borderId="37"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7" xfId="0" applyNumberFormat="1" applyFont="1" applyFill="1" applyBorder="1"/>
    <xf numFmtId="0" fontId="10" fillId="2" borderId="7" xfId="0" applyFont="1" applyFill="1" applyBorder="1"/>
    <xf numFmtId="175" fontId="12" fillId="2" borderId="42"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2" fillId="2" borderId="36" xfId="1" applyNumberFormat="1" applyFont="1" applyFill="1" applyBorder="1"/>
    <xf numFmtId="166" fontId="12" fillId="2" borderId="27"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3" xfId="0" applyNumberFormat="1" applyFont="1" applyFill="1" applyBorder="1"/>
    <xf numFmtId="166" fontId="10" fillId="2" borderId="0" xfId="1" applyNumberFormat="1" applyFont="1" applyFill="1"/>
    <xf numFmtId="165" fontId="10" fillId="2" borderId="11" xfId="1" applyFont="1" applyFill="1" applyBorder="1"/>
    <xf numFmtId="10" fontId="12" fillId="2" borderId="43" xfId="2" applyNumberFormat="1" applyFont="1" applyFill="1" applyBorder="1" applyProtection="1"/>
    <xf numFmtId="165" fontId="10" fillId="2" borderId="1" xfId="1" applyFont="1" applyFill="1" applyBorder="1"/>
    <xf numFmtId="165" fontId="17"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41" xfId="0" applyNumberFormat="1" applyFont="1" applyFill="1" applyBorder="1"/>
    <xf numFmtId="166" fontId="10" fillId="2" borderId="33"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7"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2"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2"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41"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2" fillId="2" borderId="46" xfId="0" applyFont="1" applyFill="1" applyBorder="1" applyAlignment="1">
      <alignment wrapText="1"/>
    </xf>
    <xf numFmtId="170" fontId="12" fillId="0" borderId="32" xfId="1" applyNumberFormat="1" applyFont="1" applyBorder="1"/>
    <xf numFmtId="10" fontId="12" fillId="2" borderId="37" xfId="2" applyNumberFormat="1" applyFont="1" applyFill="1" applyBorder="1" applyAlignment="1" applyProtection="1">
      <alignment horizontal="right" wrapText="1" indent="1"/>
    </xf>
    <xf numFmtId="172" fontId="12" fillId="2" borderId="36" xfId="1" applyNumberFormat="1" applyFont="1" applyFill="1" applyBorder="1"/>
    <xf numFmtId="43" fontId="10" fillId="2" borderId="37"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4" xfId="1" applyNumberFormat="1" applyFont="1" applyBorder="1"/>
    <xf numFmtId="170" fontId="12" fillId="0" borderId="42"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9" xfId="0" applyFont="1" applyFill="1" applyBorder="1" applyAlignment="1">
      <alignment horizontal="right" wrapText="1"/>
    </xf>
    <xf numFmtId="171" fontId="41" fillId="0" borderId="7" xfId="0" applyNumberFormat="1" applyFont="1" applyBorder="1" applyAlignment="1">
      <alignment wrapText="1"/>
    </xf>
    <xf numFmtId="0" fontId="41" fillId="2" borderId="47" xfId="0" applyFont="1" applyFill="1" applyBorder="1" applyAlignment="1">
      <alignment horizontal="right" vertical="center" wrapText="1"/>
    </xf>
    <xf numFmtId="0" fontId="41" fillId="0" borderId="52"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2" xfId="4" applyFont="1" applyFill="1" applyBorder="1" applyAlignment="1" applyProtection="1">
      <alignment horizontal="center" vertical="center" wrapText="1"/>
    </xf>
    <xf numFmtId="10" fontId="12"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5"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6"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6"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51" xfId="1" applyNumberFormat="1" applyFont="1" applyBorder="1"/>
    <xf numFmtId="170" fontId="54" fillId="0" borderId="32" xfId="1" applyNumberFormat="1" applyFont="1" applyBorder="1"/>
    <xf numFmtId="170" fontId="55" fillId="2" borderId="36" xfId="1" applyNumberFormat="1" applyFont="1" applyFill="1" applyBorder="1"/>
    <xf numFmtId="43" fontId="55" fillId="2" borderId="27" xfId="1" applyNumberFormat="1" applyFont="1" applyFill="1" applyBorder="1"/>
    <xf numFmtId="170" fontId="12" fillId="0" borderId="36"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7"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2" fillId="0" borderId="13"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pplyProtection="1">
      <alignment vertical="top" wrapText="1"/>
      <protection locked="0"/>
    </xf>
    <xf numFmtId="0" fontId="10" fillId="3" borderId="3" xfId="0" applyFont="1" applyFill="1" applyBorder="1" applyAlignment="1" applyProtection="1">
      <alignment vertical="top" wrapText="1"/>
      <protection locked="0"/>
    </xf>
    <xf numFmtId="9" fontId="10" fillId="2" borderId="3" xfId="2" applyFont="1" applyFill="1" applyBorder="1" applyAlignment="1" applyProtection="1">
      <alignment horizontal="center"/>
    </xf>
    <xf numFmtId="0" fontId="1" fillId="0" borderId="0" xfId="0" applyFont="1" applyProtection="1">
      <protection hidden="1"/>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0" borderId="1" xfId="0" applyFont="1" applyBorder="1" applyAlignment="1" applyProtection="1">
      <alignment horizontal="left" vertical="center" wrapText="1"/>
      <protection locked="0"/>
    </xf>
    <xf numFmtId="0" fontId="12" fillId="6" borderId="3" xfId="0" applyFont="1" applyFill="1" applyBorder="1" applyAlignment="1">
      <alignment horizontal="center" vertical="center"/>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0" fontId="9" fillId="11" borderId="0" xfId="0" applyFont="1" applyFill="1" applyAlignment="1">
      <alignment horizontal="left" vertical="top"/>
    </xf>
    <xf numFmtId="165" fontId="11" fillId="2" borderId="1" xfId="1" applyFont="1" applyFill="1" applyBorder="1" applyAlignment="1">
      <alignment horizontal="left"/>
    </xf>
    <xf numFmtId="165" fontId="10" fillId="2" borderId="0" xfId="1" applyFont="1" applyFill="1" applyAlignment="1">
      <alignment horizontal="left" vertical="top" wrapText="1"/>
    </xf>
    <xf numFmtId="10" fontId="12" fillId="2" borderId="33" xfId="2" applyNumberFormat="1" applyFont="1" applyFill="1" applyBorder="1" applyAlignment="1" applyProtection="1">
      <alignment horizontal="center"/>
    </xf>
    <xf numFmtId="10" fontId="12" fillId="2" borderId="34"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2" xfId="1" applyNumberFormat="1" applyFont="1" applyFill="1" applyBorder="1" applyAlignment="1">
      <alignment horizontal="center"/>
    </xf>
    <xf numFmtId="170" fontId="12"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left" vertical="center"/>
    </xf>
    <xf numFmtId="0" fontId="1" fillId="0" borderId="0" xfId="0" applyFont="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7" fillId="0" borderId="0" xfId="0" applyFont="1" applyAlignment="1">
      <alignment vertical="top" wrapText="1"/>
    </xf>
    <xf numFmtId="0" fontId="10" fillId="0" borderId="0" xfId="0" applyFont="1" applyAlignment="1">
      <alignment wrapText="1"/>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2" xfId="0" applyFont="1" applyBorder="1" applyAlignment="1">
      <alignment wrapText="1"/>
    </xf>
    <xf numFmtId="0" fontId="12" fillId="14" borderId="41"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37"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2"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2" xfId="0" applyFont="1" applyFill="1" applyBorder="1" applyAlignment="1">
      <alignment horizontal="center" vertical="center" wrapText="1"/>
    </xf>
    <xf numFmtId="0" fontId="10" fillId="2" borderId="0" xfId="0" applyFont="1" applyFill="1" applyAlignment="1">
      <alignmen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3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37" fillId="14"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37" fillId="14" borderId="3" xfId="0" applyFont="1" applyFill="1" applyBorder="1" applyAlignment="1">
      <alignment horizontal="center" vertical="center" wrapText="1"/>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28" fillId="0" borderId="1" xfId="0" applyFont="1" applyBorder="1" applyAlignment="1">
      <alignment horizontal="left" vertical="top" wrapText="1"/>
    </xf>
    <xf numFmtId="0" fontId="28" fillId="0" borderId="3"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28" fillId="0" borderId="1" xfId="0" applyFont="1" applyBorder="1" applyAlignment="1">
      <alignment horizontal="center"/>
    </xf>
    <xf numFmtId="0" fontId="12" fillId="0" borderId="4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top" wrapText="1"/>
      <protection locked="0"/>
    </xf>
    <xf numFmtId="0" fontId="10" fillId="0" borderId="1" xfId="0" applyFont="1" applyBorder="1" applyAlignment="1">
      <alignment horizontal="left" vertical="center" wrapText="1"/>
    </xf>
    <xf numFmtId="0" fontId="10" fillId="0" borderId="3" xfId="0" applyFont="1" applyBorder="1" applyAlignment="1" applyProtection="1">
      <alignment horizontal="center" vertical="top" wrapText="1"/>
      <protection locked="0"/>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xf numFmtId="0" fontId="59" fillId="2" borderId="0" xfId="0" applyFont="1" applyFill="1" applyAlignment="1"/>
    <xf numFmtId="0" fontId="59" fillId="0" borderId="0" xfId="0" applyFont="1" applyAlignment="1"/>
    <xf numFmtId="0" fontId="60" fillId="2" borderId="0" xfId="0" applyFont="1" applyFill="1" applyAlignment="1">
      <alignment horizontal="right"/>
    </xf>
    <xf numFmtId="0" fontId="60" fillId="0" borderId="0" xfId="0" applyFont="1" applyAlignment="1">
      <alignment horizontal="right"/>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50</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68</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C1" zoomScale="90" zoomScaleNormal="90" workbookViewId="0">
      <selection activeCell="N18" sqref="N18"/>
    </sheetView>
  </sheetViews>
  <sheetFormatPr defaultColWidth="9.140625" defaultRowHeight="15" x14ac:dyDescent="0.25"/>
  <cols>
    <col min="1" max="1" width="33.85546875" style="144" bestFit="1" customWidth="1"/>
    <col min="2" max="3" width="9.140625" style="144"/>
    <col min="4" max="4" width="14.28515625" style="144" customWidth="1"/>
    <col min="5" max="6" width="9.140625" style="144"/>
    <col min="7" max="7" width="27.7109375" style="144" customWidth="1"/>
    <col min="8" max="8" width="13.5703125" style="144" customWidth="1"/>
    <col min="9" max="9" width="9.140625" style="144"/>
    <col min="10" max="10" width="34.5703125" style="144" customWidth="1"/>
    <col min="11" max="11" width="9.140625" style="144"/>
    <col min="12" max="12" width="30.85546875" style="144" customWidth="1"/>
    <col min="13" max="13" width="9.140625" style="144"/>
    <col min="14" max="14" width="19.5703125" style="144" customWidth="1"/>
    <col min="15" max="17" width="9.140625" style="144"/>
    <col min="18" max="18" width="17.42578125" style="144" customWidth="1"/>
    <col min="19" max="19" width="9.140625" style="144"/>
    <col min="20" max="20" width="15.28515625" style="144" customWidth="1"/>
    <col min="21" max="21" width="9.140625" style="144"/>
    <col min="22" max="22" width="29.7109375" style="144" customWidth="1"/>
    <col min="23" max="23" width="9.140625" style="144"/>
    <col min="24" max="24" width="22.140625" style="144" customWidth="1"/>
    <col min="25" max="16384" width="9.140625" style="144"/>
  </cols>
  <sheetData>
    <row r="1" spans="1:24" ht="40.5" customHeight="1" x14ac:dyDescent="0.25">
      <c r="A1" s="145" t="s">
        <v>0</v>
      </c>
      <c r="C1" s="145" t="s">
        <v>1</v>
      </c>
      <c r="D1" s="145" t="s">
        <v>2</v>
      </c>
      <c r="E1" s="145" t="s">
        <v>3</v>
      </c>
      <c r="G1" s="145" t="s">
        <v>4</v>
      </c>
      <c r="H1" s="145" t="s">
        <v>5</v>
      </c>
      <c r="J1" s="146" t="s">
        <v>6</v>
      </c>
      <c r="K1" s="537"/>
      <c r="L1" s="146" t="s">
        <v>7</v>
      </c>
      <c r="N1" s="146" t="s">
        <v>8</v>
      </c>
      <c r="P1" s="146" t="s">
        <v>9</v>
      </c>
      <c r="R1" s="146" t="s">
        <v>10</v>
      </c>
      <c r="T1" s="146" t="s">
        <v>11</v>
      </c>
      <c r="V1" s="146" t="s">
        <v>12</v>
      </c>
      <c r="X1" s="146" t="s">
        <v>13</v>
      </c>
    </row>
    <row r="2" spans="1:24" ht="15" customHeight="1" x14ac:dyDescent="0.25">
      <c r="A2" s="147"/>
      <c r="C2" s="147"/>
      <c r="D2" s="147"/>
      <c r="E2" s="147"/>
      <c r="G2" s="147" t="s">
        <v>14</v>
      </c>
      <c r="H2" s="144">
        <v>30</v>
      </c>
      <c r="R2" s="147"/>
    </row>
    <row r="3" spans="1:24" ht="15" customHeight="1" x14ac:dyDescent="0.25">
      <c r="A3" s="144" t="s">
        <v>15</v>
      </c>
      <c r="C3" s="144">
        <v>1</v>
      </c>
      <c r="D3" s="147" t="s">
        <v>16</v>
      </c>
      <c r="E3" s="144">
        <v>2019</v>
      </c>
      <c r="G3" s="147" t="s">
        <v>17</v>
      </c>
      <c r="H3" s="144">
        <v>30</v>
      </c>
      <c r="I3" s="144">
        <v>1</v>
      </c>
      <c r="J3" s="506" t="s">
        <v>18</v>
      </c>
      <c r="L3" s="144" t="s">
        <v>19</v>
      </c>
      <c r="N3" s="148">
        <v>1</v>
      </c>
      <c r="R3" s="147" t="s">
        <v>20</v>
      </c>
      <c r="T3" s="148">
        <v>0.1</v>
      </c>
      <c r="V3" s="144" t="s">
        <v>21</v>
      </c>
      <c r="X3" s="144">
        <f>'Dati par projektu'!C6</f>
        <v>0</v>
      </c>
    </row>
    <row r="4" spans="1:24" ht="15" customHeight="1" x14ac:dyDescent="0.25">
      <c r="A4" s="144" t="s">
        <v>22</v>
      </c>
      <c r="C4" s="144">
        <v>2</v>
      </c>
      <c r="D4" s="147" t="s">
        <v>23</v>
      </c>
      <c r="E4" s="144">
        <v>2020</v>
      </c>
      <c r="G4" s="147" t="s">
        <v>24</v>
      </c>
      <c r="H4" s="149" t="s">
        <v>25</v>
      </c>
      <c r="I4" s="144">
        <v>2</v>
      </c>
      <c r="J4" s="506" t="s">
        <v>26</v>
      </c>
      <c r="N4" s="148">
        <v>0.9</v>
      </c>
      <c r="R4" s="147" t="s">
        <v>27</v>
      </c>
      <c r="T4" s="148">
        <v>0.15</v>
      </c>
      <c r="V4" s="144" t="s">
        <v>28</v>
      </c>
      <c r="X4" s="144">
        <f>'Dati par projektu'!C11</f>
        <v>0</v>
      </c>
    </row>
    <row r="5" spans="1:24" ht="15" customHeight="1" x14ac:dyDescent="0.25">
      <c r="A5" s="144" t="s">
        <v>29</v>
      </c>
      <c r="C5" s="144">
        <v>3</v>
      </c>
      <c r="D5" s="147" t="s">
        <v>30</v>
      </c>
      <c r="E5" s="144">
        <v>2021</v>
      </c>
      <c r="G5" s="147" t="s">
        <v>31</v>
      </c>
      <c r="H5" s="149" t="s">
        <v>25</v>
      </c>
      <c r="I5" s="144">
        <v>3</v>
      </c>
      <c r="J5" s="507" t="s">
        <v>32</v>
      </c>
      <c r="N5" s="148">
        <v>0.85</v>
      </c>
      <c r="T5" s="148">
        <v>0.2</v>
      </c>
      <c r="V5" s="144" t="s">
        <v>33</v>
      </c>
      <c r="X5" s="144">
        <f>'Dati par projektu'!C12</f>
        <v>0</v>
      </c>
    </row>
    <row r="6" spans="1:24" ht="15" customHeight="1" x14ac:dyDescent="0.25">
      <c r="A6" s="144" t="s">
        <v>34</v>
      </c>
      <c r="C6" s="144">
        <v>4</v>
      </c>
      <c r="D6" s="147" t="s">
        <v>35</v>
      </c>
      <c r="E6" s="144">
        <v>2022</v>
      </c>
      <c r="G6" s="147" t="s">
        <v>36</v>
      </c>
      <c r="H6" s="144">
        <v>25</v>
      </c>
      <c r="I6" s="144">
        <v>4</v>
      </c>
      <c r="J6" s="506"/>
      <c r="N6" s="148">
        <v>0.7</v>
      </c>
      <c r="T6" s="148">
        <v>0.25</v>
      </c>
      <c r="V6" s="144" t="s">
        <v>37</v>
      </c>
      <c r="X6" s="144">
        <f>'Dati par projektu'!C13</f>
        <v>0</v>
      </c>
    </row>
    <row r="7" spans="1:24" ht="15" customHeight="1" x14ac:dyDescent="0.25">
      <c r="A7" s="144" t="s">
        <v>38</v>
      </c>
      <c r="C7" s="144">
        <v>5</v>
      </c>
      <c r="D7" s="147" t="s">
        <v>39</v>
      </c>
      <c r="E7" s="144">
        <v>2023</v>
      </c>
      <c r="G7" s="147" t="s">
        <v>40</v>
      </c>
      <c r="H7" s="149" t="s">
        <v>25</v>
      </c>
      <c r="I7" s="144">
        <v>5</v>
      </c>
      <c r="J7" s="506"/>
      <c r="N7" s="148">
        <v>0.6</v>
      </c>
      <c r="T7" s="148">
        <v>0.3</v>
      </c>
      <c r="X7" s="144">
        <f>'Dati par projektu'!C14</f>
        <v>0</v>
      </c>
    </row>
    <row r="8" spans="1:24" ht="15" customHeight="1" x14ac:dyDescent="0.25">
      <c r="A8" s="144" t="s">
        <v>41</v>
      </c>
      <c r="C8" s="144">
        <v>6</v>
      </c>
      <c r="D8" s="147" t="s">
        <v>42</v>
      </c>
      <c r="E8" s="144">
        <v>2024</v>
      </c>
      <c r="G8" s="147" t="s">
        <v>43</v>
      </c>
      <c r="H8" s="149" t="s">
        <v>44</v>
      </c>
      <c r="J8" s="506"/>
      <c r="N8" s="148">
        <v>0.5</v>
      </c>
      <c r="T8" s="148"/>
    </row>
    <row r="9" spans="1:24" ht="15" customHeight="1" x14ac:dyDescent="0.25">
      <c r="A9" s="144" t="s">
        <v>45</v>
      </c>
      <c r="C9" s="144">
        <v>7</v>
      </c>
      <c r="D9" s="147" t="s">
        <v>46</v>
      </c>
      <c r="E9" s="144">
        <v>2025</v>
      </c>
      <c r="G9" s="147" t="s">
        <v>47</v>
      </c>
      <c r="H9" s="149" t="s">
        <v>44</v>
      </c>
      <c r="J9" s="508"/>
      <c r="N9" s="148">
        <v>0.45</v>
      </c>
    </row>
    <row r="10" spans="1:24" ht="15" customHeight="1" x14ac:dyDescent="0.25">
      <c r="A10" s="144" t="s">
        <v>48</v>
      </c>
      <c r="C10" s="144">
        <v>8</v>
      </c>
      <c r="D10" s="147" t="s">
        <v>49</v>
      </c>
      <c r="E10" s="144">
        <v>2026</v>
      </c>
      <c r="G10" s="147" t="s">
        <v>50</v>
      </c>
      <c r="H10" s="149" t="s">
        <v>51</v>
      </c>
      <c r="J10" s="508"/>
      <c r="N10" s="148">
        <v>0.3</v>
      </c>
    </row>
    <row r="11" spans="1:24" ht="15" customHeight="1" x14ac:dyDescent="0.25">
      <c r="A11" s="144" t="s">
        <v>52</v>
      </c>
      <c r="C11" s="144">
        <v>9</v>
      </c>
      <c r="D11" s="147" t="s">
        <v>53</v>
      </c>
      <c r="E11" s="144">
        <v>2027</v>
      </c>
      <c r="G11" s="147" t="s">
        <v>54</v>
      </c>
      <c r="H11" s="149" t="s">
        <v>44</v>
      </c>
      <c r="J11" s="508"/>
      <c r="N11" s="148">
        <v>0</v>
      </c>
    </row>
    <row r="12" spans="1:24" ht="15" customHeight="1" x14ac:dyDescent="0.25">
      <c r="A12" s="144" t="s">
        <v>55</v>
      </c>
      <c r="C12" s="144">
        <v>10</v>
      </c>
      <c r="D12" s="147" t="s">
        <v>56</v>
      </c>
      <c r="E12" s="144">
        <v>2028</v>
      </c>
      <c r="G12" s="147" t="s">
        <v>57</v>
      </c>
      <c r="H12" s="150" t="s">
        <v>58</v>
      </c>
      <c r="J12" s="508"/>
    </row>
    <row r="13" spans="1:24" ht="15" customHeight="1" x14ac:dyDescent="0.25">
      <c r="A13" s="144" t="s">
        <v>59</v>
      </c>
      <c r="C13" s="144">
        <v>11</v>
      </c>
      <c r="D13" s="147" t="s">
        <v>60</v>
      </c>
      <c r="E13" s="144">
        <v>2029</v>
      </c>
      <c r="J13" s="508"/>
    </row>
    <row r="14" spans="1:24" ht="15" customHeight="1" x14ac:dyDescent="0.25">
      <c r="A14" s="144" t="s">
        <v>61</v>
      </c>
      <c r="C14" s="144">
        <v>12</v>
      </c>
      <c r="D14" s="147" t="s">
        <v>62</v>
      </c>
      <c r="E14" s="144">
        <v>2030</v>
      </c>
      <c r="J14" s="508"/>
    </row>
    <row r="15" spans="1:24" ht="15" customHeight="1" x14ac:dyDescent="0.25">
      <c r="A15" s="144" t="s">
        <v>63</v>
      </c>
      <c r="C15" s="144">
        <v>13</v>
      </c>
    </row>
    <row r="16" spans="1:24" ht="15" customHeight="1" x14ac:dyDescent="0.25">
      <c r="A16" s="144" t="s">
        <v>64</v>
      </c>
      <c r="C16" s="144">
        <v>14</v>
      </c>
    </row>
    <row r="17" spans="1:5" ht="15" customHeight="1" x14ac:dyDescent="0.25">
      <c r="A17" s="144" t="s">
        <v>65</v>
      </c>
      <c r="C17" s="144">
        <v>15</v>
      </c>
      <c r="E17" s="144">
        <v>2023</v>
      </c>
    </row>
    <row r="18" spans="1:5" ht="15" customHeight="1" x14ac:dyDescent="0.25">
      <c r="A18" s="144" t="s">
        <v>66</v>
      </c>
      <c r="C18" s="144">
        <v>16</v>
      </c>
      <c r="E18" s="144">
        <v>2024</v>
      </c>
    </row>
    <row r="19" spans="1:5" ht="15" customHeight="1" x14ac:dyDescent="0.25">
      <c r="A19" s="144" t="s">
        <v>67</v>
      </c>
      <c r="C19" s="144">
        <v>17</v>
      </c>
      <c r="E19" s="144">
        <v>2025</v>
      </c>
    </row>
    <row r="20" spans="1:5" x14ac:dyDescent="0.25">
      <c r="A20" s="144" t="s">
        <v>68</v>
      </c>
      <c r="C20" s="144">
        <v>18</v>
      </c>
      <c r="E20" s="144">
        <v>2026</v>
      </c>
    </row>
    <row r="21" spans="1:5" x14ac:dyDescent="0.25">
      <c r="A21" s="144" t="s">
        <v>69</v>
      </c>
      <c r="C21" s="144">
        <v>19</v>
      </c>
    </row>
    <row r="22" spans="1:5" x14ac:dyDescent="0.25">
      <c r="A22" s="144" t="s">
        <v>70</v>
      </c>
      <c r="C22" s="144">
        <v>20</v>
      </c>
    </row>
    <row r="23" spans="1:5" x14ac:dyDescent="0.25">
      <c r="A23" s="144" t="s">
        <v>71</v>
      </c>
      <c r="C23" s="144">
        <v>21</v>
      </c>
    </row>
    <row r="24" spans="1:5" x14ac:dyDescent="0.25">
      <c r="A24" s="144" t="s">
        <v>72</v>
      </c>
      <c r="C24" s="144">
        <v>22</v>
      </c>
    </row>
    <row r="25" spans="1:5" x14ac:dyDescent="0.25">
      <c r="A25" s="144" t="s">
        <v>73</v>
      </c>
      <c r="C25" s="144">
        <v>23</v>
      </c>
    </row>
    <row r="26" spans="1:5" x14ac:dyDescent="0.25">
      <c r="A26" s="144" t="s">
        <v>74</v>
      </c>
      <c r="C26" s="144">
        <v>24</v>
      </c>
    </row>
    <row r="27" spans="1:5" x14ac:dyDescent="0.25">
      <c r="A27" s="144" t="s">
        <v>75</v>
      </c>
      <c r="C27" s="144">
        <v>25</v>
      </c>
    </row>
    <row r="28" spans="1:5" x14ac:dyDescent="0.25">
      <c r="A28" s="144" t="s">
        <v>76</v>
      </c>
      <c r="C28" s="144">
        <v>26</v>
      </c>
    </row>
    <row r="29" spans="1:5" x14ac:dyDescent="0.25">
      <c r="A29" s="144" t="s">
        <v>77</v>
      </c>
      <c r="C29" s="144">
        <v>27</v>
      </c>
    </row>
    <row r="30" spans="1:5" x14ac:dyDescent="0.25">
      <c r="A30" s="144" t="s">
        <v>78</v>
      </c>
      <c r="C30" s="144">
        <v>28</v>
      </c>
    </row>
    <row r="31" spans="1:5" x14ac:dyDescent="0.25">
      <c r="A31" s="144" t="s">
        <v>79</v>
      </c>
      <c r="C31" s="144">
        <v>29</v>
      </c>
    </row>
    <row r="32" spans="1:5" x14ac:dyDescent="0.25">
      <c r="A32" s="144" t="s">
        <v>80</v>
      </c>
      <c r="C32" s="144">
        <v>30</v>
      </c>
    </row>
    <row r="33" spans="1:3" x14ac:dyDescent="0.25">
      <c r="A33" s="144" t="s">
        <v>81</v>
      </c>
      <c r="C33" s="144">
        <v>31</v>
      </c>
    </row>
    <row r="34" spans="1:3" x14ac:dyDescent="0.25">
      <c r="A34" s="144" t="s">
        <v>82</v>
      </c>
    </row>
    <row r="35" spans="1:3" x14ac:dyDescent="0.25">
      <c r="A35" s="144" t="s">
        <v>83</v>
      </c>
    </row>
    <row r="36" spans="1:3" x14ac:dyDescent="0.25">
      <c r="A36" s="144" t="s">
        <v>84</v>
      </c>
    </row>
    <row r="37" spans="1:3" x14ac:dyDescent="0.25">
      <c r="A37" s="144" t="s">
        <v>85</v>
      </c>
    </row>
    <row r="38" spans="1:3" x14ac:dyDescent="0.25">
      <c r="A38" s="144" t="s">
        <v>86</v>
      </c>
    </row>
    <row r="39" spans="1:3" x14ac:dyDescent="0.25">
      <c r="A39" s="144" t="s">
        <v>87</v>
      </c>
    </row>
    <row r="40" spans="1:3" x14ac:dyDescent="0.25">
      <c r="A40" s="144" t="s">
        <v>88</v>
      </c>
    </row>
    <row r="41" spans="1:3" x14ac:dyDescent="0.25">
      <c r="A41" s="144" t="s">
        <v>89</v>
      </c>
    </row>
    <row r="42" spans="1:3" x14ac:dyDescent="0.25">
      <c r="A42" s="144" t="s">
        <v>90</v>
      </c>
    </row>
    <row r="43" spans="1:3" x14ac:dyDescent="0.25">
      <c r="A43" s="144" t="s">
        <v>91</v>
      </c>
    </row>
    <row r="44" spans="1:3" x14ac:dyDescent="0.25">
      <c r="A44" s="144" t="s">
        <v>92</v>
      </c>
    </row>
    <row r="45" spans="1:3" x14ac:dyDescent="0.25">
      <c r="A45" s="144" t="s">
        <v>93</v>
      </c>
    </row>
  </sheetData>
  <sheetProtection algorithmName="SHA-512" hashValue="QB77Xx19cT7axIBTIuSJgv9/Jf2HCIupaG7NaBY1sqP7svWo0r3IbcSx+AXbVNOmO2ffkGeAGOM1aGEVS1YbLg==" saltValue="K9VThE3yQdp25wwMR1sAf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D48" sqref="D4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6" t="s">
        <v>172</v>
      </c>
      <c r="B1" s="546"/>
      <c r="C1" s="470"/>
      <c r="D1" s="553" t="s">
        <v>153</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166</v>
      </c>
      <c r="C3" s="96"/>
      <c r="D3" s="97"/>
      <c r="E3" s="97"/>
      <c r="F3" s="97"/>
      <c r="G3" s="483"/>
      <c r="H3" s="176"/>
      <c r="I3" s="97"/>
      <c r="J3" s="97"/>
      <c r="K3" s="471" t="s">
        <v>167</v>
      </c>
      <c r="L3" s="471"/>
      <c r="M3" s="471"/>
      <c r="N3" s="471"/>
      <c r="O3" s="482"/>
      <c r="P3" s="472" t="s">
        <v>107</v>
      </c>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36">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hidden="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36">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hidden="1" x14ac:dyDescent="0.2">
      <c r="A19" s="8">
        <v>11</v>
      </c>
      <c r="B19" s="9" t="s">
        <v>158</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0.85</v>
      </c>
      <c r="D23" s="27">
        <f t="shared" si="2"/>
        <v>0</v>
      </c>
      <c r="E23" s="46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4"/>
      <c r="B24" s="9" t="s">
        <v>149</v>
      </c>
      <c r="C24" s="174">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64"/>
      <c r="B29" s="9" t="s">
        <v>161</v>
      </c>
      <c r="C29" s="466"/>
      <c r="D29" s="13"/>
      <c r="E29" s="465"/>
      <c r="F29" s="467"/>
      <c r="G29" s="467"/>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oePR99ugTAn4FQ3I9Qdc+Mzlwd2j4DB0qSiDlAv6t2iK9RseOkjqo43emc/hFNV9rD4aX1dTvjbwJLhxtQW02g==" saltValue="7h9ZE8us+Ck9z6KOKsjAT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C14:C24 C7:C12</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O26" sqref="O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6" t="s">
        <v>173</v>
      </c>
      <c r="B1" s="546"/>
      <c r="C1" s="470"/>
      <c r="D1" s="554" t="s">
        <v>163</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9.5" customHeight="1" x14ac:dyDescent="0.3">
      <c r="A3" s="461"/>
      <c r="B3" s="471" t="s">
        <v>166</v>
      </c>
      <c r="C3" s="96"/>
      <c r="D3" s="97"/>
      <c r="E3" s="97"/>
      <c r="F3" s="97"/>
      <c r="G3" s="483"/>
      <c r="H3" s="176"/>
      <c r="I3" s="97"/>
      <c r="J3" s="97"/>
      <c r="K3" s="471" t="s">
        <v>167</v>
      </c>
      <c r="L3" s="471"/>
      <c r="M3" s="471"/>
      <c r="N3" s="471"/>
      <c r="O3" s="482"/>
      <c r="P3" s="472" t="s">
        <v>107</v>
      </c>
      <c r="T3" s="555"/>
      <c r="U3" s="555"/>
      <c r="V3" s="555"/>
      <c r="W3" s="555"/>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173">
        <v>0.85</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3">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143</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73">
        <v>0.85</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6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149</v>
      </c>
      <c r="C24" s="174">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151</v>
      </c>
      <c r="C26" s="466"/>
      <c r="D26" s="13"/>
      <c r="E26" s="465"/>
      <c r="F26" s="467"/>
      <c r="G26" s="46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yR7eIsutiPLksBklfmFgBlbitMpTtlDufeYoB0xX3Qsx7aMdQXXX3kdjrozkCe4OdYC4NCnpVYiSBnO4P5mJkA==" saltValue="fFw7xBxAAf0bFrUl61TKe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H33" sqref="H3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6" t="s">
        <v>174</v>
      </c>
      <c r="B1" s="546"/>
      <c r="C1" s="470"/>
      <c r="D1" s="556" t="s">
        <v>175</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176</v>
      </c>
      <c r="C3" s="96"/>
      <c r="D3" s="97"/>
      <c r="E3" s="97"/>
      <c r="F3" s="97"/>
      <c r="G3" s="483"/>
      <c r="H3" s="176"/>
      <c r="I3" s="97"/>
      <c r="J3" s="98"/>
      <c r="K3" s="557" t="s">
        <v>177</v>
      </c>
      <c r="L3" s="557"/>
      <c r="M3" s="557"/>
      <c r="N3" s="176"/>
      <c r="O3" s="510"/>
      <c r="P3" s="51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0.3</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173">
        <v>0.3</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6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149</v>
      </c>
      <c r="C24" s="466"/>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PzLpVQ85TUQ/Tq40PudRXrNSQ3asgvgsdbltBoQecr9b5EmhClfp7lRvFqyA62SzWiPDJ7BQIQRfpjqqt1JFA==" saltValue="G1BbDqtH/ZhLYWFVYzbdS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4">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Izvēlies atbilstošu likmi" xr:uid="{83484992-14E2-40F6-A6C2-28DFBE56B90C}">
          <x14:formula1>
            <xm:f>Dati!$N$3:$N$11</xm:f>
          </x14:formula1>
          <xm:sqref>C14:C23 C7:C12</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I33" sqref="I3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6" t="s">
        <v>178</v>
      </c>
      <c r="B1" s="546"/>
      <c r="C1" s="470"/>
      <c r="D1" s="556" t="s">
        <v>175</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179</v>
      </c>
      <c r="C3" s="96"/>
      <c r="D3" s="97"/>
      <c r="E3" s="97"/>
      <c r="F3" s="97"/>
      <c r="G3" s="483"/>
      <c r="H3" s="176"/>
      <c r="I3" s="97"/>
      <c r="J3" s="98"/>
      <c r="K3" s="557" t="s">
        <v>177</v>
      </c>
      <c r="L3" s="557"/>
      <c r="M3" s="557"/>
      <c r="N3" s="176"/>
      <c r="O3" s="510"/>
      <c r="P3" s="51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149</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3n5KjxBQWSHHc1M2RxG8O+x+8Cm24hVuICsjFEPgF9cFIlzS2N1dibJHvhxHtgJjoMuyYeO7UaAia70BONE+qg==" saltValue="vHDE9RICKOG9tW8VJrsFv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promptTitle="Izvēlies atbilstošu likmi" xr:uid="{F0BE63FC-0BE9-4F2E-8EF2-86846D7D36E9}">
          <x14:formula1>
            <xm:f>Dati!$N$3:$N$11</xm:f>
          </x14:formula1>
          <xm:sqref>C14:C23 C7:C12</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J36" sqref="J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6" t="s">
        <v>180</v>
      </c>
      <c r="B1" s="546"/>
      <c r="C1" s="470"/>
      <c r="D1" s="556" t="s">
        <v>175</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181</v>
      </c>
      <c r="C3" s="96"/>
      <c r="D3" s="97"/>
      <c r="E3" s="97"/>
      <c r="F3" s="97"/>
      <c r="G3" s="483"/>
      <c r="H3" s="176"/>
      <c r="I3" s="97"/>
      <c r="J3" s="98"/>
      <c r="K3" s="557" t="s">
        <v>177</v>
      </c>
      <c r="L3" s="557"/>
      <c r="M3" s="557"/>
      <c r="N3" s="176"/>
      <c r="O3" s="510"/>
      <c r="P3" s="51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149</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udPOVk3th6pwMxhLpqOQEvf4eRvDF1IUFRaek2cs2xIU8XguJufokg320EpIvhNsmH9yOo9A2OCzpgybX+hGw==" saltValue="CmEkepUtyGlJbPpj/XS8eQ=="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Izvēlies atbilstošu likmi" xr:uid="{0109EA43-CEBA-4F3F-A5F9-9D7347450CF3}">
          <x14:formula1>
            <xm:f>Dati!$N$3:$N$11</xm:f>
          </x14:formula1>
          <xm:sqref>C14:C23 C7:C12</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K34" sqref="K3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6" t="s">
        <v>182</v>
      </c>
      <c r="B1" s="546"/>
      <c r="C1" s="470"/>
      <c r="D1" s="556" t="s">
        <v>175</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183</v>
      </c>
      <c r="C3" s="96"/>
      <c r="D3" s="97"/>
      <c r="E3" s="97"/>
      <c r="F3" s="97"/>
      <c r="G3" s="483"/>
      <c r="H3" s="176"/>
      <c r="I3" s="97"/>
      <c r="J3" s="98"/>
      <c r="K3" s="557" t="s">
        <v>177</v>
      </c>
      <c r="L3" s="557"/>
      <c r="M3" s="557"/>
      <c r="N3" s="176"/>
      <c r="O3" s="510"/>
      <c r="P3" s="51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149</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E8ivyUnaeIPdXxzosvpyLFaig59A69+KqcE5aa8MQt1ic7C6MpzJ+p/hG5LTea2x7Fyixm3nFOI2VLXWX9J54w==" saltValue="vSI44XJ1IvEGEL1Jjz0RK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promptTitle="Izvēlies atbilstošu likmi" xr:uid="{976B9DA2-FB16-4025-8253-435A7C32B44C}">
          <x14:formula1>
            <xm:f>Dati!$N$3:$N$11</xm:f>
          </x14:formula1>
          <xm:sqref>C14:C23 C7:C12</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I35" sqref="I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6" t="s">
        <v>184</v>
      </c>
      <c r="B1" s="546"/>
      <c r="C1" s="470"/>
      <c r="D1" s="556" t="s">
        <v>175</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185</v>
      </c>
      <c r="C3" s="96"/>
      <c r="D3" s="97"/>
      <c r="E3" s="97"/>
      <c r="F3" s="97"/>
      <c r="G3" s="483"/>
      <c r="H3" s="176"/>
      <c r="I3" s="97"/>
      <c r="J3" s="98"/>
      <c r="K3" s="557" t="s">
        <v>177</v>
      </c>
      <c r="L3" s="557"/>
      <c r="M3" s="557"/>
      <c r="N3" s="176"/>
      <c r="O3" s="510"/>
      <c r="P3" s="51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158</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149</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95O8b1bpE88WAnhvBMtiAy19E86osktB154ZQiEsASFCQ8e6XriTYXgA+nweUU13g2yMv4/wS8wSOnE5ZvephA==" saltValue="BlRz/mha7x9zy+UeVwqxZ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Izvēlies atbilstošu likmi" xr:uid="{F16F0C45-9116-4A12-A229-7623D0AF1C97}">
          <x14:formula1>
            <xm:f>Dati!$N$3:$N$11</xm:f>
          </x14:formula1>
          <xm:sqref>C14:C23 C7:C12</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I34" sqref="I34"/>
    </sheetView>
  </sheetViews>
  <sheetFormatPr defaultColWidth="9.140625" defaultRowHeight="12.75" x14ac:dyDescent="0.2"/>
  <cols>
    <col min="1" max="1" width="5.42578125" style="156" customWidth="1"/>
    <col min="2" max="2" width="64.140625" style="156" customWidth="1"/>
    <col min="3" max="3" width="14.5703125" style="156" customWidth="1"/>
    <col min="4" max="4" width="14.28515625" style="156" customWidth="1"/>
    <col min="5" max="5" width="9.42578125" style="156" customWidth="1"/>
    <col min="6" max="14" width="13.85546875" style="156" customWidth="1"/>
    <col min="15" max="19" width="14" style="156" customWidth="1"/>
    <col min="20" max="20" width="11.28515625" style="156" customWidth="1"/>
    <col min="21" max="25" width="14" style="156" customWidth="1"/>
    <col min="26" max="26" width="11.28515625" style="156" customWidth="1"/>
    <col min="27" max="69" width="9.140625" style="155"/>
    <col min="70" max="16384" width="9.140625" style="156"/>
  </cols>
  <sheetData>
    <row r="1" spans="1:69" s="153" customFormat="1" ht="125.25" customHeight="1" x14ac:dyDescent="0.25">
      <c r="A1" s="559" t="s">
        <v>186</v>
      </c>
      <c r="B1" s="559"/>
      <c r="C1" s="175"/>
      <c r="D1" s="556" t="s">
        <v>175</v>
      </c>
      <c r="E1" s="554"/>
      <c r="F1" s="554"/>
      <c r="G1" s="554"/>
      <c r="H1" s="554"/>
      <c r="I1" s="554"/>
      <c r="J1" s="554"/>
      <c r="K1" s="554"/>
      <c r="L1" s="554"/>
      <c r="M1" s="554"/>
      <c r="N1" s="554"/>
      <c r="O1" s="554"/>
      <c r="P1" s="554"/>
      <c r="Q1" s="554"/>
      <c r="R1" s="554"/>
      <c r="S1" s="554"/>
      <c r="T1" s="554"/>
      <c r="U1" s="554"/>
      <c r="V1" s="554"/>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row>
    <row r="2" spans="1:69" s="155" customFormat="1" x14ac:dyDescent="0.2">
      <c r="A2" s="154"/>
    </row>
    <row r="3" spans="1:69" s="155" customFormat="1" ht="18.75" x14ac:dyDescent="0.3">
      <c r="A3" s="154"/>
      <c r="B3" s="471" t="s">
        <v>187</v>
      </c>
      <c r="C3" s="96"/>
      <c r="D3" s="97"/>
      <c r="E3" s="97"/>
      <c r="F3" s="97"/>
      <c r="G3" s="483"/>
      <c r="H3" s="176"/>
      <c r="I3" s="97"/>
      <c r="J3" s="98"/>
      <c r="K3" s="557" t="s">
        <v>177</v>
      </c>
      <c r="L3" s="557"/>
      <c r="M3" s="557"/>
      <c r="N3" s="176"/>
      <c r="O3" s="510"/>
      <c r="P3" s="511"/>
    </row>
    <row r="4" spans="1:69" ht="24.95" customHeight="1" x14ac:dyDescent="0.35">
      <c r="A4" s="560" t="s">
        <v>123</v>
      </c>
      <c r="B4" s="560"/>
      <c r="C4" s="560"/>
      <c r="D4" s="155"/>
      <c r="E4" s="155"/>
      <c r="F4" s="155"/>
      <c r="G4" s="155"/>
      <c r="H4" s="155"/>
      <c r="I4" s="155"/>
      <c r="J4" s="155"/>
      <c r="K4" s="155"/>
      <c r="L4" s="155"/>
      <c r="M4" s="155"/>
      <c r="N4" s="155"/>
      <c r="O4" s="155"/>
      <c r="P4" s="155"/>
      <c r="Q4" s="155"/>
      <c r="R4" s="155"/>
      <c r="S4" s="155"/>
      <c r="T4" s="155"/>
      <c r="U4" s="155"/>
      <c r="V4" s="155"/>
      <c r="W4" s="155"/>
      <c r="X4" s="155"/>
      <c r="Y4" s="155"/>
      <c r="Z4" s="155"/>
      <c r="BQ4" s="156"/>
    </row>
    <row r="5" spans="1:69" ht="32.25" customHeight="1" x14ac:dyDescent="0.2">
      <c r="A5" s="561" t="s">
        <v>124</v>
      </c>
      <c r="B5" s="562" t="s">
        <v>125</v>
      </c>
      <c r="C5" s="563" t="s">
        <v>126</v>
      </c>
      <c r="D5" s="558" t="s">
        <v>127</v>
      </c>
      <c r="E5" s="558"/>
      <c r="F5" s="558" t="s">
        <v>128</v>
      </c>
      <c r="G5" s="558"/>
      <c r="H5" s="558">
        <f>'Dati par projektu'!E15</f>
        <v>2026</v>
      </c>
      <c r="I5" s="558"/>
      <c r="J5" s="558">
        <f>IF(OR(H5&gt;='Dati par projektu'!$C$19,H5="X"),"X",H5+1)</f>
        <v>2027</v>
      </c>
      <c r="K5" s="558"/>
      <c r="L5" s="558">
        <f>IF(OR(J5&gt;='Dati par projektu'!$C$19,J5="X"),"X",J5+1)</f>
        <v>2028</v>
      </c>
      <c r="M5" s="558"/>
      <c r="N5" s="558">
        <f>IF(OR(L5&gt;='Dati par projektu'!$C$19,L5="X"),"X",L5+1)</f>
        <v>2029</v>
      </c>
      <c r="O5" s="558"/>
      <c r="P5" s="558" t="str">
        <f>IF(OR(N5&gt;='Dati par projektu'!$C$19,N5="X"),"X",N5+1)</f>
        <v>X</v>
      </c>
      <c r="Q5" s="558"/>
      <c r="R5" s="558" t="str">
        <f>IF(OR(P5&gt;='Dati par projektu'!$C$19,P5="X"),"X",P5+1)</f>
        <v>X</v>
      </c>
      <c r="S5" s="558"/>
      <c r="T5" s="558" t="str">
        <f>IF(OR(R5&gt;='Dati par projektu'!$C$19,R5="X"),"X",R5+1)</f>
        <v>X</v>
      </c>
      <c r="U5" s="558"/>
      <c r="V5" s="558" t="str">
        <f>IF(OR(T5&gt;='Dati par projektu'!$C$19,T5="X"),"X",T5+1)</f>
        <v>X</v>
      </c>
      <c r="W5" s="558"/>
      <c r="X5" s="558" t="str">
        <f>IF(OR(V5&gt;='Dati par projektu'!$C$19,V5="X"),"X",V5+1)</f>
        <v>X</v>
      </c>
      <c r="Y5" s="558"/>
      <c r="Z5" s="155"/>
      <c r="AE5" s="157"/>
      <c r="AF5" s="157"/>
      <c r="AG5" s="157"/>
      <c r="AH5" s="157"/>
      <c r="AI5" s="157"/>
      <c r="AJ5" s="157"/>
      <c r="AK5" s="157"/>
      <c r="AL5" s="157"/>
      <c r="AM5" s="157"/>
      <c r="AN5" s="157"/>
      <c r="AO5" s="157"/>
      <c r="AP5" s="157"/>
      <c r="AQ5" s="157"/>
      <c r="AR5" s="157"/>
      <c r="AS5" s="157"/>
      <c r="AT5" s="157"/>
      <c r="AV5" s="158">
        <v>0.55000000000000004</v>
      </c>
      <c r="BQ5" s="156"/>
    </row>
    <row r="6" spans="1:69" ht="27" customHeight="1" x14ac:dyDescent="0.2">
      <c r="A6" s="561"/>
      <c r="B6" s="562" t="s">
        <v>129</v>
      </c>
      <c r="C6" s="564"/>
      <c r="D6" s="159" t="s">
        <v>130</v>
      </c>
      <c r="E6" s="15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55"/>
      <c r="AE6" s="157"/>
      <c r="AF6" s="157"/>
      <c r="AG6" s="157"/>
      <c r="AH6" s="157"/>
      <c r="AI6" s="157"/>
      <c r="AJ6" s="157"/>
      <c r="AK6" s="157"/>
      <c r="AL6" s="157"/>
      <c r="AM6" s="157"/>
      <c r="AN6" s="157"/>
      <c r="AO6" s="157"/>
      <c r="AP6" s="157"/>
      <c r="AQ6" s="157"/>
      <c r="AR6" s="157"/>
      <c r="AS6" s="157"/>
      <c r="AT6" s="157"/>
      <c r="AV6" s="158">
        <v>0.45</v>
      </c>
      <c r="BQ6" s="156"/>
    </row>
    <row r="7" spans="1:69" hidden="1" x14ac:dyDescent="0.2">
      <c r="A7" s="160">
        <v>1</v>
      </c>
      <c r="B7" s="161" t="s">
        <v>134</v>
      </c>
      <c r="C7" s="173">
        <f>C8</f>
        <v>0.3</v>
      </c>
      <c r="D7" s="162">
        <f>F7+G7</f>
        <v>0</v>
      </c>
      <c r="E7" s="163" t="e">
        <f t="shared" ref="E7:E24" si="0">D7/$D$24</f>
        <v>#DIV/0!</v>
      </c>
      <c r="F7" s="166">
        <f t="shared" ref="F7:G9" si="1">ROUND(H7+J7+L7+N7+P7+R7+T7+V7+X7,2)</f>
        <v>0</v>
      </c>
      <c r="G7" s="166">
        <f t="shared" si="1"/>
        <v>0</v>
      </c>
      <c r="H7" s="19"/>
      <c r="I7" s="19"/>
      <c r="J7" s="19"/>
      <c r="K7" s="19"/>
      <c r="L7" s="19"/>
      <c r="M7" s="19"/>
      <c r="N7" s="19"/>
      <c r="O7" s="19"/>
      <c r="P7" s="19"/>
      <c r="Q7" s="19"/>
      <c r="R7" s="19"/>
      <c r="S7" s="19"/>
      <c r="T7" s="19"/>
      <c r="U7" s="19"/>
      <c r="V7" s="19"/>
      <c r="W7" s="19"/>
      <c r="X7" s="19"/>
      <c r="Y7" s="19"/>
      <c r="Z7" s="155"/>
      <c r="AE7" s="157"/>
      <c r="AF7" s="157"/>
      <c r="AG7" s="157"/>
      <c r="AH7" s="157"/>
      <c r="AI7" s="157"/>
      <c r="AJ7" s="157"/>
      <c r="AK7" s="157"/>
      <c r="AL7" s="157"/>
      <c r="AM7" s="157"/>
      <c r="AN7" s="157"/>
      <c r="AO7" s="157"/>
      <c r="AP7" s="157"/>
      <c r="AQ7" s="157"/>
      <c r="AR7" s="157"/>
      <c r="AS7" s="157"/>
      <c r="AT7" s="157"/>
      <c r="AV7" s="158">
        <v>0.35</v>
      </c>
      <c r="BQ7" s="156"/>
    </row>
    <row r="8" spans="1:69" x14ac:dyDescent="0.2">
      <c r="A8" s="160">
        <v>2</v>
      </c>
      <c r="B8" s="161" t="s">
        <v>135</v>
      </c>
      <c r="C8" s="173">
        <v>0.3</v>
      </c>
      <c r="D8" s="162">
        <f t="shared" ref="D8:D23" si="2">F8+G8</f>
        <v>0</v>
      </c>
      <c r="E8" s="163" t="e">
        <f t="shared" si="0"/>
        <v>#DIV/0!</v>
      </c>
      <c r="F8" s="162">
        <f>ROUND(H8+J8+L8+N8+P8+R8+T8+V8+X8,2)</f>
        <v>0</v>
      </c>
      <c r="G8" s="162">
        <f>ROUND(I8+K8+M8+O8+Q8+S8+U8+W8+Y8,2)</f>
        <v>0</v>
      </c>
      <c r="H8" s="19"/>
      <c r="I8" s="19"/>
      <c r="J8" s="19"/>
      <c r="K8" s="19"/>
      <c r="L8" s="19"/>
      <c r="M8" s="19"/>
      <c r="N8" s="19"/>
      <c r="O8" s="19"/>
      <c r="P8" s="19"/>
      <c r="Q8" s="19"/>
      <c r="R8" s="19"/>
      <c r="S8" s="19"/>
      <c r="T8" s="19"/>
      <c r="U8" s="19"/>
      <c r="V8" s="19"/>
      <c r="W8" s="19"/>
      <c r="X8" s="19"/>
      <c r="Y8" s="19"/>
      <c r="Z8" s="155"/>
      <c r="AE8" s="157"/>
      <c r="AF8" s="157"/>
      <c r="AG8" s="157"/>
      <c r="AH8" s="157"/>
      <c r="AI8" s="157"/>
      <c r="AJ8" s="157"/>
      <c r="AK8" s="157"/>
      <c r="AL8" s="157"/>
      <c r="AM8" s="157"/>
      <c r="AN8" s="157"/>
      <c r="AO8" s="157"/>
      <c r="AP8" s="157"/>
      <c r="AQ8" s="157"/>
      <c r="AR8" s="157"/>
      <c r="AS8" s="157"/>
      <c r="AT8" s="157"/>
      <c r="AV8" s="165"/>
      <c r="BQ8" s="156"/>
    </row>
    <row r="9" spans="1:69" hidden="1" x14ac:dyDescent="0.2">
      <c r="A9" s="160">
        <v>3</v>
      </c>
      <c r="B9" s="161" t="s">
        <v>136</v>
      </c>
      <c r="C9" s="173">
        <v>0</v>
      </c>
      <c r="D9" s="162">
        <f t="shared" si="2"/>
        <v>0</v>
      </c>
      <c r="E9" s="163" t="e">
        <f t="shared" si="0"/>
        <v>#DIV/0!</v>
      </c>
      <c r="F9" s="162">
        <f t="shared" si="1"/>
        <v>0</v>
      </c>
      <c r="G9" s="162">
        <f t="shared" si="1"/>
        <v>0</v>
      </c>
      <c r="H9" s="19"/>
      <c r="I9" s="19"/>
      <c r="J9" s="19"/>
      <c r="K9" s="19"/>
      <c r="L9" s="19"/>
      <c r="M9" s="19"/>
      <c r="N9" s="19"/>
      <c r="O9" s="19"/>
      <c r="P9" s="19"/>
      <c r="Q9" s="19"/>
      <c r="R9" s="19"/>
      <c r="S9" s="19"/>
      <c r="T9" s="19"/>
      <c r="U9" s="19"/>
      <c r="V9" s="19"/>
      <c r="W9" s="19"/>
      <c r="X9" s="19"/>
      <c r="Y9" s="19"/>
      <c r="Z9" s="155"/>
      <c r="AE9" s="157"/>
      <c r="AF9" s="157"/>
      <c r="AG9" s="157"/>
      <c r="AH9" s="157"/>
      <c r="AI9" s="157"/>
      <c r="AJ9" s="157"/>
      <c r="AK9" s="157"/>
      <c r="AL9" s="157"/>
      <c r="AM9" s="157"/>
      <c r="AN9" s="157"/>
      <c r="AO9" s="157"/>
      <c r="AP9" s="157"/>
      <c r="AQ9" s="157"/>
      <c r="AR9" s="157"/>
      <c r="AS9" s="157"/>
      <c r="AT9" s="157"/>
      <c r="AV9" s="165"/>
      <c r="BQ9" s="156"/>
    </row>
    <row r="10" spans="1:69" hidden="1" x14ac:dyDescent="0.2">
      <c r="A10" s="160">
        <v>4</v>
      </c>
      <c r="B10" s="161" t="s">
        <v>137</v>
      </c>
      <c r="C10" s="173">
        <v>0</v>
      </c>
      <c r="D10" s="162">
        <f t="shared" si="2"/>
        <v>0</v>
      </c>
      <c r="E10" s="163" t="e">
        <f t="shared" si="0"/>
        <v>#DIV/0!</v>
      </c>
      <c r="F10" s="166">
        <f t="shared" ref="F10:G12" si="3">ROUND(H10+J10+L10+N10+P10+R10+T10+V10+X10,2)</f>
        <v>0</v>
      </c>
      <c r="G10" s="166">
        <f t="shared" si="3"/>
        <v>0</v>
      </c>
      <c r="H10" s="19"/>
      <c r="I10" s="19"/>
      <c r="J10" s="19"/>
      <c r="K10" s="19"/>
      <c r="L10" s="19"/>
      <c r="M10" s="19"/>
      <c r="N10" s="19"/>
      <c r="O10" s="19"/>
      <c r="P10" s="19"/>
      <c r="Q10" s="19"/>
      <c r="R10" s="19"/>
      <c r="S10" s="19"/>
      <c r="T10" s="19"/>
      <c r="U10" s="19"/>
      <c r="V10" s="19"/>
      <c r="W10" s="19"/>
      <c r="X10" s="19"/>
      <c r="Y10" s="19"/>
      <c r="Z10" s="155"/>
      <c r="AE10" s="157"/>
      <c r="AF10" s="157"/>
      <c r="AG10" s="157"/>
      <c r="AH10" s="157"/>
      <c r="AI10" s="157"/>
      <c r="AJ10" s="157"/>
      <c r="AK10" s="157"/>
      <c r="AL10" s="157"/>
      <c r="AM10" s="157"/>
      <c r="AN10" s="157"/>
      <c r="AO10" s="157"/>
      <c r="AP10" s="157"/>
      <c r="AQ10" s="157"/>
      <c r="AR10" s="157"/>
      <c r="AS10" s="157"/>
      <c r="AT10" s="157"/>
      <c r="BQ10" s="156"/>
    </row>
    <row r="11" spans="1:69" hidden="1" x14ac:dyDescent="0.2">
      <c r="A11" s="160">
        <v>5</v>
      </c>
      <c r="B11" s="161" t="s">
        <v>138</v>
      </c>
      <c r="C11" s="173">
        <v>0</v>
      </c>
      <c r="D11" s="162">
        <f t="shared" si="2"/>
        <v>0</v>
      </c>
      <c r="E11" s="163" t="e">
        <f t="shared" si="0"/>
        <v>#DIV/0!</v>
      </c>
      <c r="F11" s="166">
        <f t="shared" si="3"/>
        <v>0</v>
      </c>
      <c r="G11" s="166">
        <f t="shared" si="3"/>
        <v>0</v>
      </c>
      <c r="H11" s="19"/>
      <c r="I11" s="19"/>
      <c r="J11" s="19"/>
      <c r="K11" s="19"/>
      <c r="L11" s="19"/>
      <c r="M11" s="19"/>
      <c r="N11" s="19"/>
      <c r="O11" s="19"/>
      <c r="P11" s="19"/>
      <c r="Q11" s="19"/>
      <c r="R11" s="19"/>
      <c r="S11" s="19"/>
      <c r="T11" s="19"/>
      <c r="U11" s="19"/>
      <c r="V11" s="19"/>
      <c r="W11" s="19"/>
      <c r="X11" s="19"/>
      <c r="Y11" s="19"/>
      <c r="Z11" s="155"/>
      <c r="AE11" s="157"/>
      <c r="AF11" s="157"/>
      <c r="AG11" s="157"/>
      <c r="AH11" s="157"/>
      <c r="AI11" s="157"/>
      <c r="AJ11" s="157"/>
      <c r="AK11" s="157"/>
      <c r="AL11" s="157"/>
      <c r="AM11" s="157"/>
      <c r="AN11" s="157"/>
      <c r="AO11" s="157"/>
      <c r="AP11" s="157"/>
      <c r="AQ11" s="157"/>
      <c r="AR11" s="157"/>
      <c r="AS11" s="157"/>
      <c r="AT11" s="157"/>
      <c r="BQ11" s="156"/>
    </row>
    <row r="12" spans="1:69" x14ac:dyDescent="0.2">
      <c r="A12" s="160">
        <v>6</v>
      </c>
      <c r="B12" s="161" t="s">
        <v>139</v>
      </c>
      <c r="C12" s="173">
        <v>0.3</v>
      </c>
      <c r="D12" s="162">
        <f t="shared" si="2"/>
        <v>0</v>
      </c>
      <c r="E12" s="163" t="e">
        <f t="shared" si="0"/>
        <v>#DIV/0!</v>
      </c>
      <c r="F12" s="162">
        <f t="shared" si="3"/>
        <v>0</v>
      </c>
      <c r="G12" s="162">
        <f>ROUND(I12+K12+M12+O12+Q12+S12+U12+W12+Y12,2)</f>
        <v>0</v>
      </c>
      <c r="H12" s="19"/>
      <c r="I12" s="19"/>
      <c r="J12" s="19"/>
      <c r="K12" s="19"/>
      <c r="L12" s="19"/>
      <c r="M12" s="19"/>
      <c r="N12" s="19"/>
      <c r="O12" s="19"/>
      <c r="P12" s="19"/>
      <c r="Q12" s="19"/>
      <c r="R12" s="19"/>
      <c r="S12" s="19"/>
      <c r="T12" s="19"/>
      <c r="U12" s="19"/>
      <c r="V12" s="19"/>
      <c r="W12" s="19"/>
      <c r="X12" s="19"/>
      <c r="Y12" s="19"/>
      <c r="Z12" s="155"/>
      <c r="AE12" s="157"/>
      <c r="AF12" s="157"/>
      <c r="AG12" s="157"/>
      <c r="AH12" s="157"/>
      <c r="AI12" s="157"/>
      <c r="AJ12" s="157"/>
      <c r="AK12" s="157"/>
      <c r="AL12" s="157"/>
      <c r="AM12" s="157"/>
      <c r="AN12" s="157"/>
      <c r="AO12" s="157"/>
      <c r="AP12" s="157"/>
      <c r="AQ12" s="157"/>
      <c r="AR12" s="157"/>
      <c r="AS12" s="157"/>
      <c r="AT12" s="157"/>
      <c r="AV12" s="165"/>
      <c r="BQ12" s="156"/>
    </row>
    <row r="13" spans="1:69" s="155" customFormat="1" x14ac:dyDescent="0.2">
      <c r="A13" s="8">
        <v>7</v>
      </c>
      <c r="B13" s="9" t="s">
        <v>140</v>
      </c>
      <c r="C13" s="3"/>
      <c r="D13" s="162">
        <f t="shared" si="2"/>
        <v>0</v>
      </c>
      <c r="E13" s="163" t="e">
        <f t="shared" si="0"/>
        <v>#DIV/0!</v>
      </c>
      <c r="F13" s="166">
        <f>ROUND(H13+J13+L13+N13+P13+R13+T13+V13+X13,2)</f>
        <v>0</v>
      </c>
      <c r="G13" s="166">
        <f>ROUND(I13+K13+M13+O13+Q13+S13+U13+W13+Y13,2)</f>
        <v>0</v>
      </c>
      <c r="H13" s="167">
        <f t="shared" ref="H13:Y13" si="4">SUM(H14:H15)</f>
        <v>0</v>
      </c>
      <c r="I13" s="167">
        <f t="shared" si="4"/>
        <v>0</v>
      </c>
      <c r="J13" s="167">
        <f t="shared" si="4"/>
        <v>0</v>
      </c>
      <c r="K13" s="167">
        <f t="shared" si="4"/>
        <v>0</v>
      </c>
      <c r="L13" s="167">
        <f t="shared" si="4"/>
        <v>0</v>
      </c>
      <c r="M13" s="167">
        <f t="shared" si="4"/>
        <v>0</v>
      </c>
      <c r="N13" s="167">
        <f t="shared" si="4"/>
        <v>0</v>
      </c>
      <c r="O13" s="167">
        <f t="shared" si="4"/>
        <v>0</v>
      </c>
      <c r="P13" s="167">
        <f t="shared" si="4"/>
        <v>0</v>
      </c>
      <c r="Q13" s="167">
        <f t="shared" si="4"/>
        <v>0</v>
      </c>
      <c r="R13" s="167">
        <f t="shared" si="4"/>
        <v>0</v>
      </c>
      <c r="S13" s="167">
        <f t="shared" si="4"/>
        <v>0</v>
      </c>
      <c r="T13" s="167">
        <f t="shared" si="4"/>
        <v>0</v>
      </c>
      <c r="U13" s="167">
        <f t="shared" si="4"/>
        <v>0</v>
      </c>
      <c r="V13" s="167">
        <f t="shared" si="4"/>
        <v>0</v>
      </c>
      <c r="W13" s="167">
        <f t="shared" si="4"/>
        <v>0</v>
      </c>
      <c r="X13" s="167">
        <f t="shared" si="4"/>
        <v>0</v>
      </c>
      <c r="Y13" s="167">
        <f t="shared" si="4"/>
        <v>0</v>
      </c>
      <c r="AE13" s="157"/>
      <c r="AF13" s="157"/>
      <c r="AG13" s="157"/>
      <c r="AH13" s="157"/>
      <c r="AI13" s="157"/>
      <c r="AJ13" s="157"/>
      <c r="AK13" s="157"/>
      <c r="AL13" s="157"/>
      <c r="AM13" s="157"/>
      <c r="AN13" s="157"/>
      <c r="AO13" s="157"/>
      <c r="AP13" s="157"/>
      <c r="AQ13" s="157"/>
      <c r="AR13" s="157"/>
      <c r="AS13" s="157"/>
      <c r="AT13" s="157"/>
    </row>
    <row r="14" spans="1:69" s="155" customFormat="1" x14ac:dyDescent="0.2">
      <c r="A14" s="11" t="s">
        <v>154</v>
      </c>
      <c r="B14" s="12" t="s">
        <v>155</v>
      </c>
      <c r="C14" s="173">
        <v>1</v>
      </c>
      <c r="D14" s="162">
        <f t="shared" si="2"/>
        <v>0</v>
      </c>
      <c r="E14" s="163" t="e">
        <f t="shared" si="0"/>
        <v>#DIV/0!</v>
      </c>
      <c r="F14" s="166">
        <f>ROUND(H14+J14+L14+N14+P14+R14+T14+V14+X14,2)</f>
        <v>0</v>
      </c>
      <c r="G14" s="166">
        <f>ROUND(I14+K14+M14+O14+Q14+S14+U14+W14+Y14,2)</f>
        <v>0</v>
      </c>
      <c r="H14" s="19"/>
      <c r="I14" s="19"/>
      <c r="J14" s="19"/>
      <c r="K14" s="19"/>
      <c r="L14" s="19"/>
      <c r="M14" s="19"/>
      <c r="N14" s="19"/>
      <c r="O14" s="19"/>
      <c r="P14" s="19"/>
      <c r="Q14" s="19"/>
      <c r="R14" s="19"/>
      <c r="S14" s="19"/>
      <c r="T14" s="19"/>
      <c r="U14" s="19"/>
      <c r="V14" s="19"/>
      <c r="W14" s="19"/>
      <c r="X14" s="19"/>
      <c r="Y14" s="19"/>
      <c r="AE14" s="157"/>
      <c r="AF14" s="157"/>
      <c r="AG14" s="157"/>
      <c r="AH14" s="157"/>
      <c r="AI14" s="157"/>
      <c r="AJ14" s="157"/>
      <c r="AK14" s="157"/>
      <c r="AL14" s="157"/>
      <c r="AM14" s="157"/>
      <c r="AN14" s="157"/>
      <c r="AO14" s="157"/>
      <c r="AP14" s="157"/>
      <c r="AQ14" s="157"/>
      <c r="AR14" s="157"/>
      <c r="AS14" s="157"/>
      <c r="AT14" s="157"/>
    </row>
    <row r="15" spans="1:69" s="155" customFormat="1" x14ac:dyDescent="0.2">
      <c r="A15" s="11" t="s">
        <v>156</v>
      </c>
      <c r="B15" s="12" t="s">
        <v>157</v>
      </c>
      <c r="C15" s="173">
        <v>0.3</v>
      </c>
      <c r="D15" s="162">
        <f t="shared" si="2"/>
        <v>0</v>
      </c>
      <c r="E15" s="163" t="e">
        <f t="shared" si="0"/>
        <v>#DIV/0!</v>
      </c>
      <c r="F15" s="166">
        <f t="shared" ref="F15:G23" si="5">ROUND(H15+J15+L15+N15+P15+R15+T15+V15+X15,2)</f>
        <v>0</v>
      </c>
      <c r="G15" s="166">
        <f t="shared" si="5"/>
        <v>0</v>
      </c>
      <c r="H15" s="19"/>
      <c r="I15" s="19"/>
      <c r="J15" s="19"/>
      <c r="K15" s="19"/>
      <c r="L15" s="19"/>
      <c r="M15" s="19"/>
      <c r="N15" s="19"/>
      <c r="O15" s="19"/>
      <c r="P15" s="19"/>
      <c r="Q15" s="19"/>
      <c r="R15" s="19"/>
      <c r="S15" s="19"/>
      <c r="T15" s="19"/>
      <c r="U15" s="19"/>
      <c r="V15" s="19"/>
      <c r="W15" s="19"/>
      <c r="X15" s="19"/>
      <c r="Y15" s="19"/>
      <c r="AE15" s="157"/>
      <c r="AF15" s="157"/>
      <c r="AG15" s="157"/>
      <c r="AH15" s="157"/>
      <c r="AI15" s="157"/>
      <c r="AJ15" s="157"/>
      <c r="AK15" s="157"/>
      <c r="AL15" s="157"/>
      <c r="AM15" s="157"/>
      <c r="AN15" s="157"/>
      <c r="AO15" s="157"/>
      <c r="AP15" s="157"/>
      <c r="AQ15" s="157"/>
      <c r="AR15" s="157"/>
      <c r="AS15" s="157"/>
      <c r="AT15" s="157"/>
    </row>
    <row r="16" spans="1:69" s="155" customFormat="1" hidden="1" x14ac:dyDescent="0.2">
      <c r="A16" s="160">
        <v>8</v>
      </c>
      <c r="B16" s="161" t="s">
        <v>141</v>
      </c>
      <c r="C16" s="173">
        <v>0</v>
      </c>
      <c r="D16" s="162">
        <f t="shared" si="2"/>
        <v>0</v>
      </c>
      <c r="E16" s="163" t="e">
        <f t="shared" si="0"/>
        <v>#DIV/0!</v>
      </c>
      <c r="F16" s="166">
        <f t="shared" si="5"/>
        <v>0</v>
      </c>
      <c r="G16" s="166">
        <f t="shared" si="5"/>
        <v>0</v>
      </c>
      <c r="H16" s="19"/>
      <c r="I16" s="19"/>
      <c r="J16" s="19"/>
      <c r="K16" s="19"/>
      <c r="L16" s="19"/>
      <c r="M16" s="19"/>
      <c r="N16" s="19"/>
      <c r="O16" s="19"/>
      <c r="P16" s="19"/>
      <c r="Q16" s="19"/>
      <c r="R16" s="19"/>
      <c r="S16" s="19"/>
      <c r="T16" s="19"/>
      <c r="U16" s="19"/>
      <c r="V16" s="19"/>
      <c r="W16" s="19"/>
      <c r="X16" s="19"/>
      <c r="Y16" s="19"/>
      <c r="AE16" s="157"/>
      <c r="AF16" s="157"/>
      <c r="AG16" s="157"/>
      <c r="AH16" s="157"/>
      <c r="AI16" s="157"/>
      <c r="AJ16" s="157"/>
      <c r="AK16" s="157"/>
      <c r="AL16" s="157"/>
      <c r="AM16" s="157"/>
      <c r="AN16" s="157"/>
      <c r="AO16" s="157"/>
      <c r="AP16" s="157"/>
      <c r="AQ16" s="157"/>
      <c r="AR16" s="157"/>
      <c r="AS16" s="157"/>
      <c r="AT16" s="157"/>
    </row>
    <row r="17" spans="1:69" s="155" customFormat="1" hidden="1" x14ac:dyDescent="0.2">
      <c r="A17" s="160">
        <v>9</v>
      </c>
      <c r="B17" s="161" t="s">
        <v>142</v>
      </c>
      <c r="C17" s="173">
        <v>0</v>
      </c>
      <c r="D17" s="162">
        <f t="shared" si="2"/>
        <v>0</v>
      </c>
      <c r="E17" s="163" t="e">
        <f t="shared" si="0"/>
        <v>#DIV/0!</v>
      </c>
      <c r="F17" s="166">
        <f t="shared" si="5"/>
        <v>0</v>
      </c>
      <c r="G17" s="166">
        <f t="shared" si="5"/>
        <v>0</v>
      </c>
      <c r="H17" s="19"/>
      <c r="I17" s="19"/>
      <c r="J17" s="19"/>
      <c r="K17" s="19"/>
      <c r="L17" s="19"/>
      <c r="M17" s="19"/>
      <c r="N17" s="19"/>
      <c r="O17" s="19"/>
      <c r="P17" s="19"/>
      <c r="Q17" s="19"/>
      <c r="R17" s="19"/>
      <c r="S17" s="19"/>
      <c r="T17" s="19"/>
      <c r="U17" s="19"/>
      <c r="V17" s="19"/>
      <c r="W17" s="19"/>
      <c r="X17" s="19"/>
      <c r="Y17" s="19"/>
      <c r="AE17" s="157"/>
      <c r="AF17" s="157"/>
      <c r="AG17" s="157"/>
      <c r="AH17" s="157"/>
      <c r="AI17" s="157"/>
      <c r="AJ17" s="157"/>
      <c r="AK17" s="157"/>
      <c r="AL17" s="157"/>
      <c r="AM17" s="157"/>
      <c r="AN17" s="157"/>
      <c r="AO17" s="157"/>
      <c r="AP17" s="157"/>
      <c r="AQ17" s="157"/>
      <c r="AR17" s="157"/>
      <c r="AS17" s="157"/>
      <c r="AT17" s="157"/>
    </row>
    <row r="18" spans="1:69" s="155" customFormat="1" hidden="1" x14ac:dyDescent="0.2">
      <c r="A18" s="160">
        <v>10</v>
      </c>
      <c r="B18" s="161" t="s">
        <v>143</v>
      </c>
      <c r="C18" s="173">
        <v>0</v>
      </c>
      <c r="D18" s="162">
        <f t="shared" si="2"/>
        <v>0</v>
      </c>
      <c r="E18" s="163" t="e">
        <f t="shared" si="0"/>
        <v>#DIV/0!</v>
      </c>
      <c r="F18" s="166">
        <f t="shared" si="5"/>
        <v>0</v>
      </c>
      <c r="G18" s="166">
        <f t="shared" si="5"/>
        <v>0</v>
      </c>
      <c r="H18" s="19"/>
      <c r="I18" s="19"/>
      <c r="J18" s="19"/>
      <c r="K18" s="19"/>
      <c r="L18" s="19"/>
      <c r="M18" s="19"/>
      <c r="N18" s="19"/>
      <c r="O18" s="19"/>
      <c r="P18" s="19"/>
      <c r="Q18" s="19"/>
      <c r="R18" s="19"/>
      <c r="S18" s="19"/>
      <c r="T18" s="19"/>
      <c r="U18" s="19"/>
      <c r="V18" s="19"/>
      <c r="W18" s="19"/>
      <c r="X18" s="19"/>
      <c r="Y18" s="19"/>
      <c r="AE18" s="157"/>
      <c r="AF18" s="157"/>
      <c r="AG18" s="157"/>
      <c r="AH18" s="157"/>
      <c r="AI18" s="157"/>
      <c r="AJ18" s="157"/>
      <c r="AK18" s="157"/>
      <c r="AL18" s="157"/>
      <c r="AM18" s="157"/>
      <c r="AN18" s="157"/>
      <c r="AO18" s="157"/>
      <c r="AP18" s="157"/>
      <c r="AQ18" s="157"/>
      <c r="AR18" s="157"/>
      <c r="AS18" s="157"/>
      <c r="AT18" s="157"/>
    </row>
    <row r="19" spans="1:69" s="155" customFormat="1" ht="25.5" x14ac:dyDescent="0.2">
      <c r="A19" s="160">
        <v>11</v>
      </c>
      <c r="B19" s="161" t="s">
        <v>158</v>
      </c>
      <c r="C19" s="173">
        <v>1</v>
      </c>
      <c r="D19" s="162">
        <f t="shared" si="2"/>
        <v>0</v>
      </c>
      <c r="E19" s="163" t="e">
        <f t="shared" si="0"/>
        <v>#DIV/0!</v>
      </c>
      <c r="F19" s="166">
        <f t="shared" si="5"/>
        <v>0</v>
      </c>
      <c r="G19" s="166">
        <f t="shared" si="5"/>
        <v>0</v>
      </c>
      <c r="H19" s="19"/>
      <c r="I19" s="19"/>
      <c r="J19" s="19"/>
      <c r="K19" s="19"/>
      <c r="L19" s="19"/>
      <c r="M19" s="19"/>
      <c r="N19" s="19"/>
      <c r="O19" s="19"/>
      <c r="P19" s="19"/>
      <c r="Q19" s="19"/>
      <c r="R19" s="19"/>
      <c r="S19" s="19"/>
      <c r="T19" s="19"/>
      <c r="U19" s="19"/>
      <c r="V19" s="19"/>
      <c r="W19" s="19"/>
      <c r="X19" s="19"/>
      <c r="Y19" s="19"/>
      <c r="AE19" s="157"/>
      <c r="AF19" s="157"/>
      <c r="AG19" s="157"/>
      <c r="AH19" s="157"/>
      <c r="AI19" s="157"/>
      <c r="AJ19" s="157"/>
      <c r="AK19" s="157"/>
      <c r="AL19" s="157"/>
      <c r="AM19" s="157"/>
      <c r="AN19" s="157"/>
      <c r="AO19" s="157"/>
      <c r="AP19" s="157"/>
      <c r="AQ19" s="157"/>
      <c r="AR19" s="157"/>
      <c r="AS19" s="157"/>
      <c r="AT19" s="157"/>
    </row>
    <row r="20" spans="1:69" s="155" customFormat="1" hidden="1" x14ac:dyDescent="0.2">
      <c r="A20" s="160">
        <v>12</v>
      </c>
      <c r="B20" s="161" t="s">
        <v>145</v>
      </c>
      <c r="C20" s="173">
        <v>0</v>
      </c>
      <c r="D20" s="162">
        <f t="shared" si="2"/>
        <v>0</v>
      </c>
      <c r="E20" s="163" t="e">
        <f t="shared" si="0"/>
        <v>#DIV/0!</v>
      </c>
      <c r="F20" s="166">
        <f t="shared" si="5"/>
        <v>0</v>
      </c>
      <c r="G20" s="166">
        <f t="shared" si="5"/>
        <v>0</v>
      </c>
      <c r="H20" s="19"/>
      <c r="I20" s="19"/>
      <c r="J20" s="19"/>
      <c r="K20" s="19"/>
      <c r="L20" s="19"/>
      <c r="M20" s="19"/>
      <c r="N20" s="19"/>
      <c r="O20" s="19"/>
      <c r="P20" s="19"/>
      <c r="Q20" s="19"/>
      <c r="R20" s="19"/>
      <c r="S20" s="19"/>
      <c r="T20" s="19"/>
      <c r="U20" s="19"/>
      <c r="V20" s="19"/>
      <c r="W20" s="19"/>
      <c r="X20" s="19"/>
      <c r="Y20" s="19"/>
      <c r="AE20" s="157"/>
      <c r="AF20" s="157"/>
      <c r="AG20" s="157"/>
      <c r="AH20" s="157"/>
      <c r="AI20" s="157"/>
      <c r="AJ20" s="157"/>
      <c r="AK20" s="157"/>
      <c r="AL20" s="157"/>
      <c r="AM20" s="157"/>
      <c r="AN20" s="157"/>
      <c r="AO20" s="157"/>
      <c r="AP20" s="157"/>
      <c r="AQ20" s="157"/>
      <c r="AR20" s="157"/>
      <c r="AS20" s="157"/>
      <c r="AT20" s="157"/>
    </row>
    <row r="21" spans="1:69" s="155" customFormat="1" hidden="1" x14ac:dyDescent="0.2">
      <c r="A21" s="160">
        <v>13</v>
      </c>
      <c r="B21" s="161" t="s">
        <v>146</v>
      </c>
      <c r="C21" s="173">
        <v>0</v>
      </c>
      <c r="D21" s="162">
        <f t="shared" si="2"/>
        <v>0</v>
      </c>
      <c r="E21" s="163" t="e">
        <f t="shared" si="0"/>
        <v>#DIV/0!</v>
      </c>
      <c r="F21" s="166">
        <f t="shared" si="5"/>
        <v>0</v>
      </c>
      <c r="G21" s="166">
        <f t="shared" si="5"/>
        <v>0</v>
      </c>
      <c r="H21" s="19"/>
      <c r="I21" s="19"/>
      <c r="J21" s="19"/>
      <c r="K21" s="19"/>
      <c r="L21" s="19"/>
      <c r="M21" s="19"/>
      <c r="N21" s="19"/>
      <c r="O21" s="19"/>
      <c r="P21" s="19"/>
      <c r="Q21" s="19"/>
      <c r="R21" s="19"/>
      <c r="S21" s="19"/>
      <c r="T21" s="19"/>
      <c r="U21" s="19"/>
      <c r="V21" s="19"/>
      <c r="W21" s="19"/>
      <c r="X21" s="19"/>
      <c r="Y21" s="19"/>
      <c r="AE21" s="157"/>
      <c r="AF21" s="157"/>
      <c r="AG21" s="157"/>
      <c r="AH21" s="157"/>
      <c r="AI21" s="157"/>
      <c r="AJ21" s="157"/>
      <c r="AK21" s="157"/>
      <c r="AL21" s="157"/>
      <c r="AM21" s="157"/>
      <c r="AN21" s="157"/>
      <c r="AO21" s="157"/>
      <c r="AP21" s="157"/>
      <c r="AQ21" s="157"/>
      <c r="AR21" s="157"/>
      <c r="AS21" s="157"/>
      <c r="AT21" s="157"/>
    </row>
    <row r="22" spans="1:69" s="155" customFormat="1" hidden="1" x14ac:dyDescent="0.2">
      <c r="A22" s="160">
        <v>14</v>
      </c>
      <c r="B22" s="161" t="s">
        <v>147</v>
      </c>
      <c r="C22" s="173">
        <v>0</v>
      </c>
      <c r="D22" s="162">
        <f t="shared" si="2"/>
        <v>0</v>
      </c>
      <c r="E22" s="163" t="e">
        <f t="shared" si="0"/>
        <v>#DIV/0!</v>
      </c>
      <c r="F22" s="166">
        <f t="shared" si="5"/>
        <v>0</v>
      </c>
      <c r="G22" s="166">
        <f t="shared" si="5"/>
        <v>0</v>
      </c>
      <c r="H22" s="19"/>
      <c r="I22" s="19"/>
      <c r="J22" s="19"/>
      <c r="K22" s="19"/>
      <c r="L22" s="19"/>
      <c r="M22" s="19"/>
      <c r="N22" s="19"/>
      <c r="O22" s="19"/>
      <c r="P22" s="19"/>
      <c r="Q22" s="19"/>
      <c r="R22" s="19"/>
      <c r="S22" s="19"/>
      <c r="T22" s="19"/>
      <c r="U22" s="19"/>
      <c r="V22" s="19"/>
      <c r="W22" s="19"/>
      <c r="X22" s="19"/>
      <c r="Y22" s="19"/>
      <c r="AE22" s="157"/>
      <c r="AF22" s="157"/>
      <c r="AG22" s="157"/>
      <c r="AH22" s="157"/>
      <c r="AI22" s="157"/>
      <c r="AJ22" s="157"/>
      <c r="AK22" s="157"/>
      <c r="AL22" s="157"/>
      <c r="AM22" s="157"/>
      <c r="AN22" s="157"/>
      <c r="AO22" s="157"/>
      <c r="AP22" s="157"/>
      <c r="AQ22" s="157"/>
      <c r="AR22" s="157"/>
      <c r="AS22" s="157"/>
      <c r="AT22" s="157"/>
    </row>
    <row r="23" spans="1:69" s="155" customFormat="1" hidden="1" x14ac:dyDescent="0.2">
      <c r="A23" s="160">
        <v>15</v>
      </c>
      <c r="B23" s="161" t="s">
        <v>148</v>
      </c>
      <c r="C23" s="173">
        <v>0</v>
      </c>
      <c r="D23" s="162">
        <f t="shared" si="2"/>
        <v>0</v>
      </c>
      <c r="E23" s="163" t="e">
        <f t="shared" si="0"/>
        <v>#DIV/0!</v>
      </c>
      <c r="F23" s="166">
        <f t="shared" si="5"/>
        <v>0</v>
      </c>
      <c r="G23" s="166">
        <f t="shared" si="5"/>
        <v>0</v>
      </c>
      <c r="H23" s="19"/>
      <c r="I23" s="19"/>
      <c r="J23" s="19"/>
      <c r="K23" s="19"/>
      <c r="L23" s="19"/>
      <c r="M23" s="19"/>
      <c r="N23" s="19"/>
      <c r="O23" s="19"/>
      <c r="P23" s="19"/>
      <c r="Q23" s="19"/>
      <c r="R23" s="19"/>
      <c r="S23" s="19"/>
      <c r="T23" s="19"/>
      <c r="U23" s="19"/>
      <c r="V23" s="19"/>
      <c r="W23" s="19"/>
      <c r="X23" s="19"/>
      <c r="Y23" s="19"/>
      <c r="AE23" s="157"/>
      <c r="AF23" s="157"/>
      <c r="AG23" s="157"/>
      <c r="AH23" s="157"/>
      <c r="AI23" s="157"/>
      <c r="AJ23" s="157"/>
      <c r="AK23" s="157"/>
      <c r="AL23" s="157"/>
      <c r="AM23" s="157"/>
      <c r="AN23" s="157"/>
      <c r="AO23" s="157"/>
      <c r="AP23" s="157"/>
      <c r="AQ23" s="157"/>
      <c r="AR23" s="157"/>
      <c r="AS23" s="157"/>
      <c r="AT23" s="157"/>
    </row>
    <row r="24" spans="1:69" s="155" customFormat="1" x14ac:dyDescent="0.2">
      <c r="A24" s="168"/>
      <c r="B24" s="161" t="s">
        <v>149</v>
      </c>
      <c r="C24" s="170"/>
      <c r="D24" s="162">
        <f>F24+G24</f>
        <v>0</v>
      </c>
      <c r="E24" s="169" t="e">
        <f t="shared" si="0"/>
        <v>#DIV/0!</v>
      </c>
      <c r="F24" s="164">
        <f t="shared" ref="F24:Y24" si="6">F7+F8+F9+F10+F11+F12+F13+F16+F17+F18+F19+F20+F21+F22+F23</f>
        <v>0</v>
      </c>
      <c r="G24" s="164">
        <f t="shared" si="6"/>
        <v>0</v>
      </c>
      <c r="H24" s="164">
        <f t="shared" si="6"/>
        <v>0</v>
      </c>
      <c r="I24" s="164">
        <f t="shared" si="6"/>
        <v>0</v>
      </c>
      <c r="J24" s="164">
        <f t="shared" si="6"/>
        <v>0</v>
      </c>
      <c r="K24" s="164">
        <f t="shared" si="6"/>
        <v>0</v>
      </c>
      <c r="L24" s="164">
        <f t="shared" si="6"/>
        <v>0</v>
      </c>
      <c r="M24" s="164">
        <f t="shared" si="6"/>
        <v>0</v>
      </c>
      <c r="N24" s="164">
        <f t="shared" si="6"/>
        <v>0</v>
      </c>
      <c r="O24" s="164">
        <f t="shared" si="6"/>
        <v>0</v>
      </c>
      <c r="P24" s="164">
        <f t="shared" si="6"/>
        <v>0</v>
      </c>
      <c r="Q24" s="164">
        <f t="shared" si="6"/>
        <v>0</v>
      </c>
      <c r="R24" s="164">
        <f t="shared" si="6"/>
        <v>0</v>
      </c>
      <c r="S24" s="164">
        <f t="shared" si="6"/>
        <v>0</v>
      </c>
      <c r="T24" s="164">
        <f t="shared" si="6"/>
        <v>0</v>
      </c>
      <c r="U24" s="164">
        <f t="shared" si="6"/>
        <v>0</v>
      </c>
      <c r="V24" s="164">
        <f t="shared" si="6"/>
        <v>0</v>
      </c>
      <c r="W24" s="164">
        <f t="shared" si="6"/>
        <v>0</v>
      </c>
      <c r="X24" s="164">
        <f t="shared" si="6"/>
        <v>0</v>
      </c>
      <c r="Y24" s="164">
        <f t="shared" si="6"/>
        <v>0</v>
      </c>
      <c r="AE24" s="157"/>
      <c r="AF24" s="157"/>
      <c r="AG24" s="157"/>
      <c r="AH24" s="157"/>
      <c r="AI24" s="157"/>
      <c r="AJ24" s="157"/>
      <c r="AK24" s="157"/>
      <c r="AL24" s="157"/>
      <c r="AM24" s="157"/>
      <c r="AN24" s="157"/>
      <c r="AO24" s="157"/>
      <c r="AP24" s="157"/>
      <c r="AQ24" s="157"/>
      <c r="AR24" s="157"/>
      <c r="AS24" s="157"/>
      <c r="AT24" s="157"/>
    </row>
    <row r="25" spans="1:69" s="155" customFormat="1" x14ac:dyDescent="0.2">
      <c r="A25" s="168"/>
      <c r="B25" s="161" t="s">
        <v>150</v>
      </c>
      <c r="C25" s="170"/>
      <c r="D25" s="171"/>
      <c r="E25" s="169"/>
      <c r="F25" s="172"/>
      <c r="G25" s="172"/>
      <c r="H25" s="164"/>
      <c r="I25" s="18"/>
      <c r="J25" s="164"/>
      <c r="K25" s="18"/>
      <c r="L25" s="164"/>
      <c r="M25" s="18"/>
      <c r="N25" s="164"/>
      <c r="O25" s="18"/>
      <c r="P25" s="164"/>
      <c r="Q25" s="18"/>
      <c r="R25" s="164"/>
      <c r="S25" s="18"/>
      <c r="T25" s="164"/>
      <c r="U25" s="18"/>
      <c r="V25" s="164"/>
      <c r="W25" s="18"/>
      <c r="X25" s="164"/>
      <c r="Y25" s="18"/>
      <c r="AE25" s="157"/>
      <c r="AF25" s="157"/>
      <c r="AG25" s="157"/>
      <c r="AH25" s="157"/>
      <c r="AI25" s="157"/>
      <c r="AJ25" s="157"/>
      <c r="AK25" s="157"/>
      <c r="AL25" s="157"/>
      <c r="AM25" s="157"/>
      <c r="AN25" s="157"/>
      <c r="AO25" s="157"/>
      <c r="AP25" s="157"/>
      <c r="AQ25" s="157"/>
      <c r="AR25" s="157"/>
      <c r="AS25" s="157"/>
      <c r="AT25" s="157"/>
    </row>
    <row r="26" spans="1:69" s="155" customFormat="1" x14ac:dyDescent="0.2">
      <c r="A26" s="168"/>
      <c r="B26" s="161" t="s">
        <v>151</v>
      </c>
      <c r="C26" s="170"/>
      <c r="D26" s="171"/>
      <c r="E26" s="169"/>
      <c r="F26" s="172"/>
      <c r="G26" s="172"/>
      <c r="H26" s="164">
        <f>H24-H23</f>
        <v>0</v>
      </c>
      <c r="I26" s="164">
        <f>I24-I23-I25</f>
        <v>0</v>
      </c>
      <c r="J26" s="164">
        <f t="shared" ref="J26" si="7">J24-J23</f>
        <v>0</v>
      </c>
      <c r="K26" s="164">
        <f t="shared" ref="K26" si="8">K24-K23-K25</f>
        <v>0</v>
      </c>
      <c r="L26" s="164">
        <f t="shared" ref="L26" si="9">L24-L23</f>
        <v>0</v>
      </c>
      <c r="M26" s="164">
        <f t="shared" ref="M26" si="10">M24-M23-M25</f>
        <v>0</v>
      </c>
      <c r="N26" s="164">
        <f t="shared" ref="N26" si="11">N24-N23</f>
        <v>0</v>
      </c>
      <c r="O26" s="164">
        <f t="shared" ref="O26" si="12">O24-O23-O25</f>
        <v>0</v>
      </c>
      <c r="P26" s="164">
        <f t="shared" ref="P26" si="13">P24-P23</f>
        <v>0</v>
      </c>
      <c r="Q26" s="164">
        <f t="shared" ref="Q26" si="14">Q24-Q23-Q25</f>
        <v>0</v>
      </c>
      <c r="R26" s="164">
        <f t="shared" ref="R26" si="15">R24-R23</f>
        <v>0</v>
      </c>
      <c r="S26" s="164">
        <f t="shared" ref="S26" si="16">S24-S23-S25</f>
        <v>0</v>
      </c>
      <c r="T26" s="164">
        <f t="shared" ref="T26" si="17">T24-T23</f>
        <v>0</v>
      </c>
      <c r="U26" s="164">
        <f t="shared" ref="U26" si="18">U24-U23-U25</f>
        <v>0</v>
      </c>
      <c r="V26" s="164">
        <f t="shared" ref="V26" si="19">V24-V23</f>
        <v>0</v>
      </c>
      <c r="W26" s="164">
        <f t="shared" ref="W26" si="20">W24-W23-W25</f>
        <v>0</v>
      </c>
      <c r="X26" s="164">
        <f t="shared" ref="X26" si="21">X24-X23</f>
        <v>0</v>
      </c>
      <c r="Y26" s="164">
        <f t="shared" ref="Y26" si="22">Y24-Y23-Y25</f>
        <v>0</v>
      </c>
      <c r="AE26" s="157"/>
      <c r="AF26" s="157"/>
      <c r="AG26" s="157"/>
      <c r="AH26" s="157"/>
      <c r="AI26" s="157"/>
      <c r="AJ26" s="157"/>
      <c r="AK26" s="157"/>
      <c r="AL26" s="157"/>
      <c r="AM26" s="157"/>
      <c r="AN26" s="157"/>
      <c r="AO26" s="157"/>
      <c r="AP26" s="157"/>
      <c r="AQ26" s="157"/>
      <c r="AR26" s="157"/>
      <c r="AS26" s="157"/>
      <c r="AT26" s="157"/>
    </row>
    <row r="27" spans="1:69" x14ac:dyDescent="0.2">
      <c r="A27" s="168"/>
      <c r="B27" s="161" t="s">
        <v>159</v>
      </c>
      <c r="C27" s="170"/>
      <c r="D27" s="171"/>
      <c r="E27" s="169"/>
      <c r="F27" s="172"/>
      <c r="G27" s="172"/>
      <c r="H27" s="164">
        <f t="shared" ref="H27:Y27" si="23">H24-H14-H19</f>
        <v>0</v>
      </c>
      <c r="I27" s="164">
        <f t="shared" si="23"/>
        <v>0</v>
      </c>
      <c r="J27" s="164">
        <f t="shared" si="23"/>
        <v>0</v>
      </c>
      <c r="K27" s="164">
        <f t="shared" si="23"/>
        <v>0</v>
      </c>
      <c r="L27" s="164">
        <f t="shared" si="23"/>
        <v>0</v>
      </c>
      <c r="M27" s="164">
        <f t="shared" si="23"/>
        <v>0</v>
      </c>
      <c r="N27" s="164">
        <f t="shared" si="23"/>
        <v>0</v>
      </c>
      <c r="O27" s="164">
        <f t="shared" si="23"/>
        <v>0</v>
      </c>
      <c r="P27" s="164">
        <f t="shared" si="23"/>
        <v>0</v>
      </c>
      <c r="Q27" s="164">
        <f t="shared" si="23"/>
        <v>0</v>
      </c>
      <c r="R27" s="164">
        <f t="shared" si="23"/>
        <v>0</v>
      </c>
      <c r="S27" s="164">
        <f t="shared" si="23"/>
        <v>0</v>
      </c>
      <c r="T27" s="164">
        <f t="shared" si="23"/>
        <v>0</v>
      </c>
      <c r="U27" s="164">
        <f t="shared" si="23"/>
        <v>0</v>
      </c>
      <c r="V27" s="164">
        <f t="shared" si="23"/>
        <v>0</v>
      </c>
      <c r="W27" s="164">
        <f t="shared" si="23"/>
        <v>0</v>
      </c>
      <c r="X27" s="164">
        <f t="shared" si="23"/>
        <v>0</v>
      </c>
      <c r="Y27" s="164">
        <f t="shared" si="23"/>
        <v>0</v>
      </c>
      <c r="Z27" s="155"/>
      <c r="AE27" s="157"/>
      <c r="AF27" s="157"/>
      <c r="AG27" s="157"/>
      <c r="AH27" s="157"/>
      <c r="AI27" s="157"/>
      <c r="AJ27" s="157"/>
      <c r="AK27" s="157"/>
      <c r="AL27" s="157"/>
      <c r="AM27" s="157"/>
      <c r="AN27" s="157"/>
      <c r="AO27" s="157"/>
      <c r="AP27" s="157"/>
      <c r="AQ27" s="157"/>
      <c r="AR27" s="157"/>
      <c r="AS27" s="157"/>
      <c r="AT27" s="157"/>
      <c r="BQ27" s="156"/>
    </row>
    <row r="28" spans="1:69" x14ac:dyDescent="0.2">
      <c r="A28" s="168"/>
      <c r="B28" s="161" t="s">
        <v>160</v>
      </c>
      <c r="C28" s="170"/>
      <c r="D28" s="171"/>
      <c r="E28" s="169"/>
      <c r="F28" s="172"/>
      <c r="G28" s="172"/>
      <c r="H28" s="164">
        <f t="shared" ref="H28:Y28" si="24">H14+H19</f>
        <v>0</v>
      </c>
      <c r="I28" s="164">
        <f t="shared" si="24"/>
        <v>0</v>
      </c>
      <c r="J28" s="164">
        <f t="shared" si="24"/>
        <v>0</v>
      </c>
      <c r="K28" s="164">
        <f t="shared" si="24"/>
        <v>0</v>
      </c>
      <c r="L28" s="164">
        <f t="shared" si="24"/>
        <v>0</v>
      </c>
      <c r="M28" s="164">
        <f t="shared" si="24"/>
        <v>0</v>
      </c>
      <c r="N28" s="164">
        <f t="shared" si="24"/>
        <v>0</v>
      </c>
      <c r="O28" s="164">
        <f t="shared" si="24"/>
        <v>0</v>
      </c>
      <c r="P28" s="164">
        <f t="shared" si="24"/>
        <v>0</v>
      </c>
      <c r="Q28" s="164">
        <f t="shared" si="24"/>
        <v>0</v>
      </c>
      <c r="R28" s="164">
        <f t="shared" si="24"/>
        <v>0</v>
      </c>
      <c r="S28" s="164">
        <f t="shared" si="24"/>
        <v>0</v>
      </c>
      <c r="T28" s="164">
        <f t="shared" si="24"/>
        <v>0</v>
      </c>
      <c r="U28" s="164">
        <f t="shared" si="24"/>
        <v>0</v>
      </c>
      <c r="V28" s="164">
        <f t="shared" si="24"/>
        <v>0</v>
      </c>
      <c r="W28" s="164">
        <f t="shared" si="24"/>
        <v>0</v>
      </c>
      <c r="X28" s="164">
        <f t="shared" si="24"/>
        <v>0</v>
      </c>
      <c r="Y28" s="164">
        <f t="shared" si="24"/>
        <v>0</v>
      </c>
      <c r="Z28" s="155"/>
      <c r="AE28" s="157"/>
      <c r="AF28" s="157"/>
      <c r="AG28" s="157"/>
      <c r="AH28" s="157"/>
      <c r="AI28" s="157"/>
      <c r="AJ28" s="157"/>
      <c r="AK28" s="157"/>
      <c r="AL28" s="157"/>
      <c r="AM28" s="157"/>
      <c r="AN28" s="157"/>
      <c r="AO28" s="157"/>
      <c r="AP28" s="157"/>
      <c r="AQ28" s="157"/>
      <c r="AR28" s="157"/>
      <c r="AS28" s="157"/>
      <c r="AT28" s="157"/>
      <c r="BQ28" s="156"/>
    </row>
    <row r="29" spans="1:69" s="155" customFormat="1" x14ac:dyDescent="0.2">
      <c r="A29" s="154"/>
    </row>
    <row r="30" spans="1:69" s="155" customFormat="1" x14ac:dyDescent="0.2">
      <c r="A30" s="154"/>
    </row>
    <row r="31" spans="1:69" s="155" customFormat="1" x14ac:dyDescent="0.2">
      <c r="A31" s="154"/>
    </row>
    <row r="32" spans="1:69" s="155" customFormat="1" x14ac:dyDescent="0.2">
      <c r="A32" s="154"/>
    </row>
    <row r="33" spans="1:1" s="155" customFormat="1" x14ac:dyDescent="0.2">
      <c r="A33" s="154"/>
    </row>
    <row r="34" spans="1:1" s="155" customFormat="1" x14ac:dyDescent="0.2">
      <c r="A34" s="154"/>
    </row>
    <row r="35" spans="1:1" s="155" customFormat="1" x14ac:dyDescent="0.2">
      <c r="A35" s="154"/>
    </row>
    <row r="36" spans="1:1" s="155" customFormat="1" x14ac:dyDescent="0.2">
      <c r="A36" s="154"/>
    </row>
    <row r="37" spans="1:1" s="155" customFormat="1" x14ac:dyDescent="0.2">
      <c r="A37" s="154"/>
    </row>
    <row r="38" spans="1:1" s="155" customFormat="1" x14ac:dyDescent="0.2">
      <c r="A38" s="154"/>
    </row>
    <row r="39" spans="1:1" s="155" customFormat="1" x14ac:dyDescent="0.2">
      <c r="A39" s="154"/>
    </row>
    <row r="40" spans="1:1" s="155" customFormat="1" x14ac:dyDescent="0.2">
      <c r="A40" s="154"/>
    </row>
    <row r="41" spans="1:1" s="155" customFormat="1" x14ac:dyDescent="0.2">
      <c r="A41" s="154"/>
    </row>
    <row r="42" spans="1:1" s="155" customFormat="1" x14ac:dyDescent="0.2">
      <c r="A42" s="154"/>
    </row>
    <row r="43" spans="1:1" s="155" customFormat="1" x14ac:dyDescent="0.2">
      <c r="A43" s="154"/>
    </row>
    <row r="44" spans="1:1" s="155" customFormat="1" x14ac:dyDescent="0.2">
      <c r="A44" s="154"/>
    </row>
    <row r="45" spans="1:1" s="155" customFormat="1" x14ac:dyDescent="0.2">
      <c r="A45" s="154"/>
    </row>
    <row r="46" spans="1:1" s="155" customFormat="1" x14ac:dyDescent="0.2">
      <c r="A46" s="154"/>
    </row>
    <row r="47" spans="1:1" s="155" customFormat="1" x14ac:dyDescent="0.2">
      <c r="A47" s="154"/>
    </row>
    <row r="48" spans="1:1" s="155" customFormat="1" x14ac:dyDescent="0.2">
      <c r="A48" s="154"/>
    </row>
    <row r="49" spans="1:1" s="155" customFormat="1" x14ac:dyDescent="0.2">
      <c r="A49" s="154"/>
    </row>
    <row r="50" spans="1:1" s="155" customFormat="1" x14ac:dyDescent="0.2">
      <c r="A50" s="154"/>
    </row>
    <row r="51" spans="1:1" s="155" customFormat="1" x14ac:dyDescent="0.2"/>
    <row r="52" spans="1:1" s="155" customFormat="1" x14ac:dyDescent="0.2"/>
    <row r="53" spans="1:1" s="155" customFormat="1" x14ac:dyDescent="0.2"/>
    <row r="54" spans="1:1" s="155" customFormat="1" x14ac:dyDescent="0.2"/>
    <row r="55" spans="1:1" s="155" customFormat="1" x14ac:dyDescent="0.2"/>
    <row r="56" spans="1:1" s="155" customFormat="1" x14ac:dyDescent="0.2"/>
    <row r="57" spans="1:1" s="155" customFormat="1" x14ac:dyDescent="0.2"/>
    <row r="58" spans="1:1" s="155" customFormat="1" x14ac:dyDescent="0.2"/>
    <row r="59" spans="1:1" s="155" customFormat="1" x14ac:dyDescent="0.2"/>
    <row r="60" spans="1:1" s="155" customFormat="1" x14ac:dyDescent="0.2"/>
    <row r="61" spans="1:1" s="155" customFormat="1" x14ac:dyDescent="0.2"/>
    <row r="62" spans="1:1" s="155" customFormat="1" x14ac:dyDescent="0.2"/>
    <row r="63" spans="1:1" s="155" customFormat="1" x14ac:dyDescent="0.2"/>
    <row r="64" spans="1:1" s="155" customFormat="1" x14ac:dyDescent="0.2"/>
    <row r="65" s="155" customFormat="1" x14ac:dyDescent="0.2"/>
    <row r="66" s="155" customFormat="1" x14ac:dyDescent="0.2"/>
    <row r="67" s="155" customFormat="1" x14ac:dyDescent="0.2"/>
    <row r="68" s="155" customFormat="1" x14ac:dyDescent="0.2"/>
    <row r="69" s="155" customFormat="1" x14ac:dyDescent="0.2"/>
    <row r="70" s="155" customFormat="1" x14ac:dyDescent="0.2"/>
    <row r="71" s="155" customFormat="1" x14ac:dyDescent="0.2"/>
    <row r="72" s="155" customFormat="1" x14ac:dyDescent="0.2"/>
    <row r="73" s="155" customFormat="1" x14ac:dyDescent="0.2"/>
    <row r="74" s="155" customFormat="1" x14ac:dyDescent="0.2"/>
    <row r="75" s="155" customFormat="1" x14ac:dyDescent="0.2"/>
    <row r="76" s="155" customFormat="1" x14ac:dyDescent="0.2"/>
    <row r="77" s="155" customFormat="1" x14ac:dyDescent="0.2"/>
    <row r="78" s="155" customFormat="1" x14ac:dyDescent="0.2"/>
    <row r="79" s="155" customFormat="1" x14ac:dyDescent="0.2"/>
    <row r="80" s="155" customFormat="1" x14ac:dyDescent="0.2"/>
    <row r="81" s="155" customFormat="1" x14ac:dyDescent="0.2"/>
    <row r="82" s="155" customFormat="1" x14ac:dyDescent="0.2"/>
    <row r="83" s="155" customFormat="1" x14ac:dyDescent="0.2"/>
    <row r="84" s="155" customFormat="1" x14ac:dyDescent="0.2"/>
    <row r="85" s="155" customFormat="1" x14ac:dyDescent="0.2"/>
    <row r="86" s="155" customFormat="1" x14ac:dyDescent="0.2"/>
    <row r="87" s="155" customFormat="1" x14ac:dyDescent="0.2"/>
    <row r="88" s="155" customFormat="1" x14ac:dyDescent="0.2"/>
    <row r="89" s="155" customFormat="1" x14ac:dyDescent="0.2"/>
    <row r="90" s="155" customFormat="1" x14ac:dyDescent="0.2"/>
    <row r="91" s="155" customFormat="1" x14ac:dyDescent="0.2"/>
    <row r="92" s="155" customFormat="1" x14ac:dyDescent="0.2"/>
    <row r="93" s="155" customFormat="1" x14ac:dyDescent="0.2"/>
    <row r="94" s="155" customFormat="1" x14ac:dyDescent="0.2"/>
    <row r="95" s="155" customFormat="1" x14ac:dyDescent="0.2"/>
    <row r="96" s="155" customFormat="1" x14ac:dyDescent="0.2"/>
    <row r="97" s="155" customFormat="1" x14ac:dyDescent="0.2"/>
    <row r="98" s="155" customFormat="1" x14ac:dyDescent="0.2"/>
    <row r="99" s="155" customFormat="1" x14ac:dyDescent="0.2"/>
    <row r="100" s="155" customFormat="1" x14ac:dyDescent="0.2"/>
    <row r="101" s="155" customFormat="1" x14ac:dyDescent="0.2"/>
    <row r="102" s="155" customFormat="1" x14ac:dyDescent="0.2"/>
    <row r="103" s="155" customFormat="1" x14ac:dyDescent="0.2"/>
    <row r="104" s="155" customFormat="1" x14ac:dyDescent="0.2"/>
    <row r="105" s="155" customFormat="1" x14ac:dyDescent="0.2"/>
    <row r="106" s="155" customFormat="1" x14ac:dyDescent="0.2"/>
    <row r="107" s="155" customFormat="1" x14ac:dyDescent="0.2"/>
    <row r="108" s="155" customFormat="1" x14ac:dyDescent="0.2"/>
    <row r="109" s="155" customFormat="1" x14ac:dyDescent="0.2"/>
    <row r="110" s="155" customFormat="1" x14ac:dyDescent="0.2"/>
    <row r="111" s="155" customFormat="1" x14ac:dyDescent="0.2"/>
    <row r="112" s="155" customFormat="1" x14ac:dyDescent="0.2"/>
    <row r="113" s="155" customFormat="1" x14ac:dyDescent="0.2"/>
    <row r="114" s="155" customFormat="1" x14ac:dyDescent="0.2"/>
    <row r="115" s="155" customFormat="1" x14ac:dyDescent="0.2"/>
    <row r="116" s="155" customFormat="1" x14ac:dyDescent="0.2"/>
    <row r="117" s="155" customFormat="1" x14ac:dyDescent="0.2"/>
    <row r="118" s="155" customFormat="1" x14ac:dyDescent="0.2"/>
    <row r="119" s="155" customFormat="1" x14ac:dyDescent="0.2"/>
    <row r="120" s="155" customFormat="1" x14ac:dyDescent="0.2"/>
    <row r="121" s="155" customFormat="1" x14ac:dyDescent="0.2"/>
    <row r="122" s="155" customFormat="1" x14ac:dyDescent="0.2"/>
    <row r="123" s="155" customFormat="1" x14ac:dyDescent="0.2"/>
    <row r="124" s="155" customFormat="1" x14ac:dyDescent="0.2"/>
    <row r="125" s="155" customFormat="1" x14ac:dyDescent="0.2"/>
    <row r="126" s="155" customFormat="1" x14ac:dyDescent="0.2"/>
    <row r="127" s="155" customFormat="1" x14ac:dyDescent="0.2"/>
    <row r="128" s="155" customFormat="1" x14ac:dyDescent="0.2"/>
    <row r="129" s="155" customFormat="1" x14ac:dyDescent="0.2"/>
    <row r="130" s="155" customFormat="1" x14ac:dyDescent="0.2"/>
    <row r="131" s="155" customFormat="1" x14ac:dyDescent="0.2"/>
    <row r="132" s="155" customFormat="1" x14ac:dyDescent="0.2"/>
    <row r="133" s="155" customFormat="1" x14ac:dyDescent="0.2"/>
    <row r="134" s="155" customFormat="1" x14ac:dyDescent="0.2"/>
    <row r="135" s="155" customFormat="1" x14ac:dyDescent="0.2"/>
    <row r="136" s="155" customFormat="1" x14ac:dyDescent="0.2"/>
    <row r="137" s="155" customFormat="1" x14ac:dyDescent="0.2"/>
    <row r="138" s="155" customFormat="1" x14ac:dyDescent="0.2"/>
    <row r="139" s="155" customFormat="1" x14ac:dyDescent="0.2"/>
    <row r="140" s="155" customFormat="1" x14ac:dyDescent="0.2"/>
    <row r="141" s="155" customFormat="1" x14ac:dyDescent="0.2"/>
    <row r="142" s="155" customFormat="1" x14ac:dyDescent="0.2"/>
    <row r="143" s="155" customFormat="1" x14ac:dyDescent="0.2"/>
    <row r="144" s="155" customFormat="1" x14ac:dyDescent="0.2"/>
    <row r="145" s="155" customFormat="1" x14ac:dyDescent="0.2"/>
    <row r="146" s="155" customFormat="1" x14ac:dyDescent="0.2"/>
    <row r="147" s="155" customFormat="1" x14ac:dyDescent="0.2"/>
    <row r="148" s="155" customFormat="1" x14ac:dyDescent="0.2"/>
    <row r="149" s="155" customFormat="1" x14ac:dyDescent="0.2"/>
    <row r="150" s="155" customFormat="1" x14ac:dyDescent="0.2"/>
    <row r="151" s="155" customFormat="1" x14ac:dyDescent="0.2"/>
    <row r="152" s="155" customFormat="1" x14ac:dyDescent="0.2"/>
    <row r="153" s="155" customFormat="1" x14ac:dyDescent="0.2"/>
    <row r="154" s="155" customFormat="1" x14ac:dyDescent="0.2"/>
    <row r="155" s="155" customFormat="1" x14ac:dyDescent="0.2"/>
    <row r="156" s="155" customFormat="1" x14ac:dyDescent="0.2"/>
    <row r="157" s="155" customFormat="1" x14ac:dyDescent="0.2"/>
    <row r="158" s="155" customFormat="1" x14ac:dyDescent="0.2"/>
    <row r="159" s="155" customFormat="1" x14ac:dyDescent="0.2"/>
    <row r="160" s="155" customFormat="1" x14ac:dyDescent="0.2"/>
    <row r="161" s="155" customFormat="1" x14ac:dyDescent="0.2"/>
    <row r="162" s="155" customFormat="1" x14ac:dyDescent="0.2"/>
    <row r="163" s="155" customFormat="1" x14ac:dyDescent="0.2"/>
    <row r="164" s="155" customFormat="1" x14ac:dyDescent="0.2"/>
    <row r="165" s="155" customFormat="1" x14ac:dyDescent="0.2"/>
    <row r="166" s="155" customFormat="1" x14ac:dyDescent="0.2"/>
    <row r="167" s="155" customFormat="1" x14ac:dyDescent="0.2"/>
    <row r="168" s="155" customFormat="1" x14ac:dyDescent="0.2"/>
    <row r="169" s="155" customFormat="1" x14ac:dyDescent="0.2"/>
    <row r="170" s="155" customFormat="1" x14ac:dyDescent="0.2"/>
    <row r="171" s="155" customFormat="1" x14ac:dyDescent="0.2"/>
    <row r="172" s="155" customFormat="1" x14ac:dyDescent="0.2"/>
    <row r="173" s="155" customFormat="1" x14ac:dyDescent="0.2"/>
    <row r="174" s="155" customFormat="1" x14ac:dyDescent="0.2"/>
    <row r="175" s="155" customFormat="1" x14ac:dyDescent="0.2"/>
    <row r="176" s="155" customFormat="1" x14ac:dyDescent="0.2"/>
    <row r="177" s="155" customFormat="1" x14ac:dyDescent="0.2"/>
    <row r="178" s="155" customFormat="1" x14ac:dyDescent="0.2"/>
    <row r="179" s="155" customFormat="1" x14ac:dyDescent="0.2"/>
    <row r="180" s="155" customFormat="1" x14ac:dyDescent="0.2"/>
    <row r="181" s="155" customFormat="1" x14ac:dyDescent="0.2"/>
    <row r="182" s="155" customFormat="1" x14ac:dyDescent="0.2"/>
    <row r="183" s="155" customFormat="1" x14ac:dyDescent="0.2"/>
    <row r="184" s="155" customFormat="1" x14ac:dyDescent="0.2"/>
    <row r="185" s="155" customFormat="1" x14ac:dyDescent="0.2"/>
    <row r="186" s="155" customFormat="1" x14ac:dyDescent="0.2"/>
    <row r="187" s="155" customFormat="1" x14ac:dyDescent="0.2"/>
    <row r="188" s="155" customFormat="1" x14ac:dyDescent="0.2"/>
    <row r="189" s="155" customFormat="1" x14ac:dyDescent="0.2"/>
    <row r="190" s="155" customFormat="1" x14ac:dyDescent="0.2"/>
    <row r="191" s="155" customFormat="1" x14ac:dyDescent="0.2"/>
    <row r="192" s="155" customFormat="1" x14ac:dyDescent="0.2"/>
    <row r="193" s="155" customFormat="1" x14ac:dyDescent="0.2"/>
    <row r="194" s="155" customFormat="1" x14ac:dyDescent="0.2"/>
    <row r="195" s="155" customFormat="1" x14ac:dyDescent="0.2"/>
    <row r="196" s="155" customFormat="1" x14ac:dyDescent="0.2"/>
    <row r="197" s="155" customFormat="1" x14ac:dyDescent="0.2"/>
    <row r="198" s="155" customFormat="1" x14ac:dyDescent="0.2"/>
    <row r="199" s="155" customFormat="1" x14ac:dyDescent="0.2"/>
    <row r="200" s="155" customFormat="1" x14ac:dyDescent="0.2"/>
    <row r="201" s="155" customFormat="1" x14ac:dyDescent="0.2"/>
    <row r="202" s="155" customFormat="1" x14ac:dyDescent="0.2"/>
    <row r="203" s="155" customFormat="1" x14ac:dyDescent="0.2"/>
    <row r="204" s="155" customFormat="1" x14ac:dyDescent="0.2"/>
    <row r="205" s="155" customFormat="1" x14ac:dyDescent="0.2"/>
    <row r="206" s="155" customFormat="1" x14ac:dyDescent="0.2"/>
    <row r="207" s="155" customFormat="1" x14ac:dyDescent="0.2"/>
    <row r="208" s="155" customFormat="1" x14ac:dyDescent="0.2"/>
    <row r="209" s="155" customFormat="1" x14ac:dyDescent="0.2"/>
    <row r="210" s="155" customFormat="1" x14ac:dyDescent="0.2"/>
    <row r="211" s="155" customFormat="1" x14ac:dyDescent="0.2"/>
    <row r="212" s="155" customFormat="1" x14ac:dyDescent="0.2"/>
    <row r="213" s="155" customFormat="1" x14ac:dyDescent="0.2"/>
    <row r="214" s="155" customFormat="1" x14ac:dyDescent="0.2"/>
    <row r="215" s="155" customFormat="1" x14ac:dyDescent="0.2"/>
    <row r="216" s="155" customFormat="1" x14ac:dyDescent="0.2"/>
    <row r="217" s="155" customFormat="1" x14ac:dyDescent="0.2"/>
    <row r="218" s="155" customFormat="1" x14ac:dyDescent="0.2"/>
    <row r="219" s="155" customFormat="1" x14ac:dyDescent="0.2"/>
    <row r="220" s="155" customFormat="1" x14ac:dyDescent="0.2"/>
    <row r="221" s="155" customFormat="1" x14ac:dyDescent="0.2"/>
    <row r="222" s="155" customFormat="1" x14ac:dyDescent="0.2"/>
    <row r="223" s="155" customFormat="1" x14ac:dyDescent="0.2"/>
    <row r="224" s="155" customFormat="1" x14ac:dyDescent="0.2"/>
    <row r="225" s="155" customFormat="1" x14ac:dyDescent="0.2"/>
    <row r="226" s="155" customFormat="1" x14ac:dyDescent="0.2"/>
    <row r="227" s="155" customFormat="1" x14ac:dyDescent="0.2"/>
    <row r="228" s="155" customFormat="1" x14ac:dyDescent="0.2"/>
    <row r="229" s="155" customFormat="1" x14ac:dyDescent="0.2"/>
    <row r="230" s="155" customFormat="1" x14ac:dyDescent="0.2"/>
    <row r="231" s="155" customFormat="1" x14ac:dyDescent="0.2"/>
    <row r="232" s="155" customFormat="1" x14ac:dyDescent="0.2"/>
    <row r="233" s="155" customFormat="1" x14ac:dyDescent="0.2"/>
    <row r="234" s="155" customFormat="1" x14ac:dyDescent="0.2"/>
    <row r="235" s="155" customFormat="1" x14ac:dyDescent="0.2"/>
    <row r="236" s="155" customFormat="1" x14ac:dyDescent="0.2"/>
    <row r="237" s="155" customFormat="1" x14ac:dyDescent="0.2"/>
    <row r="238" s="155" customFormat="1" x14ac:dyDescent="0.2"/>
    <row r="239" s="155" customFormat="1" x14ac:dyDescent="0.2"/>
    <row r="240" s="155" customFormat="1" x14ac:dyDescent="0.2"/>
    <row r="241" s="155" customFormat="1" x14ac:dyDescent="0.2"/>
    <row r="242" s="155" customFormat="1" x14ac:dyDescent="0.2"/>
    <row r="243" s="155" customFormat="1" x14ac:dyDescent="0.2"/>
    <row r="244" s="155" customFormat="1" x14ac:dyDescent="0.2"/>
    <row r="245" s="155" customFormat="1" x14ac:dyDescent="0.2"/>
    <row r="246" s="155" customFormat="1" x14ac:dyDescent="0.2"/>
    <row r="247" s="155" customFormat="1" x14ac:dyDescent="0.2"/>
    <row r="248" s="155" customFormat="1" x14ac:dyDescent="0.2"/>
    <row r="249" s="155" customFormat="1" x14ac:dyDescent="0.2"/>
    <row r="250" s="155" customFormat="1" x14ac:dyDescent="0.2"/>
    <row r="251" s="155" customFormat="1" x14ac:dyDescent="0.2"/>
    <row r="252" s="155" customFormat="1" x14ac:dyDescent="0.2"/>
    <row r="253" s="155" customFormat="1" x14ac:dyDescent="0.2"/>
    <row r="254" s="155" customFormat="1" x14ac:dyDescent="0.2"/>
    <row r="255" s="155" customFormat="1" x14ac:dyDescent="0.2"/>
    <row r="256" s="155" customFormat="1" x14ac:dyDescent="0.2"/>
    <row r="257" s="155" customFormat="1" x14ac:dyDescent="0.2"/>
    <row r="258" s="155" customFormat="1" x14ac:dyDescent="0.2"/>
    <row r="259" s="155" customFormat="1" x14ac:dyDescent="0.2"/>
    <row r="260" s="155" customFormat="1" x14ac:dyDescent="0.2"/>
    <row r="261" s="155" customFormat="1" x14ac:dyDescent="0.2"/>
    <row r="262" s="155" customFormat="1" x14ac:dyDescent="0.2"/>
    <row r="263" s="155" customFormat="1" x14ac:dyDescent="0.2"/>
    <row r="264" s="155" customFormat="1" x14ac:dyDescent="0.2"/>
    <row r="265" s="155" customFormat="1" x14ac:dyDescent="0.2"/>
    <row r="266" s="155" customFormat="1" x14ac:dyDescent="0.2"/>
    <row r="267" s="155" customFormat="1" x14ac:dyDescent="0.2"/>
    <row r="268" s="155" customFormat="1" x14ac:dyDescent="0.2"/>
    <row r="269" s="155" customFormat="1" x14ac:dyDescent="0.2"/>
    <row r="270" s="155" customFormat="1" x14ac:dyDescent="0.2"/>
    <row r="271" s="155" customFormat="1" x14ac:dyDescent="0.2"/>
    <row r="272" s="155" customFormat="1" x14ac:dyDescent="0.2"/>
    <row r="273" s="155" customFormat="1" x14ac:dyDescent="0.2"/>
    <row r="274" s="155" customFormat="1" x14ac:dyDescent="0.2"/>
    <row r="275" s="155" customFormat="1" x14ac:dyDescent="0.2"/>
    <row r="276" s="155" customFormat="1" x14ac:dyDescent="0.2"/>
    <row r="277" s="155" customFormat="1" x14ac:dyDescent="0.2"/>
    <row r="278" s="155" customFormat="1" x14ac:dyDescent="0.2"/>
    <row r="279" s="155" customFormat="1" x14ac:dyDescent="0.2"/>
    <row r="280" s="155" customFormat="1" x14ac:dyDescent="0.2"/>
    <row r="281" s="155" customFormat="1" x14ac:dyDescent="0.2"/>
    <row r="282" s="155" customFormat="1" x14ac:dyDescent="0.2"/>
    <row r="283" s="155" customFormat="1" x14ac:dyDescent="0.2"/>
    <row r="284" s="155" customFormat="1" x14ac:dyDescent="0.2"/>
    <row r="285" s="155" customFormat="1" x14ac:dyDescent="0.2"/>
    <row r="286" s="155" customFormat="1" x14ac:dyDescent="0.2"/>
    <row r="287" s="155" customFormat="1" x14ac:dyDescent="0.2"/>
    <row r="288" s="155" customFormat="1" x14ac:dyDescent="0.2"/>
    <row r="289" s="155" customFormat="1" x14ac:dyDescent="0.2"/>
    <row r="290" s="155" customFormat="1" x14ac:dyDescent="0.2"/>
    <row r="291" s="155" customFormat="1" x14ac:dyDescent="0.2"/>
    <row r="292" s="155" customFormat="1" x14ac:dyDescent="0.2"/>
    <row r="293" s="155" customFormat="1" x14ac:dyDescent="0.2"/>
    <row r="294" s="155" customFormat="1" x14ac:dyDescent="0.2"/>
    <row r="295" s="155" customFormat="1" x14ac:dyDescent="0.2"/>
    <row r="296" s="155" customFormat="1" x14ac:dyDescent="0.2"/>
    <row r="297" s="155" customFormat="1" x14ac:dyDescent="0.2"/>
    <row r="298" s="155" customFormat="1" x14ac:dyDescent="0.2"/>
    <row r="299" s="155" customFormat="1" x14ac:dyDescent="0.2"/>
    <row r="300" s="155" customFormat="1" x14ac:dyDescent="0.2"/>
    <row r="301" s="155" customFormat="1" x14ac:dyDescent="0.2"/>
    <row r="302" s="155" customFormat="1" x14ac:dyDescent="0.2"/>
    <row r="303" s="155" customFormat="1" x14ac:dyDescent="0.2"/>
    <row r="304" s="155" customFormat="1" x14ac:dyDescent="0.2"/>
    <row r="305" s="155" customFormat="1" x14ac:dyDescent="0.2"/>
    <row r="306" s="155" customFormat="1" x14ac:dyDescent="0.2"/>
    <row r="307" s="155" customFormat="1" x14ac:dyDescent="0.2"/>
    <row r="308" s="155" customFormat="1" x14ac:dyDescent="0.2"/>
    <row r="309" s="155" customFormat="1" x14ac:dyDescent="0.2"/>
    <row r="310" s="155" customFormat="1" x14ac:dyDescent="0.2"/>
    <row r="311" s="155" customFormat="1" x14ac:dyDescent="0.2"/>
    <row r="312" s="155" customFormat="1" x14ac:dyDescent="0.2"/>
    <row r="313" s="155" customFormat="1" x14ac:dyDescent="0.2"/>
    <row r="314" s="155" customFormat="1" x14ac:dyDescent="0.2"/>
    <row r="315" s="155" customFormat="1" x14ac:dyDescent="0.2"/>
    <row r="316" s="155" customFormat="1" x14ac:dyDescent="0.2"/>
    <row r="317" s="155" customFormat="1" x14ac:dyDescent="0.2"/>
    <row r="318" s="155" customFormat="1" x14ac:dyDescent="0.2"/>
    <row r="319" s="155" customFormat="1" x14ac:dyDescent="0.2"/>
    <row r="320" s="155" customFormat="1" x14ac:dyDescent="0.2"/>
    <row r="321" s="155" customFormat="1" x14ac:dyDescent="0.2"/>
    <row r="322" s="155" customFormat="1" x14ac:dyDescent="0.2"/>
    <row r="323" s="155" customFormat="1" x14ac:dyDescent="0.2"/>
    <row r="324" s="155" customFormat="1" x14ac:dyDescent="0.2"/>
    <row r="325" s="155" customFormat="1" x14ac:dyDescent="0.2"/>
    <row r="326" s="155" customFormat="1" x14ac:dyDescent="0.2"/>
    <row r="327" s="155" customFormat="1" x14ac:dyDescent="0.2"/>
    <row r="328" s="155" customFormat="1" x14ac:dyDescent="0.2"/>
    <row r="329" s="155" customFormat="1" x14ac:dyDescent="0.2"/>
    <row r="330" s="155" customFormat="1" x14ac:dyDescent="0.2"/>
    <row r="331" s="155" customFormat="1" x14ac:dyDescent="0.2"/>
    <row r="332" s="155" customFormat="1" x14ac:dyDescent="0.2"/>
    <row r="333" s="155" customFormat="1" x14ac:dyDescent="0.2"/>
    <row r="334" s="155" customFormat="1" x14ac:dyDescent="0.2"/>
    <row r="335" s="155" customFormat="1" x14ac:dyDescent="0.2"/>
    <row r="336" s="155" customFormat="1" x14ac:dyDescent="0.2"/>
    <row r="337" s="155" customFormat="1" x14ac:dyDescent="0.2"/>
    <row r="338" s="155" customFormat="1" x14ac:dyDescent="0.2"/>
    <row r="339" s="155" customFormat="1" x14ac:dyDescent="0.2"/>
    <row r="340" s="155" customFormat="1" x14ac:dyDescent="0.2"/>
    <row r="341" s="155" customFormat="1" x14ac:dyDescent="0.2"/>
    <row r="342" s="155" customFormat="1" x14ac:dyDescent="0.2"/>
    <row r="343" s="155" customFormat="1" x14ac:dyDescent="0.2"/>
    <row r="344" s="155" customFormat="1" x14ac:dyDescent="0.2"/>
    <row r="345" s="155" customFormat="1" x14ac:dyDescent="0.2"/>
    <row r="346" s="155" customFormat="1" x14ac:dyDescent="0.2"/>
    <row r="347" s="155" customFormat="1" x14ac:dyDescent="0.2"/>
    <row r="348" s="155" customFormat="1" x14ac:dyDescent="0.2"/>
    <row r="349" s="155" customFormat="1" x14ac:dyDescent="0.2"/>
    <row r="350" s="155" customFormat="1" x14ac:dyDescent="0.2"/>
    <row r="351" s="155" customFormat="1" x14ac:dyDescent="0.2"/>
    <row r="352" s="155" customFormat="1" x14ac:dyDescent="0.2"/>
    <row r="353" s="155" customFormat="1" x14ac:dyDescent="0.2"/>
    <row r="354" s="155" customFormat="1" x14ac:dyDescent="0.2"/>
    <row r="355" s="155" customFormat="1" x14ac:dyDescent="0.2"/>
    <row r="356" s="155" customFormat="1" x14ac:dyDescent="0.2"/>
    <row r="357" s="155" customFormat="1" x14ac:dyDescent="0.2"/>
    <row r="358" s="155" customFormat="1" x14ac:dyDescent="0.2"/>
    <row r="359" s="155" customFormat="1" x14ac:dyDescent="0.2"/>
    <row r="360" s="155" customFormat="1" x14ac:dyDescent="0.2"/>
    <row r="361" s="155" customFormat="1" x14ac:dyDescent="0.2"/>
    <row r="362" s="155" customFormat="1" x14ac:dyDescent="0.2"/>
    <row r="363" s="155" customFormat="1" x14ac:dyDescent="0.2"/>
    <row r="364" s="155" customFormat="1" x14ac:dyDescent="0.2"/>
    <row r="365" s="155" customFormat="1" x14ac:dyDescent="0.2"/>
    <row r="366" s="155" customFormat="1" x14ac:dyDescent="0.2"/>
    <row r="367" s="155" customFormat="1" x14ac:dyDescent="0.2"/>
    <row r="368" s="155" customFormat="1" x14ac:dyDescent="0.2"/>
    <row r="369" s="155" customFormat="1" x14ac:dyDescent="0.2"/>
    <row r="370" s="155" customFormat="1" x14ac:dyDescent="0.2"/>
    <row r="371" s="155" customFormat="1" x14ac:dyDescent="0.2"/>
    <row r="372" s="155" customFormat="1" x14ac:dyDescent="0.2"/>
    <row r="373" s="155" customFormat="1" x14ac:dyDescent="0.2"/>
    <row r="374" s="155" customFormat="1" x14ac:dyDescent="0.2"/>
    <row r="375" s="155" customFormat="1" x14ac:dyDescent="0.2"/>
    <row r="376" s="155" customFormat="1" x14ac:dyDescent="0.2"/>
    <row r="377" s="155" customFormat="1" x14ac:dyDescent="0.2"/>
    <row r="378" s="155" customFormat="1" x14ac:dyDescent="0.2"/>
    <row r="379" s="155" customFormat="1" x14ac:dyDescent="0.2"/>
    <row r="380" s="155" customFormat="1" x14ac:dyDescent="0.2"/>
    <row r="381" s="155" customFormat="1" x14ac:dyDescent="0.2"/>
    <row r="382" s="155" customFormat="1" x14ac:dyDescent="0.2"/>
    <row r="383" s="155" customFormat="1" x14ac:dyDescent="0.2"/>
    <row r="384" s="155" customFormat="1" x14ac:dyDescent="0.2"/>
    <row r="385" s="155" customFormat="1" x14ac:dyDescent="0.2"/>
    <row r="386" s="155" customFormat="1" x14ac:dyDescent="0.2"/>
    <row r="387" s="155" customFormat="1" x14ac:dyDescent="0.2"/>
    <row r="388" s="155" customFormat="1" x14ac:dyDescent="0.2"/>
    <row r="389" s="155" customFormat="1" x14ac:dyDescent="0.2"/>
    <row r="390" s="155" customFormat="1" x14ac:dyDescent="0.2"/>
    <row r="391" s="155" customFormat="1" x14ac:dyDescent="0.2"/>
    <row r="392" s="155" customFormat="1" x14ac:dyDescent="0.2"/>
    <row r="393" s="155" customFormat="1" x14ac:dyDescent="0.2"/>
    <row r="394" s="155" customFormat="1" x14ac:dyDescent="0.2"/>
  </sheetData>
  <sheetProtection algorithmName="SHA-512" hashValue="S2lr7m3GexiN6wVswREEx9NuJWX/mJxuckoxHDcgAJg/CWBjcc3ulVoyigABjV1wDicEdemRM63cmlzB7mPBgA==" saltValue="5oRecpNRzje5Fx4Zzne2o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Izvēlies atbilstošu likmi" xr:uid="{B996FC8F-76A9-4A13-9DCA-CC556E516CAD}">
          <x14:formula1>
            <xm:f>Dati!$N$3:$N$11</xm:f>
          </x14:formula1>
          <xm:sqref>C14:C23 C7:C12</xm:sqref>
        </x14:dataValidation>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A2" sqref="A2"/>
    </sheetView>
  </sheetViews>
  <sheetFormatPr defaultColWidth="9.140625" defaultRowHeight="12.75" x14ac:dyDescent="0.2"/>
  <cols>
    <col min="1" max="1" width="1.28515625" style="183" customWidth="1"/>
    <col min="2" max="2" width="7.5703125" style="183" customWidth="1"/>
    <col min="3" max="3" width="36.85546875" style="183" customWidth="1"/>
    <col min="4" max="4" width="9.140625" style="183"/>
    <col min="5" max="35" width="13.85546875" style="183" customWidth="1"/>
    <col min="36" max="16384" width="9.140625" style="183"/>
  </cols>
  <sheetData>
    <row r="1" spans="1:55" s="1" customFormat="1" ht="27" customHeight="1" x14ac:dyDescent="0.25">
      <c r="A1" s="565" t="s">
        <v>188</v>
      </c>
      <c r="B1" s="565"/>
      <c r="C1" s="56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2" t="s">
        <v>189</v>
      </c>
      <c r="B2" s="252"/>
      <c r="C2" s="252"/>
      <c r="D2" s="14"/>
    </row>
    <row r="3" spans="1:55" x14ac:dyDescent="0.2">
      <c r="A3" s="180"/>
      <c r="B3" s="180"/>
      <c r="C3" s="180"/>
      <c r="D3" s="181"/>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2"/>
    </row>
    <row r="4" spans="1:55" x14ac:dyDescent="0.2">
      <c r="A4" s="253"/>
      <c r="B4" s="185"/>
      <c r="C4" s="186"/>
      <c r="D4" s="187"/>
      <c r="E4" s="188">
        <v>1</v>
      </c>
      <c r="F4" s="188">
        <v>2</v>
      </c>
      <c r="G4" s="188">
        <v>3</v>
      </c>
      <c r="H4" s="188">
        <v>4</v>
      </c>
      <c r="I4" s="188">
        <v>5</v>
      </c>
      <c r="J4" s="188">
        <v>6</v>
      </c>
      <c r="K4" s="188">
        <v>7</v>
      </c>
      <c r="L4" s="188">
        <v>8</v>
      </c>
      <c r="M4" s="188">
        <v>9</v>
      </c>
      <c r="N4" s="188">
        <v>10</v>
      </c>
      <c r="O4" s="188">
        <v>11</v>
      </c>
      <c r="P4" s="188">
        <v>12</v>
      </c>
      <c r="Q4" s="188">
        <v>13</v>
      </c>
      <c r="R4" s="188">
        <v>14</v>
      </c>
      <c r="S4" s="188">
        <v>15</v>
      </c>
      <c r="T4" s="188">
        <v>16</v>
      </c>
      <c r="U4" s="188">
        <v>17</v>
      </c>
      <c r="V4" s="188">
        <v>18</v>
      </c>
      <c r="W4" s="188">
        <v>19</v>
      </c>
      <c r="X4" s="188">
        <v>20</v>
      </c>
      <c r="Y4" s="188">
        <v>21</v>
      </c>
      <c r="Z4" s="188">
        <v>22</v>
      </c>
      <c r="AA4" s="188">
        <v>23</v>
      </c>
      <c r="AB4" s="188">
        <v>24</v>
      </c>
      <c r="AC4" s="188">
        <v>25</v>
      </c>
      <c r="AD4" s="188">
        <v>26</v>
      </c>
      <c r="AE4" s="188">
        <v>27</v>
      </c>
      <c r="AF4" s="188">
        <v>28</v>
      </c>
      <c r="AG4" s="188">
        <v>29</v>
      </c>
      <c r="AH4" s="188">
        <v>30</v>
      </c>
      <c r="AI4" s="189"/>
    </row>
    <row r="5" spans="1:55" x14ac:dyDescent="0.2">
      <c r="A5" s="254"/>
      <c r="B5" s="191"/>
      <c r="C5" s="191"/>
      <c r="D5" s="192" t="s">
        <v>190</v>
      </c>
      <c r="E5" s="193">
        <f>'Dati par projektu'!E15</f>
        <v>2026</v>
      </c>
      <c r="F5" s="193">
        <f>E5+1</f>
        <v>2027</v>
      </c>
      <c r="G5" s="193">
        <f t="shared" ref="G5:AH5" si="0">F5+1</f>
        <v>2028</v>
      </c>
      <c r="H5" s="193">
        <f t="shared" si="0"/>
        <v>2029</v>
      </c>
      <c r="I5" s="193">
        <f t="shared" si="0"/>
        <v>2030</v>
      </c>
      <c r="J5" s="193">
        <f t="shared" si="0"/>
        <v>2031</v>
      </c>
      <c r="K5" s="193">
        <f t="shared" si="0"/>
        <v>2032</v>
      </c>
      <c r="L5" s="193">
        <f t="shared" si="0"/>
        <v>2033</v>
      </c>
      <c r="M5" s="193">
        <f t="shared" si="0"/>
        <v>2034</v>
      </c>
      <c r="N5" s="193">
        <f t="shared" si="0"/>
        <v>2035</v>
      </c>
      <c r="O5" s="193">
        <f t="shared" si="0"/>
        <v>2036</v>
      </c>
      <c r="P5" s="193">
        <f t="shared" si="0"/>
        <v>2037</v>
      </c>
      <c r="Q5" s="193">
        <f t="shared" si="0"/>
        <v>2038</v>
      </c>
      <c r="R5" s="193">
        <f t="shared" si="0"/>
        <v>2039</v>
      </c>
      <c r="S5" s="193">
        <f t="shared" si="0"/>
        <v>2040</v>
      </c>
      <c r="T5" s="193">
        <f t="shared" si="0"/>
        <v>2041</v>
      </c>
      <c r="U5" s="193">
        <f t="shared" si="0"/>
        <v>2042</v>
      </c>
      <c r="V5" s="193">
        <f t="shared" si="0"/>
        <v>2043</v>
      </c>
      <c r="W5" s="193">
        <f t="shared" si="0"/>
        <v>2044</v>
      </c>
      <c r="X5" s="193">
        <f t="shared" si="0"/>
        <v>2045</v>
      </c>
      <c r="Y5" s="193">
        <f t="shared" si="0"/>
        <v>2046</v>
      </c>
      <c r="Z5" s="193">
        <f t="shared" si="0"/>
        <v>2047</v>
      </c>
      <c r="AA5" s="193">
        <f t="shared" si="0"/>
        <v>2048</v>
      </c>
      <c r="AB5" s="193">
        <f t="shared" si="0"/>
        <v>2049</v>
      </c>
      <c r="AC5" s="193">
        <f t="shared" si="0"/>
        <v>2050</v>
      </c>
      <c r="AD5" s="193">
        <f t="shared" si="0"/>
        <v>2051</v>
      </c>
      <c r="AE5" s="193">
        <f t="shared" si="0"/>
        <v>2052</v>
      </c>
      <c r="AF5" s="193">
        <f t="shared" si="0"/>
        <v>2053</v>
      </c>
      <c r="AG5" s="193">
        <f t="shared" si="0"/>
        <v>2054</v>
      </c>
      <c r="AH5" s="193">
        <f t="shared" si="0"/>
        <v>2055</v>
      </c>
      <c r="AI5" s="194" t="s">
        <v>191</v>
      </c>
    </row>
    <row r="6" spans="1:55" x14ac:dyDescent="0.2">
      <c r="A6" s="214"/>
      <c r="B6" s="214"/>
      <c r="C6" s="214"/>
      <c r="D6" s="255"/>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row>
    <row r="7" spans="1:55" x14ac:dyDescent="0.2">
      <c r="A7" s="257"/>
      <c r="B7" s="258" t="s">
        <v>192</v>
      </c>
      <c r="C7" s="258"/>
      <c r="D7" s="258"/>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60"/>
    </row>
    <row r="8" spans="1:55" ht="13.5" thickBot="1" x14ac:dyDescent="0.25">
      <c r="A8" s="214"/>
      <c r="B8" s="214"/>
      <c r="C8" s="214"/>
      <c r="D8" s="255"/>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row>
    <row r="9" spans="1:55" ht="13.5" customHeight="1" x14ac:dyDescent="0.2">
      <c r="A9" s="261"/>
      <c r="B9" s="262">
        <v>1</v>
      </c>
      <c r="C9" s="205" t="s">
        <v>193</v>
      </c>
      <c r="D9" s="206" t="s">
        <v>130</v>
      </c>
      <c r="E9" s="263">
        <f>SUM(E10:E15)</f>
        <v>0</v>
      </c>
      <c r="F9" s="263">
        <f t="shared" ref="F9:AG9" si="1">SUM(F10:F15)</f>
        <v>0</v>
      </c>
      <c r="G9" s="263">
        <f t="shared" si="1"/>
        <v>0</v>
      </c>
      <c r="H9" s="263">
        <f t="shared" si="1"/>
        <v>0</v>
      </c>
      <c r="I9" s="263">
        <f t="shared" si="1"/>
        <v>0</v>
      </c>
      <c r="J9" s="263">
        <f t="shared" si="1"/>
        <v>0</v>
      </c>
      <c r="K9" s="263">
        <f t="shared" si="1"/>
        <v>0</v>
      </c>
      <c r="L9" s="263">
        <f t="shared" si="1"/>
        <v>0</v>
      </c>
      <c r="M9" s="263">
        <f t="shared" si="1"/>
        <v>0</v>
      </c>
      <c r="N9" s="263">
        <f t="shared" si="1"/>
        <v>0</v>
      </c>
      <c r="O9" s="263">
        <f t="shared" si="1"/>
        <v>0</v>
      </c>
      <c r="P9" s="263">
        <f t="shared" si="1"/>
        <v>0</v>
      </c>
      <c r="Q9" s="263">
        <f t="shared" si="1"/>
        <v>0</v>
      </c>
      <c r="R9" s="263">
        <f t="shared" si="1"/>
        <v>0</v>
      </c>
      <c r="S9" s="263">
        <f t="shared" si="1"/>
        <v>0</v>
      </c>
      <c r="T9" s="263">
        <f t="shared" si="1"/>
        <v>0</v>
      </c>
      <c r="U9" s="263">
        <f t="shared" si="1"/>
        <v>0</v>
      </c>
      <c r="V9" s="263">
        <f t="shared" si="1"/>
        <v>0</v>
      </c>
      <c r="W9" s="263">
        <f t="shared" si="1"/>
        <v>0</v>
      </c>
      <c r="X9" s="263">
        <f t="shared" si="1"/>
        <v>0</v>
      </c>
      <c r="Y9" s="263">
        <f t="shared" si="1"/>
        <v>0</v>
      </c>
      <c r="Z9" s="263">
        <f t="shared" si="1"/>
        <v>0</v>
      </c>
      <c r="AA9" s="263">
        <f t="shared" si="1"/>
        <v>0</v>
      </c>
      <c r="AB9" s="263">
        <f t="shared" si="1"/>
        <v>0</v>
      </c>
      <c r="AC9" s="263">
        <f t="shared" si="1"/>
        <v>0</v>
      </c>
      <c r="AD9" s="263">
        <f t="shared" si="1"/>
        <v>0</v>
      </c>
      <c r="AE9" s="263">
        <f t="shared" si="1"/>
        <v>0</v>
      </c>
      <c r="AF9" s="263">
        <f t="shared" si="1"/>
        <v>0</v>
      </c>
      <c r="AG9" s="263">
        <f t="shared" si="1"/>
        <v>0</v>
      </c>
      <c r="AH9" s="263">
        <f>SUM(AH10:AH15)</f>
        <v>0</v>
      </c>
      <c r="AI9" s="264">
        <f>SUM(E9:AH9)</f>
        <v>0</v>
      </c>
    </row>
    <row r="10" spans="1:55" ht="13.5" customHeight="1" x14ac:dyDescent="0.2">
      <c r="A10" s="209"/>
      <c r="B10" s="265" t="s">
        <v>96</v>
      </c>
      <c r="C10" s="238" t="str">
        <f>'3. DL invest.n.pl.AR pr.'!C10</f>
        <v>Ieņēmumi ...</v>
      </c>
      <c r="D10" s="212"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6">
        <f>SUM(E10:AH10)</f>
        <v>0</v>
      </c>
    </row>
    <row r="11" spans="1:55" ht="13.5" customHeight="1" x14ac:dyDescent="0.2">
      <c r="A11" s="209"/>
      <c r="B11" s="265" t="s">
        <v>98</v>
      </c>
      <c r="C11" s="238" t="str">
        <f>'3. DL invest.n.pl.AR pr.'!C11</f>
        <v>Ieņēmumi ...</v>
      </c>
      <c r="D11" s="212"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6">
        <f>SUM(E11:AH11)</f>
        <v>0</v>
      </c>
    </row>
    <row r="12" spans="1:55" ht="13.5" customHeight="1" x14ac:dyDescent="0.2">
      <c r="A12" s="209"/>
      <c r="B12" s="265" t="s">
        <v>100</v>
      </c>
      <c r="C12" s="238" t="str">
        <f>'3. DL invest.n.pl.AR pr.'!C12</f>
        <v>Ieņēmumi ...</v>
      </c>
      <c r="D12" s="212"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6">
        <f t="shared" ref="AI12:AI22" si="2">SUM(E12:AH12)</f>
        <v>0</v>
      </c>
    </row>
    <row r="13" spans="1:55" ht="13.5" customHeight="1" x14ac:dyDescent="0.2">
      <c r="A13" s="209"/>
      <c r="B13" s="265" t="s">
        <v>102</v>
      </c>
      <c r="C13" s="238" t="str">
        <f>'3. DL invest.n.pl.AR pr.'!C13</f>
        <v>Ieņēmumi ...</v>
      </c>
      <c r="D13" s="212"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6">
        <f t="shared" si="2"/>
        <v>0</v>
      </c>
    </row>
    <row r="14" spans="1:55" ht="13.5" customHeight="1" x14ac:dyDescent="0.2">
      <c r="A14" s="209"/>
      <c r="B14" s="265" t="s">
        <v>105</v>
      </c>
      <c r="C14" s="238" t="str">
        <f>'3. DL invest.n.pl.AR pr.'!C14</f>
        <v>Ieņēmumi ...</v>
      </c>
      <c r="D14" s="212"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66">
        <f t="shared" si="2"/>
        <v>0</v>
      </c>
    </row>
    <row r="15" spans="1:55" ht="13.5" customHeight="1" x14ac:dyDescent="0.2">
      <c r="A15" s="209"/>
      <c r="B15" s="265" t="s">
        <v>109</v>
      </c>
      <c r="C15" s="238" t="str">
        <f>'3. DL invest.n.pl.AR pr.'!C15</f>
        <v>Ieņēmumi ...</v>
      </c>
      <c r="D15" s="212"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6">
        <f t="shared" si="2"/>
        <v>0</v>
      </c>
    </row>
    <row r="16" spans="1:55" ht="13.5" customHeight="1" x14ac:dyDescent="0.2">
      <c r="A16" s="209"/>
      <c r="B16" s="267">
        <v>2</v>
      </c>
      <c r="C16" s="211" t="s">
        <v>194</v>
      </c>
      <c r="D16" s="217" t="s">
        <v>130</v>
      </c>
      <c r="E16" s="268">
        <f>SUM(E17:E22)</f>
        <v>0</v>
      </c>
      <c r="F16" s="268">
        <f t="shared" ref="F16:AH16" si="3">SUM(F17:F22)</f>
        <v>0</v>
      </c>
      <c r="G16" s="268">
        <f t="shared" si="3"/>
        <v>0</v>
      </c>
      <c r="H16" s="268">
        <f t="shared" si="3"/>
        <v>0</v>
      </c>
      <c r="I16" s="268">
        <f t="shared" si="3"/>
        <v>0</v>
      </c>
      <c r="J16" s="268">
        <f t="shared" si="3"/>
        <v>0</v>
      </c>
      <c r="K16" s="268">
        <f t="shared" si="3"/>
        <v>0</v>
      </c>
      <c r="L16" s="268">
        <f t="shared" si="3"/>
        <v>0</v>
      </c>
      <c r="M16" s="268">
        <f t="shared" si="3"/>
        <v>0</v>
      </c>
      <c r="N16" s="268">
        <f t="shared" si="3"/>
        <v>0</v>
      </c>
      <c r="O16" s="268">
        <f t="shared" si="3"/>
        <v>0</v>
      </c>
      <c r="P16" s="268">
        <f t="shared" si="3"/>
        <v>0</v>
      </c>
      <c r="Q16" s="268">
        <f t="shared" si="3"/>
        <v>0</v>
      </c>
      <c r="R16" s="268">
        <f t="shared" si="3"/>
        <v>0</v>
      </c>
      <c r="S16" s="268">
        <f t="shared" si="3"/>
        <v>0</v>
      </c>
      <c r="T16" s="268">
        <f t="shared" si="3"/>
        <v>0</v>
      </c>
      <c r="U16" s="268">
        <f t="shared" si="3"/>
        <v>0</v>
      </c>
      <c r="V16" s="268">
        <f t="shared" si="3"/>
        <v>0</v>
      </c>
      <c r="W16" s="268">
        <f t="shared" si="3"/>
        <v>0</v>
      </c>
      <c r="X16" s="268">
        <f t="shared" si="3"/>
        <v>0</v>
      </c>
      <c r="Y16" s="268">
        <f t="shared" si="3"/>
        <v>0</v>
      </c>
      <c r="Z16" s="268">
        <f t="shared" si="3"/>
        <v>0</v>
      </c>
      <c r="AA16" s="268">
        <f t="shared" si="3"/>
        <v>0</v>
      </c>
      <c r="AB16" s="268">
        <f t="shared" si="3"/>
        <v>0</v>
      </c>
      <c r="AC16" s="268">
        <f t="shared" si="3"/>
        <v>0</v>
      </c>
      <c r="AD16" s="268">
        <f t="shared" si="3"/>
        <v>0</v>
      </c>
      <c r="AE16" s="268">
        <f t="shared" si="3"/>
        <v>0</v>
      </c>
      <c r="AF16" s="268">
        <f t="shared" si="3"/>
        <v>0</v>
      </c>
      <c r="AG16" s="268">
        <f t="shared" si="3"/>
        <v>0</v>
      </c>
      <c r="AH16" s="268">
        <f t="shared" si="3"/>
        <v>0</v>
      </c>
      <c r="AI16" s="266">
        <f>SUM(E16:AH16)</f>
        <v>0</v>
      </c>
    </row>
    <row r="17" spans="1:35" ht="13.5" customHeight="1" x14ac:dyDescent="0.2">
      <c r="A17" s="209"/>
      <c r="B17" s="265" t="s">
        <v>195</v>
      </c>
      <c r="C17" s="238" t="str">
        <f>'3. DL invest.n.pl.AR pr.'!C17</f>
        <v>Darbības izmaksas....</v>
      </c>
      <c r="D17" s="212"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6">
        <f t="shared" si="2"/>
        <v>0</v>
      </c>
    </row>
    <row r="18" spans="1:35" ht="13.5" customHeight="1" x14ac:dyDescent="0.2">
      <c r="A18" s="209"/>
      <c r="B18" s="265" t="s">
        <v>196</v>
      </c>
      <c r="C18" s="238" t="str">
        <f>'3. DL invest.n.pl.AR pr.'!C18</f>
        <v>Darbības izmaksas....</v>
      </c>
      <c r="D18" s="212" t="s">
        <v>130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66">
        <f t="shared" si="2"/>
        <v>0</v>
      </c>
    </row>
    <row r="19" spans="1:35" ht="15.75" customHeight="1" x14ac:dyDescent="0.2">
      <c r="A19" s="209"/>
      <c r="B19" s="265" t="s">
        <v>197</v>
      </c>
      <c r="C19" s="238" t="str">
        <f>'3. DL invest.n.pl.AR pr.'!C19</f>
        <v>Darbības izmaksas....</v>
      </c>
      <c r="D19" s="212"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66">
        <f t="shared" si="2"/>
        <v>0</v>
      </c>
    </row>
    <row r="20" spans="1:35" ht="15.75" customHeight="1" x14ac:dyDescent="0.2">
      <c r="A20" s="209"/>
      <c r="B20" s="265" t="s">
        <v>198</v>
      </c>
      <c r="C20" s="238" t="str">
        <f>'3. DL invest.n.pl.AR pr.'!C20</f>
        <v>Darbības izmaksas....</v>
      </c>
      <c r="D20" s="212"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6">
        <f t="shared" si="2"/>
        <v>0</v>
      </c>
    </row>
    <row r="21" spans="1:35" ht="15.75" customHeight="1" x14ac:dyDescent="0.2">
      <c r="A21" s="209"/>
      <c r="B21" s="265" t="s">
        <v>199</v>
      </c>
      <c r="C21" s="238" t="str">
        <f>'3. DL invest.n.pl.AR pr.'!C21</f>
        <v>Darbības izmaksas....</v>
      </c>
      <c r="D21" s="212"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6">
        <f t="shared" si="2"/>
        <v>0</v>
      </c>
    </row>
    <row r="22" spans="1:35" s="223" customFormat="1" ht="15.75" customHeight="1" x14ac:dyDescent="0.2">
      <c r="A22" s="220"/>
      <c r="B22" s="265" t="s">
        <v>200</v>
      </c>
      <c r="C22" s="238" t="str">
        <f>'3. DL invest.n.pl.AR pr.'!C22</f>
        <v>Darbības izmaksas....</v>
      </c>
      <c r="D22" s="212"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6">
        <f t="shared" si="2"/>
        <v>0</v>
      </c>
    </row>
    <row r="23" spans="1:35" s="246" customFormat="1" ht="13.5" customHeight="1" thickBot="1" x14ac:dyDescent="0.25">
      <c r="A23" s="269"/>
      <c r="B23" s="270">
        <v>3</v>
      </c>
      <c r="C23" s="241" t="s">
        <v>201</v>
      </c>
      <c r="D23" s="242" t="s">
        <v>130</v>
      </c>
      <c r="E23" s="271">
        <f>SUM(E9,,E16,)</f>
        <v>0</v>
      </c>
      <c r="F23" s="271">
        <f t="shared" ref="F23:AH23" si="4">SUM(F9,,F16,)</f>
        <v>0</v>
      </c>
      <c r="G23" s="271">
        <f>SUM(G9,,G16,)</f>
        <v>0</v>
      </c>
      <c r="H23" s="271">
        <f t="shared" si="4"/>
        <v>0</v>
      </c>
      <c r="I23" s="271">
        <f t="shared" si="4"/>
        <v>0</v>
      </c>
      <c r="J23" s="271">
        <f t="shared" si="4"/>
        <v>0</v>
      </c>
      <c r="K23" s="271">
        <f t="shared" si="4"/>
        <v>0</v>
      </c>
      <c r="L23" s="271">
        <f t="shared" si="4"/>
        <v>0</v>
      </c>
      <c r="M23" s="271">
        <f t="shared" si="4"/>
        <v>0</v>
      </c>
      <c r="N23" s="271">
        <f t="shared" si="4"/>
        <v>0</v>
      </c>
      <c r="O23" s="271">
        <f t="shared" si="4"/>
        <v>0</v>
      </c>
      <c r="P23" s="271">
        <f t="shared" si="4"/>
        <v>0</v>
      </c>
      <c r="Q23" s="271">
        <f t="shared" si="4"/>
        <v>0</v>
      </c>
      <c r="R23" s="271">
        <f t="shared" si="4"/>
        <v>0</v>
      </c>
      <c r="S23" s="271">
        <f t="shared" si="4"/>
        <v>0</v>
      </c>
      <c r="T23" s="271">
        <f t="shared" si="4"/>
        <v>0</v>
      </c>
      <c r="U23" s="271">
        <f t="shared" si="4"/>
        <v>0</v>
      </c>
      <c r="V23" s="271">
        <f t="shared" si="4"/>
        <v>0</v>
      </c>
      <c r="W23" s="271">
        <f t="shared" si="4"/>
        <v>0</v>
      </c>
      <c r="X23" s="271">
        <f t="shared" si="4"/>
        <v>0</v>
      </c>
      <c r="Y23" s="271">
        <f t="shared" si="4"/>
        <v>0</v>
      </c>
      <c r="Z23" s="271">
        <f t="shared" si="4"/>
        <v>0</v>
      </c>
      <c r="AA23" s="271">
        <f t="shared" si="4"/>
        <v>0</v>
      </c>
      <c r="AB23" s="271">
        <f t="shared" si="4"/>
        <v>0</v>
      </c>
      <c r="AC23" s="271">
        <f t="shared" si="4"/>
        <v>0</v>
      </c>
      <c r="AD23" s="271">
        <f t="shared" si="4"/>
        <v>0</v>
      </c>
      <c r="AE23" s="271">
        <f t="shared" si="4"/>
        <v>0</v>
      </c>
      <c r="AF23" s="271">
        <f t="shared" si="4"/>
        <v>0</v>
      </c>
      <c r="AG23" s="271">
        <f t="shared" si="4"/>
        <v>0</v>
      </c>
      <c r="AH23" s="271">
        <f t="shared" si="4"/>
        <v>0</v>
      </c>
      <c r="AI23" s="272">
        <f>SUM(E23:AH23)</f>
        <v>0</v>
      </c>
    </row>
    <row r="25" spans="1:35" x14ac:dyDescent="0.2">
      <c r="A25" s="257"/>
      <c r="B25" s="258"/>
      <c r="C25" s="258"/>
      <c r="D25" s="258"/>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60"/>
    </row>
    <row r="27" spans="1:35" x14ac:dyDescent="0.2">
      <c r="C27" s="249" t="s">
        <v>202</v>
      </c>
    </row>
    <row r="28" spans="1:35" x14ac:dyDescent="0.2">
      <c r="B28" s="273"/>
    </row>
    <row r="29" spans="1:35" x14ac:dyDescent="0.2">
      <c r="B29" s="274"/>
    </row>
    <row r="62" ht="25.5" customHeight="1" x14ac:dyDescent="0.2"/>
  </sheetData>
  <sheetProtection algorithmName="SHA-512" hashValue="KOqTpGwzbTNaFKRPiOo6qYBUVCw/hGU4q4Jw+oZF+TArPDdFgcZtQ9mSNLGVD5JtPTMKlnAZ1//itBsCkRVGhw==" saltValue="FoIbudnUwmPe/Owzfs+2rQ=="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Y9" activePane="bottomRight" state="frozen"/>
      <selection pane="topRight" activeCell="F1" sqref="F1"/>
      <selection pane="bottomLeft" activeCell="A9" sqref="A9"/>
      <selection pane="bottomRight" activeCell="AL23" sqref="AL23"/>
    </sheetView>
  </sheetViews>
  <sheetFormatPr defaultColWidth="9.140625" defaultRowHeight="12.75" x14ac:dyDescent="0.2"/>
  <cols>
    <col min="1" max="1" width="1.42578125" style="183" customWidth="1"/>
    <col min="2" max="2" width="6.5703125" style="183" customWidth="1"/>
    <col min="3" max="3" width="45.28515625" style="183" customWidth="1"/>
    <col min="4" max="4" width="9.140625" style="183" customWidth="1"/>
    <col min="5" max="5" width="5.42578125" style="183" customWidth="1"/>
    <col min="6" max="36" width="13.85546875" style="183" customWidth="1"/>
    <col min="37" max="37" width="11.28515625" style="183" bestFit="1" customWidth="1"/>
    <col min="38" max="38" width="10" style="183" bestFit="1" customWidth="1"/>
    <col min="39" max="16384" width="9.140625" style="183"/>
  </cols>
  <sheetData>
    <row r="1" spans="1:66" s="1" customFormat="1" ht="27" customHeight="1" x14ac:dyDescent="0.25">
      <c r="A1" s="565" t="s">
        <v>203</v>
      </c>
      <c r="B1" s="565"/>
      <c r="C1" s="565"/>
      <c r="D1" s="565"/>
      <c r="E1" s="177"/>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66" t="s">
        <v>204</v>
      </c>
      <c r="B2" s="566"/>
      <c r="C2" s="566"/>
      <c r="D2" s="566"/>
      <c r="E2" s="566"/>
      <c r="F2" s="566"/>
      <c r="G2" s="566"/>
      <c r="H2" s="566"/>
      <c r="I2" s="566"/>
      <c r="J2" s="566"/>
      <c r="K2" s="566"/>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66" x14ac:dyDescent="0.2">
      <c r="A3" s="179"/>
      <c r="B3" s="180"/>
      <c r="C3" s="180"/>
      <c r="D3" s="180"/>
      <c r="E3" s="181"/>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2"/>
    </row>
    <row r="4" spans="1:66" x14ac:dyDescent="0.2">
      <c r="A4" s="184"/>
      <c r="B4" s="185"/>
      <c r="C4" s="186"/>
      <c r="D4" s="186"/>
      <c r="E4" s="187"/>
      <c r="F4" s="188">
        <f>'2. DL invest.n.pl.BEZ pr.'!E4</f>
        <v>1</v>
      </c>
      <c r="G4" s="188">
        <f>'2. DL invest.n.pl.BEZ pr.'!F4</f>
        <v>2</v>
      </c>
      <c r="H4" s="188">
        <f>'2. DL invest.n.pl.BEZ pr.'!G4</f>
        <v>3</v>
      </c>
      <c r="I4" s="188">
        <f>'2. DL invest.n.pl.BEZ pr.'!H4</f>
        <v>4</v>
      </c>
      <c r="J4" s="188">
        <f>'2. DL invest.n.pl.BEZ pr.'!I4</f>
        <v>5</v>
      </c>
      <c r="K4" s="188">
        <f>'2. DL invest.n.pl.BEZ pr.'!J4</f>
        <v>6</v>
      </c>
      <c r="L4" s="188">
        <f>'2. DL invest.n.pl.BEZ pr.'!K4</f>
        <v>7</v>
      </c>
      <c r="M4" s="188">
        <f>'2. DL invest.n.pl.BEZ pr.'!L4</f>
        <v>8</v>
      </c>
      <c r="N4" s="188">
        <f>'2. DL invest.n.pl.BEZ pr.'!M4</f>
        <v>9</v>
      </c>
      <c r="O4" s="188">
        <f>'2. DL invest.n.pl.BEZ pr.'!N4</f>
        <v>10</v>
      </c>
      <c r="P4" s="188">
        <f>'2. DL invest.n.pl.BEZ pr.'!O4</f>
        <v>11</v>
      </c>
      <c r="Q4" s="188">
        <f>'2. DL invest.n.pl.BEZ pr.'!P4</f>
        <v>12</v>
      </c>
      <c r="R4" s="188">
        <f>'2. DL invest.n.pl.BEZ pr.'!Q4</f>
        <v>13</v>
      </c>
      <c r="S4" s="188">
        <f>'2. DL invest.n.pl.BEZ pr.'!R4</f>
        <v>14</v>
      </c>
      <c r="T4" s="188">
        <f>'2. DL invest.n.pl.BEZ pr.'!S4</f>
        <v>15</v>
      </c>
      <c r="U4" s="188">
        <f>'2. DL invest.n.pl.BEZ pr.'!T4</f>
        <v>16</v>
      </c>
      <c r="V4" s="188">
        <f>'2. DL invest.n.pl.BEZ pr.'!U4</f>
        <v>17</v>
      </c>
      <c r="W4" s="188">
        <f>'2. DL invest.n.pl.BEZ pr.'!V4</f>
        <v>18</v>
      </c>
      <c r="X4" s="188">
        <f>'2. DL invest.n.pl.BEZ pr.'!W4</f>
        <v>19</v>
      </c>
      <c r="Y4" s="188">
        <f>'2. DL invest.n.pl.BEZ pr.'!X4</f>
        <v>20</v>
      </c>
      <c r="Z4" s="188">
        <f>'2. DL invest.n.pl.BEZ pr.'!Y4</f>
        <v>21</v>
      </c>
      <c r="AA4" s="188">
        <f>'2. DL invest.n.pl.BEZ pr.'!Z4</f>
        <v>22</v>
      </c>
      <c r="AB4" s="188">
        <f>'2. DL invest.n.pl.BEZ pr.'!AA4</f>
        <v>23</v>
      </c>
      <c r="AC4" s="188">
        <f>'2. DL invest.n.pl.BEZ pr.'!AB4</f>
        <v>24</v>
      </c>
      <c r="AD4" s="188">
        <f>'2. DL invest.n.pl.BEZ pr.'!AC4</f>
        <v>25</v>
      </c>
      <c r="AE4" s="188">
        <f>'2. DL invest.n.pl.BEZ pr.'!AD4</f>
        <v>26</v>
      </c>
      <c r="AF4" s="188">
        <f>'2. DL invest.n.pl.BEZ pr.'!AE4</f>
        <v>27</v>
      </c>
      <c r="AG4" s="188">
        <f>'2. DL invest.n.pl.BEZ pr.'!AF4</f>
        <v>28</v>
      </c>
      <c r="AH4" s="188">
        <f>'2. DL invest.n.pl.BEZ pr.'!AG4</f>
        <v>29</v>
      </c>
      <c r="AI4" s="188">
        <f>'2. DL invest.n.pl.BEZ pr.'!AH4</f>
        <v>30</v>
      </c>
      <c r="AJ4" s="189"/>
    </row>
    <row r="5" spans="1:66" x14ac:dyDescent="0.2">
      <c r="A5" s="190"/>
      <c r="B5" s="191"/>
      <c r="C5" s="191"/>
      <c r="D5" s="191"/>
      <c r="E5" s="192" t="s">
        <v>190</v>
      </c>
      <c r="F5" s="193">
        <f>'2. DL invest.n.pl.BEZ pr.'!E5</f>
        <v>2026</v>
      </c>
      <c r="G5" s="193">
        <f>'2. DL invest.n.pl.BEZ pr.'!F5</f>
        <v>2027</v>
      </c>
      <c r="H5" s="193">
        <f>'2. DL invest.n.pl.BEZ pr.'!G5</f>
        <v>2028</v>
      </c>
      <c r="I5" s="193">
        <f>'2. DL invest.n.pl.BEZ pr.'!H5</f>
        <v>2029</v>
      </c>
      <c r="J5" s="193">
        <f>'2. DL invest.n.pl.BEZ pr.'!I5</f>
        <v>2030</v>
      </c>
      <c r="K5" s="193">
        <f>'2. DL invest.n.pl.BEZ pr.'!J5</f>
        <v>2031</v>
      </c>
      <c r="L5" s="193">
        <f>'2. DL invest.n.pl.BEZ pr.'!K5</f>
        <v>2032</v>
      </c>
      <c r="M5" s="193">
        <f>'2. DL invest.n.pl.BEZ pr.'!L5</f>
        <v>2033</v>
      </c>
      <c r="N5" s="193">
        <f>'2. DL invest.n.pl.BEZ pr.'!M5</f>
        <v>2034</v>
      </c>
      <c r="O5" s="193">
        <f>'2. DL invest.n.pl.BEZ pr.'!N5</f>
        <v>2035</v>
      </c>
      <c r="P5" s="193">
        <f>'2. DL invest.n.pl.BEZ pr.'!O5</f>
        <v>2036</v>
      </c>
      <c r="Q5" s="193">
        <f>'2. DL invest.n.pl.BEZ pr.'!P5</f>
        <v>2037</v>
      </c>
      <c r="R5" s="193">
        <f>'2. DL invest.n.pl.BEZ pr.'!Q5</f>
        <v>2038</v>
      </c>
      <c r="S5" s="193">
        <f>'2. DL invest.n.pl.BEZ pr.'!R5</f>
        <v>2039</v>
      </c>
      <c r="T5" s="193">
        <f>'2. DL invest.n.pl.BEZ pr.'!S5</f>
        <v>2040</v>
      </c>
      <c r="U5" s="193">
        <f>'2. DL invest.n.pl.BEZ pr.'!T5</f>
        <v>2041</v>
      </c>
      <c r="V5" s="193">
        <f>'2. DL invest.n.pl.BEZ pr.'!U5</f>
        <v>2042</v>
      </c>
      <c r="W5" s="193">
        <f>'2. DL invest.n.pl.BEZ pr.'!V5</f>
        <v>2043</v>
      </c>
      <c r="X5" s="193">
        <f>'2. DL invest.n.pl.BEZ pr.'!W5</f>
        <v>2044</v>
      </c>
      <c r="Y5" s="193">
        <f>'2. DL invest.n.pl.BEZ pr.'!X5</f>
        <v>2045</v>
      </c>
      <c r="Z5" s="193">
        <f>'2. DL invest.n.pl.BEZ pr.'!Y5</f>
        <v>2046</v>
      </c>
      <c r="AA5" s="193">
        <f>'2. DL invest.n.pl.BEZ pr.'!Z5</f>
        <v>2047</v>
      </c>
      <c r="AB5" s="193">
        <f>'2. DL invest.n.pl.BEZ pr.'!AA5</f>
        <v>2048</v>
      </c>
      <c r="AC5" s="193">
        <f>'2. DL invest.n.pl.BEZ pr.'!AB5</f>
        <v>2049</v>
      </c>
      <c r="AD5" s="193">
        <f>'2. DL invest.n.pl.BEZ pr.'!AC5</f>
        <v>2050</v>
      </c>
      <c r="AE5" s="193">
        <f>'2. DL invest.n.pl.BEZ pr.'!AD5</f>
        <v>2051</v>
      </c>
      <c r="AF5" s="193">
        <f>'2. DL invest.n.pl.BEZ pr.'!AE5</f>
        <v>2052</v>
      </c>
      <c r="AG5" s="193">
        <f>'2. DL invest.n.pl.BEZ pr.'!AF5</f>
        <v>2053</v>
      </c>
      <c r="AH5" s="193">
        <f>'2. DL invest.n.pl.BEZ pr.'!AG5</f>
        <v>2054</v>
      </c>
      <c r="AI5" s="193">
        <f>'2. DL invest.n.pl.BEZ pr.'!AH5</f>
        <v>2055</v>
      </c>
      <c r="AJ5" s="194" t="s">
        <v>191</v>
      </c>
    </row>
    <row r="6" spans="1:66" x14ac:dyDescent="0.2">
      <c r="A6" s="195"/>
      <c r="B6" s="195"/>
      <c r="C6" s="195"/>
      <c r="D6" s="195"/>
      <c r="E6" s="196"/>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row>
    <row r="7" spans="1:66" x14ac:dyDescent="0.2">
      <c r="A7" s="198"/>
      <c r="B7" s="199" t="s">
        <v>192</v>
      </c>
      <c r="C7" s="199"/>
      <c r="D7" s="199"/>
      <c r="E7" s="199"/>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1"/>
    </row>
    <row r="8" spans="1:66" ht="13.5" thickBot="1" x14ac:dyDescent="0.25">
      <c r="A8" s="195"/>
      <c r="B8" s="195"/>
      <c r="C8" s="195"/>
      <c r="D8" s="195"/>
      <c r="E8" s="196"/>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202"/>
    </row>
    <row r="9" spans="1:66" ht="13.5" customHeight="1" x14ac:dyDescent="0.2">
      <c r="A9" s="203"/>
      <c r="B9" s="204">
        <v>1</v>
      </c>
      <c r="C9" s="205" t="s">
        <v>205</v>
      </c>
      <c r="D9" s="205"/>
      <c r="E9" s="206" t="s">
        <v>130</v>
      </c>
      <c r="F9" s="207">
        <f>SUM(F10:F15)</f>
        <v>0</v>
      </c>
      <c r="G9" s="207">
        <f t="shared" ref="G9:AI9" si="0">SUM(G10:G15)</f>
        <v>0</v>
      </c>
      <c r="H9" s="207">
        <f t="shared" si="0"/>
        <v>0</v>
      </c>
      <c r="I9" s="207">
        <f>SUM(I10:I15)</f>
        <v>0</v>
      </c>
      <c r="J9" s="207">
        <f t="shared" si="0"/>
        <v>0</v>
      </c>
      <c r="K9" s="207">
        <f>SUM(K10:K15)</f>
        <v>0</v>
      </c>
      <c r="L9" s="207">
        <f t="shared" si="0"/>
        <v>0</v>
      </c>
      <c r="M9" s="207">
        <f t="shared" si="0"/>
        <v>0</v>
      </c>
      <c r="N9" s="207">
        <f t="shared" si="0"/>
        <v>0</v>
      </c>
      <c r="O9" s="207">
        <f t="shared" si="0"/>
        <v>0</v>
      </c>
      <c r="P9" s="207">
        <f t="shared" si="0"/>
        <v>0</v>
      </c>
      <c r="Q9" s="207">
        <f t="shared" si="0"/>
        <v>0</v>
      </c>
      <c r="R9" s="207">
        <f t="shared" si="0"/>
        <v>0</v>
      </c>
      <c r="S9" s="207">
        <f t="shared" si="0"/>
        <v>0</v>
      </c>
      <c r="T9" s="207">
        <f t="shared" si="0"/>
        <v>0</v>
      </c>
      <c r="U9" s="207">
        <f t="shared" si="0"/>
        <v>0</v>
      </c>
      <c r="V9" s="207">
        <f t="shared" si="0"/>
        <v>0</v>
      </c>
      <c r="W9" s="207">
        <f t="shared" si="0"/>
        <v>0</v>
      </c>
      <c r="X9" s="207">
        <f t="shared" si="0"/>
        <v>0</v>
      </c>
      <c r="Y9" s="207">
        <f t="shared" si="0"/>
        <v>0</v>
      </c>
      <c r="Z9" s="207">
        <f t="shared" si="0"/>
        <v>0</v>
      </c>
      <c r="AA9" s="207">
        <f t="shared" si="0"/>
        <v>0</v>
      </c>
      <c r="AB9" s="207">
        <f t="shared" si="0"/>
        <v>0</v>
      </c>
      <c r="AC9" s="207">
        <f t="shared" si="0"/>
        <v>0</v>
      </c>
      <c r="AD9" s="207">
        <f t="shared" si="0"/>
        <v>0</v>
      </c>
      <c r="AE9" s="207">
        <f t="shared" si="0"/>
        <v>0</v>
      </c>
      <c r="AF9" s="207">
        <f t="shared" si="0"/>
        <v>0</v>
      </c>
      <c r="AG9" s="207">
        <f t="shared" si="0"/>
        <v>0</v>
      </c>
      <c r="AH9" s="207">
        <f t="shared" si="0"/>
        <v>0</v>
      </c>
      <c r="AI9" s="207">
        <f t="shared" si="0"/>
        <v>0</v>
      </c>
      <c r="AJ9" s="208">
        <f>SUM(F9:AI9)</f>
        <v>0</v>
      </c>
      <c r="AK9" s="202" t="b">
        <v>0</v>
      </c>
    </row>
    <row r="10" spans="1:66" ht="13.5" customHeight="1" x14ac:dyDescent="0.2">
      <c r="A10" s="209"/>
      <c r="B10" s="210" t="s">
        <v>96</v>
      </c>
      <c r="C10" s="17" t="s">
        <v>206</v>
      </c>
      <c r="D10" s="211"/>
      <c r="E10" s="212" t="s">
        <v>130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3">
        <f t="shared" ref="AJ10:AJ22" si="1">SUM(F10:AI10)</f>
        <v>0</v>
      </c>
      <c r="AK10" s="202"/>
    </row>
    <row r="11" spans="1:66" ht="13.5" customHeight="1" x14ac:dyDescent="0.2">
      <c r="A11" s="209"/>
      <c r="B11" s="210" t="s">
        <v>98</v>
      </c>
      <c r="C11" s="17" t="s">
        <v>206</v>
      </c>
      <c r="D11" s="214"/>
      <c r="E11" s="212"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3">
        <f t="shared" si="1"/>
        <v>0</v>
      </c>
      <c r="AK11" s="202"/>
    </row>
    <row r="12" spans="1:66" ht="13.5" customHeight="1" x14ac:dyDescent="0.2">
      <c r="A12" s="209"/>
      <c r="B12" s="210" t="s">
        <v>100</v>
      </c>
      <c r="C12" s="17" t="s">
        <v>206</v>
      </c>
      <c r="D12" s="211"/>
      <c r="E12" s="212"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3">
        <f t="shared" si="1"/>
        <v>0</v>
      </c>
      <c r="AK12" s="202"/>
    </row>
    <row r="13" spans="1:66" ht="13.5" customHeight="1" x14ac:dyDescent="0.2">
      <c r="A13" s="209"/>
      <c r="B13" s="210" t="s">
        <v>102</v>
      </c>
      <c r="C13" s="17" t="s">
        <v>206</v>
      </c>
      <c r="D13" s="211"/>
      <c r="E13" s="212"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3">
        <f t="shared" si="1"/>
        <v>0</v>
      </c>
      <c r="AK13" s="202"/>
    </row>
    <row r="14" spans="1:66" ht="13.5" customHeight="1" x14ac:dyDescent="0.2">
      <c r="A14" s="209"/>
      <c r="B14" s="210" t="s">
        <v>105</v>
      </c>
      <c r="C14" s="17" t="s">
        <v>206</v>
      </c>
      <c r="D14" s="211"/>
      <c r="E14" s="212"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3">
        <f t="shared" si="1"/>
        <v>0</v>
      </c>
      <c r="AK14" s="202"/>
    </row>
    <row r="15" spans="1:66" ht="13.5" customHeight="1" x14ac:dyDescent="0.2">
      <c r="A15" s="209"/>
      <c r="B15" s="210" t="s">
        <v>109</v>
      </c>
      <c r="C15" s="17" t="s">
        <v>206</v>
      </c>
      <c r="D15" s="211"/>
      <c r="E15" s="212"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3">
        <f t="shared" si="1"/>
        <v>0</v>
      </c>
      <c r="AK15" s="202"/>
    </row>
    <row r="16" spans="1:66" ht="13.5" customHeight="1" x14ac:dyDescent="0.2">
      <c r="A16" s="209"/>
      <c r="B16" s="215">
        <v>2</v>
      </c>
      <c r="C16" s="216" t="s">
        <v>207</v>
      </c>
      <c r="D16" s="211"/>
      <c r="E16" s="217" t="s">
        <v>130</v>
      </c>
      <c r="F16" s="218">
        <f>SUM(F17:F22)</f>
        <v>0</v>
      </c>
      <c r="G16" s="218">
        <f t="shared" ref="G16:AI16" si="2">SUM(G17:G22)</f>
        <v>0</v>
      </c>
      <c r="H16" s="218">
        <f t="shared" si="2"/>
        <v>0</v>
      </c>
      <c r="I16" s="218">
        <f t="shared" si="2"/>
        <v>0</v>
      </c>
      <c r="J16" s="218">
        <f t="shared" si="2"/>
        <v>0</v>
      </c>
      <c r="K16" s="218">
        <f t="shared" si="2"/>
        <v>0</v>
      </c>
      <c r="L16" s="218">
        <f t="shared" si="2"/>
        <v>0</v>
      </c>
      <c r="M16" s="218">
        <f t="shared" si="2"/>
        <v>0</v>
      </c>
      <c r="N16" s="218">
        <f t="shared" si="2"/>
        <v>0</v>
      </c>
      <c r="O16" s="218">
        <f t="shared" si="2"/>
        <v>0</v>
      </c>
      <c r="P16" s="218">
        <f t="shared" si="2"/>
        <v>0</v>
      </c>
      <c r="Q16" s="218">
        <f t="shared" si="2"/>
        <v>0</v>
      </c>
      <c r="R16" s="218">
        <f t="shared" si="2"/>
        <v>0</v>
      </c>
      <c r="S16" s="218">
        <f t="shared" si="2"/>
        <v>0</v>
      </c>
      <c r="T16" s="218">
        <f t="shared" si="2"/>
        <v>0</v>
      </c>
      <c r="U16" s="218">
        <f t="shared" si="2"/>
        <v>0</v>
      </c>
      <c r="V16" s="218">
        <f t="shared" si="2"/>
        <v>0</v>
      </c>
      <c r="W16" s="218">
        <f t="shared" si="2"/>
        <v>0</v>
      </c>
      <c r="X16" s="218">
        <f t="shared" si="2"/>
        <v>0</v>
      </c>
      <c r="Y16" s="218">
        <f t="shared" si="2"/>
        <v>0</v>
      </c>
      <c r="Z16" s="218">
        <f t="shared" si="2"/>
        <v>0</v>
      </c>
      <c r="AA16" s="218">
        <f t="shared" si="2"/>
        <v>0</v>
      </c>
      <c r="AB16" s="218">
        <f t="shared" si="2"/>
        <v>0</v>
      </c>
      <c r="AC16" s="218">
        <f t="shared" si="2"/>
        <v>0</v>
      </c>
      <c r="AD16" s="218">
        <f t="shared" si="2"/>
        <v>0</v>
      </c>
      <c r="AE16" s="218">
        <f t="shared" si="2"/>
        <v>0</v>
      </c>
      <c r="AF16" s="218">
        <f t="shared" si="2"/>
        <v>0</v>
      </c>
      <c r="AG16" s="218">
        <f t="shared" si="2"/>
        <v>0</v>
      </c>
      <c r="AH16" s="218">
        <f t="shared" si="2"/>
        <v>0</v>
      </c>
      <c r="AI16" s="218">
        <f t="shared" si="2"/>
        <v>0</v>
      </c>
      <c r="AJ16" s="213">
        <f t="shared" si="1"/>
        <v>0</v>
      </c>
      <c r="AK16" s="219"/>
    </row>
    <row r="17" spans="1:38" ht="13.5" customHeight="1" x14ac:dyDescent="0.2">
      <c r="A17" s="209"/>
      <c r="B17" s="210" t="s">
        <v>195</v>
      </c>
      <c r="C17" s="17" t="s">
        <v>208</v>
      </c>
      <c r="D17" s="214"/>
      <c r="E17" s="212"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3">
        <f t="shared" si="1"/>
        <v>0</v>
      </c>
      <c r="AK17" s="202"/>
    </row>
    <row r="18" spans="1:38" ht="13.5" customHeight="1" x14ac:dyDescent="0.2">
      <c r="A18" s="209"/>
      <c r="B18" s="210" t="s">
        <v>196</v>
      </c>
      <c r="C18" s="17" t="s">
        <v>208</v>
      </c>
      <c r="D18" s="214"/>
      <c r="E18" s="212" t="s">
        <v>130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3">
        <f t="shared" si="1"/>
        <v>0</v>
      </c>
      <c r="AK18" s="202"/>
    </row>
    <row r="19" spans="1:38" ht="15.75" customHeight="1" x14ac:dyDescent="0.2">
      <c r="A19" s="209"/>
      <c r="B19" s="210" t="s">
        <v>197</v>
      </c>
      <c r="C19" s="17" t="s">
        <v>208</v>
      </c>
      <c r="D19" s="214"/>
      <c r="E19" s="212"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3">
        <f t="shared" si="1"/>
        <v>0</v>
      </c>
      <c r="AK19" s="202"/>
    </row>
    <row r="20" spans="1:38" ht="15.75" customHeight="1" x14ac:dyDescent="0.2">
      <c r="A20" s="209"/>
      <c r="B20" s="210" t="s">
        <v>198</v>
      </c>
      <c r="C20" s="17" t="s">
        <v>208</v>
      </c>
      <c r="D20" s="214"/>
      <c r="E20" s="212"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3">
        <f t="shared" si="1"/>
        <v>0</v>
      </c>
      <c r="AK20" s="202"/>
    </row>
    <row r="21" spans="1:38" ht="15.75" customHeight="1" x14ac:dyDescent="0.2">
      <c r="A21" s="209"/>
      <c r="B21" s="210" t="s">
        <v>199</v>
      </c>
      <c r="C21" s="17" t="s">
        <v>208</v>
      </c>
      <c r="D21" s="214"/>
      <c r="E21" s="212"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3">
        <f t="shared" si="1"/>
        <v>0</v>
      </c>
      <c r="AK21" s="202"/>
    </row>
    <row r="22" spans="1:38" s="223" customFormat="1" ht="15.75" customHeight="1" x14ac:dyDescent="0.2">
      <c r="A22" s="220"/>
      <c r="B22" s="210" t="s">
        <v>200</v>
      </c>
      <c r="C22" s="17" t="s">
        <v>208</v>
      </c>
      <c r="D22" s="221"/>
      <c r="E22" s="212"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3">
        <f t="shared" si="1"/>
        <v>0</v>
      </c>
      <c r="AK22" s="222"/>
    </row>
    <row r="23" spans="1:38" ht="13.5" customHeight="1" x14ac:dyDescent="0.2">
      <c r="A23" s="209"/>
      <c r="B23" s="217">
        <v>3</v>
      </c>
      <c r="C23" s="211" t="s">
        <v>209</v>
      </c>
      <c r="D23" s="211"/>
      <c r="E23" s="217" t="s">
        <v>130</v>
      </c>
      <c r="F23" s="218">
        <f>F24+F27</f>
        <v>0</v>
      </c>
      <c r="G23" s="218">
        <f>G24+G27</f>
        <v>0</v>
      </c>
      <c r="H23" s="218">
        <f>H24+H27</f>
        <v>0</v>
      </c>
      <c r="I23" s="218">
        <f>I24+I27</f>
        <v>0</v>
      </c>
      <c r="J23" s="218">
        <f t="shared" ref="J23:M23" si="3">J24+J27</f>
        <v>0</v>
      </c>
      <c r="K23" s="218">
        <f t="shared" si="3"/>
        <v>0</v>
      </c>
      <c r="L23" s="218">
        <f t="shared" si="3"/>
        <v>0</v>
      </c>
      <c r="M23" s="218">
        <f t="shared" si="3"/>
        <v>0</v>
      </c>
      <c r="N23" s="218">
        <f t="shared" ref="N23" si="4">N24+N27</f>
        <v>0</v>
      </c>
      <c r="O23" s="224"/>
      <c r="P23" s="224"/>
      <c r="Q23" s="224"/>
      <c r="R23" s="224"/>
      <c r="S23" s="224"/>
      <c r="T23" s="224"/>
      <c r="U23" s="224"/>
      <c r="V23" s="224"/>
      <c r="W23" s="224"/>
      <c r="X23" s="224"/>
      <c r="Y23" s="224"/>
      <c r="Z23" s="224"/>
      <c r="AA23" s="224"/>
      <c r="AB23" s="224"/>
      <c r="AC23" s="224"/>
      <c r="AD23" s="224"/>
      <c r="AE23" s="224"/>
      <c r="AF23" s="224"/>
      <c r="AG23" s="224"/>
      <c r="AH23" s="224"/>
      <c r="AI23" s="224"/>
      <c r="AJ23" s="213">
        <f t="shared" ref="AJ23:AJ29" si="5">SUM(F23:AI23)</f>
        <v>0</v>
      </c>
      <c r="AK23" s="225"/>
      <c r="AL23" s="226"/>
    </row>
    <row r="24" spans="1:38" s="231" customFormat="1" ht="13.5" customHeight="1" x14ac:dyDescent="0.2">
      <c r="A24" s="227"/>
      <c r="B24" s="228" t="s">
        <v>210</v>
      </c>
      <c r="C24" s="211" t="s">
        <v>211</v>
      </c>
      <c r="D24" s="229"/>
      <c r="E24" s="217" t="s">
        <v>130</v>
      </c>
      <c r="F24" s="218">
        <f>SUM(F25:F25)</f>
        <v>0</v>
      </c>
      <c r="G24" s="218">
        <f>SUM(G25:G25)</f>
        <v>0</v>
      </c>
      <c r="H24" s="218">
        <f>SUM(H25:H25)</f>
        <v>0</v>
      </c>
      <c r="I24" s="218">
        <f t="shared" ref="I24:N24" si="6">SUM(I25:I25)</f>
        <v>0</v>
      </c>
      <c r="J24" s="218">
        <f t="shared" si="6"/>
        <v>0</v>
      </c>
      <c r="K24" s="218">
        <f t="shared" si="6"/>
        <v>0</v>
      </c>
      <c r="L24" s="218">
        <f t="shared" si="6"/>
        <v>0</v>
      </c>
      <c r="M24" s="218">
        <f t="shared" si="6"/>
        <v>0</v>
      </c>
      <c r="N24" s="218">
        <f t="shared" si="6"/>
        <v>0</v>
      </c>
      <c r="O24" s="224"/>
      <c r="P24" s="224"/>
      <c r="Q24" s="224"/>
      <c r="R24" s="224"/>
      <c r="S24" s="224"/>
      <c r="T24" s="224"/>
      <c r="U24" s="224"/>
      <c r="V24" s="224"/>
      <c r="W24" s="224"/>
      <c r="X24" s="224"/>
      <c r="Y24" s="224"/>
      <c r="Z24" s="224"/>
      <c r="AA24" s="224"/>
      <c r="AB24" s="224"/>
      <c r="AC24" s="224"/>
      <c r="AD24" s="224"/>
      <c r="AE24" s="224"/>
      <c r="AF24" s="224"/>
      <c r="AG24" s="224"/>
      <c r="AH24" s="224"/>
      <c r="AI24" s="224"/>
      <c r="AJ24" s="213">
        <f t="shared" si="5"/>
        <v>0</v>
      </c>
      <c r="AK24" s="230"/>
    </row>
    <row r="25" spans="1:38" ht="13.5" customHeight="1" x14ac:dyDescent="0.2">
      <c r="A25" s="209"/>
      <c r="B25" s="210" t="s">
        <v>212</v>
      </c>
      <c r="C25" s="214" t="s">
        <v>213</v>
      </c>
      <c r="D25" s="214"/>
      <c r="E25" s="232" t="s">
        <v>130</v>
      </c>
      <c r="F25" s="233">
        <f>-SUM('1.1.A. Iesniedzējs:1.3.6.R.14.,41.,45.vai dz.c.s.'!H26,'1.1.A. Iesniedzējs:1.3.6.R.14.,41.,45.vai dz.c.s.'!I26)</f>
        <v>0</v>
      </c>
      <c r="G25" s="233">
        <f>-SUM('1.1.A. Iesniedzējs:1.3.6.R.14.,41.,45.vai dz.c.s.'!J26,'1.1.A. Iesniedzējs:1.3.6.R.14.,41.,45.vai dz.c.s.'!K26)</f>
        <v>0</v>
      </c>
      <c r="H25" s="233">
        <f>-SUM('1.1.A. Iesniedzējs:1.3.6.R.14.,41.,45.vai dz.c.s.'!L26,'1.1.A. Iesniedzējs:1.3.6.R.14.,41.,45.vai dz.c.s.'!M26)</f>
        <v>0</v>
      </c>
      <c r="I25" s="233">
        <f>-SUM('1.1.A. Iesniedzējs:1.3.6.R.14.,41.,45.vai dz.c.s.'!N26,'1.1.A. Iesniedzējs:1.3.6.R.14.,41.,45.vai dz.c.s.'!O26)</f>
        <v>0</v>
      </c>
      <c r="J25" s="233">
        <f>-SUM('1.1.A. Iesniedzējs:1.3.6.R.14.,41.,45.vai dz.c.s.'!P26,'1.1.A. Iesniedzējs:1.3.6.R.14.,41.,45.vai dz.c.s.'!Q26)</f>
        <v>0</v>
      </c>
      <c r="K25" s="233">
        <f>-SUM('1.1.A. Iesniedzējs:1.3.6.R.14.,41.,45.vai dz.c.s.'!R26,'1.1.A. Iesniedzējs:1.3.6.R.14.,41.,45.vai dz.c.s.'!S26)</f>
        <v>0</v>
      </c>
      <c r="L25" s="233">
        <f>-SUM('1.1.A. Iesniedzējs:1.3.6.R.14.,41.,45.vai dz.c.s.'!T26,'1.1.A. Iesniedzējs:1.3.6.R.14.,41.,45.vai dz.c.s.'!U26)</f>
        <v>0</v>
      </c>
      <c r="M25" s="233">
        <f>-SUM('1.1.A. Iesniedzējs:1.3.6.R.14.,41.,45.vai dz.c.s.'!V26,'1.1.A. Iesniedzējs:1.3.6.R.14.,41.,45.vai dz.c.s.'!W26)</f>
        <v>0</v>
      </c>
      <c r="N25" s="233">
        <f>-SUM('1.1.A. Iesniedzējs:1.3.6.R.14.,41.,45.vai dz.c.s.'!X26,'1.1.A. Iesniedzējs:1.3.6.R.14.,41.,45.vai dz.c.s.'!Y26)</f>
        <v>0</v>
      </c>
      <c r="O25" s="224"/>
      <c r="P25" s="224"/>
      <c r="Q25" s="224"/>
      <c r="R25" s="224"/>
      <c r="S25" s="224"/>
      <c r="T25" s="224"/>
      <c r="U25" s="224"/>
      <c r="V25" s="224"/>
      <c r="W25" s="224"/>
      <c r="X25" s="224"/>
      <c r="Y25" s="224"/>
      <c r="Z25" s="224"/>
      <c r="AA25" s="224"/>
      <c r="AB25" s="224"/>
      <c r="AC25" s="224"/>
      <c r="AD25" s="224"/>
      <c r="AE25" s="224"/>
      <c r="AF25" s="224"/>
      <c r="AG25" s="224"/>
      <c r="AH25" s="224"/>
      <c r="AI25" s="224"/>
      <c r="AJ25" s="234">
        <f t="shared" si="5"/>
        <v>0</v>
      </c>
      <c r="AK25" s="235"/>
    </row>
    <row r="26" spans="1:38" ht="13.5" customHeight="1" x14ac:dyDescent="0.2">
      <c r="A26" s="209"/>
      <c r="B26" s="210" t="s">
        <v>214</v>
      </c>
      <c r="C26" s="214" t="s">
        <v>215</v>
      </c>
      <c r="D26" s="214"/>
      <c r="E26" s="232" t="s">
        <v>130</v>
      </c>
      <c r="F26" s="233">
        <f>-SUM('1.1.A. Iesniedzējs:1.3.6.R.14.,41.,45.vai dz.c.s.'!H24)+SUM('1.1.A. Iesniedzējs:1.3.6.R.14.,41.,45.vai dz.c.s.'!H23)</f>
        <v>0</v>
      </c>
      <c r="G26" s="233">
        <f>-SUM('1.1.A. Iesniedzējs:1.3.6.R.14.,41.,45.vai dz.c.s.'!J24)+SUM('1.1.A. Iesniedzējs:1.3.6.R.14.,41.,45.vai dz.c.s.'!J23)</f>
        <v>0</v>
      </c>
      <c r="H26" s="233">
        <f>-SUM('1.1.A. Iesniedzējs:1.3.6.R.14.,41.,45.vai dz.c.s.'!L24)+SUM('1.1.A. Iesniedzējs:1.3.6.R.14.,41.,45.vai dz.c.s.'!L23)</f>
        <v>0</v>
      </c>
      <c r="I26" s="233">
        <f>-SUM('1.1.A. Iesniedzējs:1.3.6.R.14.,41.,45.vai dz.c.s.'!N24)+SUM('1.1.A. Iesniedzējs:1.3.6.R.14.,41.,45.vai dz.c.s.'!N23)</f>
        <v>0</v>
      </c>
      <c r="J26" s="233">
        <f>-SUM('1.1.A. Iesniedzējs:1.3.6.R.14.,41.,45.vai dz.c.s.'!P24)+SUM('1.1.A. Iesniedzējs:1.3.6.R.14.,41.,45.vai dz.c.s.'!P23)</f>
        <v>0</v>
      </c>
      <c r="K26" s="233">
        <f>-SUM('1.1.A. Iesniedzējs:1.3.6.R.14.,41.,45.vai dz.c.s.'!R24)+SUM('1.1.A. Iesniedzējs:1.3.6.R.14.,41.,45.vai dz.c.s.'!R23)</f>
        <v>0</v>
      </c>
      <c r="L26" s="233">
        <f>-SUM('1.1.A. Iesniedzējs:1.3.6.R.14.,41.,45.vai dz.c.s.'!T24)+SUM('1.1.A. Iesniedzējs:1.3.6.R.14.,41.,45.vai dz.c.s.'!T23)</f>
        <v>0</v>
      </c>
      <c r="M26" s="233">
        <f>-SUM('1.1.A. Iesniedzējs:1.3.6.R.14.,41.,45.vai dz.c.s.'!V24)+SUM('1.1.A. Iesniedzējs:1.3.6.R.14.,41.,45.vai dz.c.s.'!V23)</f>
        <v>0</v>
      </c>
      <c r="N26" s="233">
        <f>-SUM('1.1.A. Iesniedzējs:1.3.6.R.14.,41.,45.vai dz.c.s.'!X24)+SUM('1.1.A. Iesniedzējs:1.3.6.R.14.,41.,45.vai dz.c.s.'!X23)</f>
        <v>0</v>
      </c>
      <c r="O26" s="224"/>
      <c r="P26" s="224"/>
      <c r="Q26" s="224"/>
      <c r="R26" s="224"/>
      <c r="S26" s="224"/>
      <c r="T26" s="224"/>
      <c r="U26" s="224"/>
      <c r="V26" s="224"/>
      <c r="W26" s="224"/>
      <c r="X26" s="224"/>
      <c r="Y26" s="224"/>
      <c r="Z26" s="224"/>
      <c r="AA26" s="224"/>
      <c r="AB26" s="224"/>
      <c r="AC26" s="224"/>
      <c r="AD26" s="224"/>
      <c r="AE26" s="224"/>
      <c r="AF26" s="224"/>
      <c r="AG26" s="224"/>
      <c r="AH26" s="224"/>
      <c r="AI26" s="224"/>
      <c r="AJ26" s="234"/>
      <c r="AK26" s="235"/>
    </row>
    <row r="27" spans="1:38" s="231" customFormat="1" ht="13.5" customHeight="1" x14ac:dyDescent="0.2">
      <c r="A27" s="227"/>
      <c r="B27" s="228" t="s">
        <v>216</v>
      </c>
      <c r="C27" s="211" t="s">
        <v>217</v>
      </c>
      <c r="D27" s="229"/>
      <c r="E27" s="217" t="s">
        <v>130</v>
      </c>
      <c r="F27" s="218">
        <f>F28</f>
        <v>0</v>
      </c>
      <c r="G27" s="218">
        <f t="shared" ref="G27:N27" si="7">G28</f>
        <v>0</v>
      </c>
      <c r="H27" s="218">
        <f t="shared" si="7"/>
        <v>0</v>
      </c>
      <c r="I27" s="218">
        <f t="shared" si="7"/>
        <v>0</v>
      </c>
      <c r="J27" s="218">
        <f t="shared" si="7"/>
        <v>0</v>
      </c>
      <c r="K27" s="218">
        <f t="shared" si="7"/>
        <v>0</v>
      </c>
      <c r="L27" s="218">
        <f t="shared" si="7"/>
        <v>0</v>
      </c>
      <c r="M27" s="218">
        <f t="shared" si="7"/>
        <v>0</v>
      </c>
      <c r="N27" s="218">
        <f t="shared" si="7"/>
        <v>0</v>
      </c>
      <c r="O27" s="224"/>
      <c r="P27" s="224"/>
      <c r="Q27" s="224"/>
      <c r="R27" s="224"/>
      <c r="S27" s="224"/>
      <c r="T27" s="224"/>
      <c r="U27" s="224"/>
      <c r="V27" s="224"/>
      <c r="W27" s="224"/>
      <c r="X27" s="224"/>
      <c r="Y27" s="224"/>
      <c r="Z27" s="224"/>
      <c r="AA27" s="224"/>
      <c r="AB27" s="224"/>
      <c r="AC27" s="224"/>
      <c r="AD27" s="224"/>
      <c r="AE27" s="224"/>
      <c r="AF27" s="224"/>
      <c r="AG27" s="224"/>
      <c r="AH27" s="224"/>
      <c r="AI27" s="224"/>
      <c r="AJ27" s="213">
        <f t="shared" si="5"/>
        <v>0</v>
      </c>
      <c r="AK27" s="230"/>
    </row>
    <row r="28" spans="1:38" ht="13.5" customHeight="1" x14ac:dyDescent="0.2">
      <c r="A28" s="209"/>
      <c r="B28" s="210" t="s">
        <v>218</v>
      </c>
      <c r="C28" s="214" t="s">
        <v>219</v>
      </c>
      <c r="D28" s="214"/>
      <c r="E28" s="232" t="s">
        <v>130</v>
      </c>
      <c r="F28" s="233">
        <f>-SUM('1.1.A. Iesniedzējs:1.3.6.R.14.,41.,45.vai dz.c.s.'!H23,'1.1.A. Iesniedzējs:1.3.6.R.14.,41.,45.vai dz.c.s.'!I23)</f>
        <v>0</v>
      </c>
      <c r="G28" s="233">
        <f>-SUM('1.1.A. Iesniedzējs:1.3.6.R.14.,41.,45.vai dz.c.s.'!J23,'1.1.A. Iesniedzējs:1.3.6.R.14.,41.,45.vai dz.c.s.'!K23)</f>
        <v>0</v>
      </c>
      <c r="H28" s="233">
        <f>-SUM('1.1.A. Iesniedzējs:1.3.6.R.14.,41.,45.vai dz.c.s.'!L23,'1.1.A. Iesniedzējs:1.3.6.R.14.,41.,45.vai dz.c.s.'!M23)</f>
        <v>0</v>
      </c>
      <c r="I28" s="233">
        <f>-SUM('1.1.A. Iesniedzējs:1.3.6.R.14.,41.,45.vai dz.c.s.'!N23,'1.1.A. Iesniedzējs:1.3.6.R.14.,41.,45.vai dz.c.s.'!O23)</f>
        <v>0</v>
      </c>
      <c r="J28" s="233">
        <f>-SUM('1.1.A. Iesniedzējs:1.3.6.R.14.,41.,45.vai dz.c.s.'!P23,'1.1.A. Iesniedzējs:1.3.6.R.14.,41.,45.vai dz.c.s.'!Q23)</f>
        <v>0</v>
      </c>
      <c r="K28" s="233">
        <f>-SUM('1.1.A. Iesniedzējs:1.3.6.R.14.,41.,45.vai dz.c.s.'!R23,'1.1.A. Iesniedzējs:1.3.6.R.14.,41.,45.vai dz.c.s.'!S23)</f>
        <v>0</v>
      </c>
      <c r="L28" s="233">
        <f>-SUM('1.1.A. Iesniedzējs:1.3.6.R.14.,41.,45.vai dz.c.s.'!T23,'1.1.A. Iesniedzējs:1.3.6.R.14.,41.,45.vai dz.c.s.'!U23)</f>
        <v>0</v>
      </c>
      <c r="M28" s="233">
        <f>-SUM('1.1.A. Iesniedzējs:1.3.6.R.14.,41.,45.vai dz.c.s.'!V23,'1.1.A. Iesniedzējs:1.3.6.R.14.,41.,45.vai dz.c.s.'!W23)</f>
        <v>0</v>
      </c>
      <c r="N28" s="233">
        <f>-SUM('1.1.A. Iesniedzējs:1.3.6.R.14.,41.,45.vai dz.c.s.'!X23,'1.1.A. Iesniedzējs:1.3.6.R.14.,41.,45.vai dz.c.s.'!Y23)</f>
        <v>0</v>
      </c>
      <c r="O28" s="224"/>
      <c r="P28" s="224"/>
      <c r="Q28" s="224"/>
      <c r="R28" s="224"/>
      <c r="S28" s="224"/>
      <c r="T28" s="224"/>
      <c r="U28" s="224"/>
      <c r="V28" s="224"/>
      <c r="W28" s="224"/>
      <c r="X28" s="224"/>
      <c r="Y28" s="224"/>
      <c r="Z28" s="224"/>
      <c r="AA28" s="224"/>
      <c r="AB28" s="224"/>
      <c r="AC28" s="224"/>
      <c r="AD28" s="224"/>
      <c r="AE28" s="224"/>
      <c r="AF28" s="224"/>
      <c r="AG28" s="224"/>
      <c r="AH28" s="224"/>
      <c r="AI28" s="224"/>
      <c r="AJ28" s="234">
        <f t="shared" si="5"/>
        <v>0</v>
      </c>
      <c r="AK28" s="235"/>
    </row>
    <row r="29" spans="1:38" ht="13.5" customHeight="1" x14ac:dyDescent="0.2">
      <c r="A29" s="209"/>
      <c r="B29" s="236">
        <v>4</v>
      </c>
      <c r="C29" s="211" t="s">
        <v>220</v>
      </c>
      <c r="D29" s="211"/>
      <c r="E29" s="217" t="s">
        <v>130</v>
      </c>
      <c r="F29" s="224"/>
      <c r="G29" s="218">
        <f t="shared" ref="G29:I29" si="8">G30</f>
        <v>0</v>
      </c>
      <c r="H29" s="218">
        <f t="shared" si="8"/>
        <v>0</v>
      </c>
      <c r="I29" s="218">
        <f t="shared" si="8"/>
        <v>0</v>
      </c>
      <c r="J29" s="218">
        <f>J30</f>
        <v>0</v>
      </c>
      <c r="K29" s="218">
        <f t="shared" ref="K29:AA29" si="9">K30</f>
        <v>0</v>
      </c>
      <c r="L29" s="218">
        <f t="shared" si="9"/>
        <v>0</v>
      </c>
      <c r="M29" s="218">
        <f t="shared" si="9"/>
        <v>0</v>
      </c>
      <c r="N29" s="218">
        <f t="shared" si="9"/>
        <v>0</v>
      </c>
      <c r="O29" s="218">
        <f t="shared" si="9"/>
        <v>0</v>
      </c>
      <c r="P29" s="218">
        <f t="shared" si="9"/>
        <v>0</v>
      </c>
      <c r="Q29" s="218">
        <f t="shared" si="9"/>
        <v>0</v>
      </c>
      <c r="R29" s="218">
        <f t="shared" si="9"/>
        <v>0</v>
      </c>
      <c r="S29" s="218">
        <f t="shared" si="9"/>
        <v>0</v>
      </c>
      <c r="T29" s="218">
        <f t="shared" si="9"/>
        <v>0</v>
      </c>
      <c r="U29" s="218">
        <f t="shared" si="9"/>
        <v>0</v>
      </c>
      <c r="V29" s="218">
        <f t="shared" si="9"/>
        <v>0</v>
      </c>
      <c r="W29" s="218">
        <f t="shared" si="9"/>
        <v>0</v>
      </c>
      <c r="X29" s="218">
        <f t="shared" si="9"/>
        <v>0</v>
      </c>
      <c r="Y29" s="218">
        <f t="shared" si="9"/>
        <v>0</v>
      </c>
      <c r="Z29" s="218">
        <f t="shared" si="9"/>
        <v>0</v>
      </c>
      <c r="AA29" s="218">
        <f t="shared" si="9"/>
        <v>0</v>
      </c>
      <c r="AB29" s="218">
        <f>AB30</f>
        <v>0</v>
      </c>
      <c r="AC29" s="218">
        <f t="shared" ref="AC29:AI29" si="10">AC30</f>
        <v>0</v>
      </c>
      <c r="AD29" s="218">
        <f t="shared" si="10"/>
        <v>0</v>
      </c>
      <c r="AE29" s="218">
        <f t="shared" si="10"/>
        <v>0</v>
      </c>
      <c r="AF29" s="218">
        <f t="shared" si="10"/>
        <v>0</v>
      </c>
      <c r="AG29" s="218">
        <f t="shared" si="10"/>
        <v>0</v>
      </c>
      <c r="AH29" s="218">
        <f t="shared" si="10"/>
        <v>0</v>
      </c>
      <c r="AI29" s="218">
        <f t="shared" si="10"/>
        <v>0</v>
      </c>
      <c r="AJ29" s="213">
        <f t="shared" si="5"/>
        <v>0</v>
      </c>
      <c r="AK29" s="235"/>
    </row>
    <row r="30" spans="1:38" ht="13.5" customHeight="1" x14ac:dyDescent="0.2">
      <c r="A30" s="209"/>
      <c r="B30" s="237" t="s">
        <v>221</v>
      </c>
      <c r="C30" s="238" t="s">
        <v>222</v>
      </c>
      <c r="D30" s="211"/>
      <c r="E30" s="212" t="s">
        <v>130</v>
      </c>
      <c r="F30" s="224"/>
      <c r="G30" s="24"/>
      <c r="H30" s="24"/>
      <c r="I30" s="24"/>
      <c r="J30" s="24"/>
      <c r="K30" s="24"/>
      <c r="L30" s="24"/>
      <c r="M30" s="24"/>
      <c r="N30" s="24"/>
      <c r="O30" s="24"/>
      <c r="P30" s="24"/>
      <c r="Q30" s="24"/>
      <c r="R30" s="24"/>
      <c r="S30" s="24"/>
      <c r="T30" s="24">
        <f>IF(Pieņēmumi!D31&lt;0,0,Pieņēmumi!D31)</f>
        <v>0</v>
      </c>
      <c r="U30" s="24"/>
      <c r="V30" s="24"/>
      <c r="W30" s="24"/>
      <c r="X30" s="24"/>
      <c r="Y30" s="24"/>
      <c r="Z30" s="24"/>
      <c r="AA30" s="24"/>
      <c r="AB30" s="24"/>
      <c r="AC30" s="24"/>
      <c r="AD30" s="24"/>
      <c r="AE30" s="24"/>
      <c r="AF30" s="24"/>
      <c r="AG30" s="24"/>
      <c r="AH30" s="24"/>
      <c r="AI30" s="24"/>
      <c r="AJ30" s="213">
        <f>SUM(F30:AI30)</f>
        <v>0</v>
      </c>
      <c r="AK30" s="235"/>
    </row>
    <row r="31" spans="1:38" s="246" customFormat="1" ht="13.5" customHeight="1" thickBot="1" x14ac:dyDescent="0.25">
      <c r="A31" s="239"/>
      <c r="B31" s="240">
        <v>5</v>
      </c>
      <c r="C31" s="241" t="s">
        <v>201</v>
      </c>
      <c r="D31" s="241"/>
      <c r="E31" s="242" t="s">
        <v>130</v>
      </c>
      <c r="F31" s="243">
        <f t="shared" ref="F31:AI31" si="11">SUM(F9,,F16,F23,F29)</f>
        <v>0</v>
      </c>
      <c r="G31" s="243">
        <f>SUM(G9,,G16,G23,G29)</f>
        <v>0</v>
      </c>
      <c r="H31" s="243">
        <f t="shared" si="11"/>
        <v>0</v>
      </c>
      <c r="I31" s="243">
        <f t="shared" si="11"/>
        <v>0</v>
      </c>
      <c r="J31" s="243">
        <f t="shared" si="11"/>
        <v>0</v>
      </c>
      <c r="K31" s="243">
        <f t="shared" si="11"/>
        <v>0</v>
      </c>
      <c r="L31" s="243">
        <f t="shared" si="11"/>
        <v>0</v>
      </c>
      <c r="M31" s="243">
        <f t="shared" si="11"/>
        <v>0</v>
      </c>
      <c r="N31" s="243">
        <f t="shared" si="11"/>
        <v>0</v>
      </c>
      <c r="O31" s="243">
        <f t="shared" si="11"/>
        <v>0</v>
      </c>
      <c r="P31" s="243">
        <f t="shared" si="11"/>
        <v>0</v>
      </c>
      <c r="Q31" s="243">
        <f t="shared" si="11"/>
        <v>0</v>
      </c>
      <c r="R31" s="243">
        <f t="shared" si="11"/>
        <v>0</v>
      </c>
      <c r="S31" s="243">
        <f t="shared" si="11"/>
        <v>0</v>
      </c>
      <c r="T31" s="243">
        <f t="shared" si="11"/>
        <v>0</v>
      </c>
      <c r="U31" s="243">
        <f t="shared" si="11"/>
        <v>0</v>
      </c>
      <c r="V31" s="243">
        <f t="shared" si="11"/>
        <v>0</v>
      </c>
      <c r="W31" s="243">
        <f t="shared" si="11"/>
        <v>0</v>
      </c>
      <c r="X31" s="243">
        <f t="shared" si="11"/>
        <v>0</v>
      </c>
      <c r="Y31" s="243">
        <f t="shared" si="11"/>
        <v>0</v>
      </c>
      <c r="Z31" s="243">
        <f t="shared" si="11"/>
        <v>0</v>
      </c>
      <c r="AA31" s="243">
        <f t="shared" si="11"/>
        <v>0</v>
      </c>
      <c r="AB31" s="243">
        <f t="shared" si="11"/>
        <v>0</v>
      </c>
      <c r="AC31" s="243">
        <f t="shared" si="11"/>
        <v>0</v>
      </c>
      <c r="AD31" s="243">
        <f t="shared" si="11"/>
        <v>0</v>
      </c>
      <c r="AE31" s="243">
        <f t="shared" si="11"/>
        <v>0</v>
      </c>
      <c r="AF31" s="243">
        <f t="shared" si="11"/>
        <v>0</v>
      </c>
      <c r="AG31" s="243">
        <f t="shared" si="11"/>
        <v>0</v>
      </c>
      <c r="AH31" s="243">
        <f t="shared" si="11"/>
        <v>0</v>
      </c>
      <c r="AI31" s="243">
        <f t="shared" si="11"/>
        <v>0</v>
      </c>
      <c r="AJ31" s="244">
        <f>SUM(F31:AI31)</f>
        <v>0</v>
      </c>
      <c r="AK31" s="245"/>
    </row>
    <row r="32" spans="1:38" x14ac:dyDescent="0.2">
      <c r="AK32" s="202"/>
    </row>
    <row r="33" spans="1:36" x14ac:dyDescent="0.2">
      <c r="A33" s="199"/>
      <c r="B33" s="199"/>
      <c r="C33" s="199"/>
      <c r="D33" s="199"/>
      <c r="E33" s="199"/>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1"/>
    </row>
    <row r="34" spans="1:36" x14ac:dyDescent="0.2">
      <c r="A34" s="3"/>
      <c r="B34" s="3"/>
      <c r="C34" s="3"/>
      <c r="D34" s="247"/>
      <c r="E34" s="3"/>
      <c r="F34" s="248"/>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49" t="s">
        <v>202</v>
      </c>
      <c r="D35" s="247"/>
      <c r="E35" s="3"/>
      <c r="F35" s="248"/>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2">
      <c r="A37" s="3"/>
      <c r="B37" s="3"/>
      <c r="C37" s="137"/>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50"/>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2">
      <c r="A39" s="3"/>
      <c r="B39" s="3"/>
      <c r="C39" s="50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51"/>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JqRnQg4q70o6RbVHyoI8yVE7DWXU8bqDRe6v3wn5dynVeR4bqyJm5PWwpVvK03sMbrHQr7ZjOMdLhnvC3xR5oA==" saltValue="ncwcjjBHgEnV8FuOQa6SWg=="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2"/>
  <sheetViews>
    <sheetView tabSelected="1" zoomScale="90" zoomScaleNormal="90" workbookViewId="0">
      <selection activeCell="E29" sqref="E29"/>
    </sheetView>
  </sheetViews>
  <sheetFormatPr defaultColWidth="9.140625" defaultRowHeight="15.75" x14ac:dyDescent="0.25"/>
  <cols>
    <col min="1" max="1" width="6" style="489" customWidth="1"/>
    <col min="2" max="2" width="63.42578125" style="489" customWidth="1"/>
    <col min="3" max="5" width="32.7109375" style="489" customWidth="1"/>
    <col min="6" max="7" width="9.140625" style="489" customWidth="1"/>
    <col min="8" max="16384" width="9.140625" style="489"/>
  </cols>
  <sheetData>
    <row r="1" spans="1:6" x14ac:dyDescent="0.25">
      <c r="A1" s="674" t="s">
        <v>477</v>
      </c>
      <c r="B1" s="675"/>
      <c r="C1" s="675"/>
      <c r="D1" s="675"/>
      <c r="E1" s="675"/>
    </row>
    <row r="2" spans="1:6" ht="15.75" customHeight="1" x14ac:dyDescent="0.3">
      <c r="A2" s="672"/>
      <c r="B2" s="673"/>
      <c r="C2" s="673"/>
      <c r="D2" s="673"/>
      <c r="E2" s="673"/>
    </row>
    <row r="3" spans="1:6" ht="26.25" x14ac:dyDescent="0.25">
      <c r="A3" s="543" t="s">
        <v>94</v>
      </c>
      <c r="B3" s="543"/>
      <c r="C3" s="543"/>
      <c r="D3" s="543"/>
      <c r="E3" s="543"/>
    </row>
    <row r="4" spans="1:6" x14ac:dyDescent="0.25">
      <c r="A4" s="490" t="s">
        <v>95</v>
      </c>
      <c r="B4" s="490"/>
      <c r="C4" s="490"/>
      <c r="D4" s="490"/>
      <c r="E4" s="490"/>
    </row>
    <row r="5" spans="1:6" x14ac:dyDescent="0.25">
      <c r="A5" s="491"/>
      <c r="B5" s="491"/>
      <c r="C5" s="492"/>
      <c r="D5" s="492"/>
      <c r="E5" s="492"/>
    </row>
    <row r="6" spans="1:6" ht="15.75" customHeight="1" x14ac:dyDescent="0.25">
      <c r="A6" s="493" t="s">
        <v>96</v>
      </c>
      <c r="B6" s="493" t="s">
        <v>97</v>
      </c>
      <c r="C6" s="95"/>
      <c r="D6" s="21"/>
      <c r="E6" s="21"/>
    </row>
    <row r="7" spans="1:6" ht="15.75" customHeight="1" x14ac:dyDescent="0.25">
      <c r="A7" s="493" t="s">
        <v>98</v>
      </c>
      <c r="B7" s="493" t="s">
        <v>99</v>
      </c>
      <c r="C7" s="151"/>
      <c r="D7" s="21"/>
      <c r="E7" s="21"/>
    </row>
    <row r="8" spans="1:6" x14ac:dyDescent="0.25">
      <c r="A8" s="493" t="s">
        <v>100</v>
      </c>
      <c r="B8" s="493" t="s">
        <v>101</v>
      </c>
      <c r="C8" s="95"/>
      <c r="D8" s="21"/>
      <c r="E8" s="21"/>
    </row>
    <row r="9" spans="1:6" ht="32.25" customHeight="1" x14ac:dyDescent="0.25">
      <c r="A9" s="493" t="s">
        <v>102</v>
      </c>
      <c r="B9" s="493" t="s">
        <v>103</v>
      </c>
      <c r="C9" s="544" t="s">
        <v>104</v>
      </c>
      <c r="D9" s="544"/>
      <c r="E9" s="544"/>
    </row>
    <row r="10" spans="1:6" hidden="1" x14ac:dyDescent="0.25">
      <c r="A10" s="493" t="s">
        <v>105</v>
      </c>
      <c r="B10" s="493" t="s">
        <v>106</v>
      </c>
      <c r="C10" s="112"/>
      <c r="D10" s="21"/>
      <c r="E10" s="21"/>
      <c r="F10" s="472" t="s">
        <v>107</v>
      </c>
    </row>
    <row r="11" spans="1:6" x14ac:dyDescent="0.25">
      <c r="A11" s="538" t="s">
        <v>105</v>
      </c>
      <c r="B11" s="538" t="s">
        <v>108</v>
      </c>
      <c r="C11" s="22"/>
      <c r="D11" s="21"/>
      <c r="E11" s="21"/>
    </row>
    <row r="12" spans="1:6" x14ac:dyDescent="0.25">
      <c r="A12" s="539"/>
      <c r="B12" s="539"/>
      <c r="C12" s="22"/>
      <c r="D12" s="21"/>
      <c r="E12" s="21"/>
    </row>
    <row r="13" spans="1:6" hidden="1" x14ac:dyDescent="0.25">
      <c r="A13" s="539"/>
      <c r="B13" s="539"/>
      <c r="C13" s="22"/>
      <c r="D13" s="21"/>
      <c r="E13" s="21"/>
    </row>
    <row r="14" spans="1:6" hidden="1" x14ac:dyDescent="0.25">
      <c r="A14" s="540"/>
      <c r="B14" s="540"/>
      <c r="C14" s="22"/>
      <c r="D14" s="21"/>
      <c r="E14" s="21"/>
    </row>
    <row r="15" spans="1:6" x14ac:dyDescent="0.25">
      <c r="A15" s="494" t="s">
        <v>109</v>
      </c>
      <c r="B15" s="495" t="s">
        <v>110</v>
      </c>
      <c r="C15" s="138"/>
      <c r="D15" s="138"/>
      <c r="E15" s="138">
        <v>2026</v>
      </c>
    </row>
    <row r="16" spans="1:6" hidden="1" x14ac:dyDescent="0.25">
      <c r="A16" s="493" t="s">
        <v>111</v>
      </c>
      <c r="B16" s="495" t="s">
        <v>112</v>
      </c>
      <c r="C16" s="138"/>
      <c r="D16" s="138"/>
      <c r="E16" s="138">
        <v>2024</v>
      </c>
    </row>
    <row r="17" spans="1:6" hidden="1" x14ac:dyDescent="0.25">
      <c r="A17" s="493" t="s">
        <v>113</v>
      </c>
      <c r="B17" s="495" t="s">
        <v>114</v>
      </c>
      <c r="C17" s="542"/>
      <c r="D17" s="542"/>
      <c r="E17" s="542"/>
    </row>
    <row r="18" spans="1:6" x14ac:dyDescent="0.25">
      <c r="A18" s="493" t="s">
        <v>111</v>
      </c>
      <c r="B18" s="495" t="s">
        <v>115</v>
      </c>
      <c r="C18" s="542">
        <v>15</v>
      </c>
      <c r="D18" s="542"/>
      <c r="E18" s="542"/>
      <c r="F18" s="496" t="s">
        <v>116</v>
      </c>
    </row>
    <row r="19" spans="1:6" x14ac:dyDescent="0.25">
      <c r="A19" s="493" t="s">
        <v>113</v>
      </c>
      <c r="B19" s="493" t="s">
        <v>117</v>
      </c>
      <c r="C19" s="541">
        <v>2029</v>
      </c>
      <c r="D19" s="541"/>
      <c r="E19" s="541"/>
    </row>
    <row r="20" spans="1:6" x14ac:dyDescent="0.25">
      <c r="A20" s="497"/>
      <c r="B20" s="491" t="s">
        <v>118</v>
      </c>
      <c r="C20" s="492"/>
      <c r="D20" s="492"/>
      <c r="E20" s="492"/>
    </row>
    <row r="21" spans="1:6" x14ac:dyDescent="0.25">
      <c r="A21" s="497"/>
      <c r="B21" s="498">
        <v>0</v>
      </c>
      <c r="C21" s="491" t="s">
        <v>119</v>
      </c>
      <c r="D21" s="492"/>
      <c r="E21" s="492"/>
    </row>
    <row r="22" spans="1:6" x14ac:dyDescent="0.25">
      <c r="A22" s="497"/>
      <c r="B22" s="499">
        <v>0</v>
      </c>
      <c r="C22" s="491" t="s">
        <v>120</v>
      </c>
      <c r="D22" s="492"/>
      <c r="E22" s="492"/>
    </row>
  </sheetData>
  <sheetProtection algorithmName="SHA-512" hashValue="bxiSO2ZumwCtjrybA++EoLy/Ly2JUX4m7yU0xTRr2C4LTSoxWl+zr60R/Ee7//ugo8vxed/8T0ME9Fz8sa84mw==" saltValue="L5TGa3IIzUnQQkqJ+ecDgw==" spinCount="100000" sheet="1" formatCells="0" formatColumns="0" formatRows="0" insertColumns="0" insertRows="0" insertHyperlinks="0" deleteColumns="0" deleteRows="0" sort="0" autoFilter="0" pivotTables="0"/>
  <mergeCells count="8">
    <mergeCell ref="A1:E1"/>
    <mergeCell ref="A11:A14"/>
    <mergeCell ref="B11:B14"/>
    <mergeCell ref="C19:E19"/>
    <mergeCell ref="C17:E17"/>
    <mergeCell ref="A3:E3"/>
    <mergeCell ref="C9:E9"/>
    <mergeCell ref="C18:E18"/>
  </mergeCells>
  <dataValidations xWindow="670" yWindow="420" count="7">
    <dataValidation allowBlank="1" showInputMessage="1" showErrorMessage="1" prompt="Norādiet projekta nosaukumu" sqref="C8" xr:uid="{7E0C46C1-9830-43BC-BCEC-DDBC9E33B994}"/>
    <dataValidation allowBlank="1" showInputMessage="1" showErrorMessage="1" prompt="Norādiet projekta iesniedzēja sadarbības partneri Nr.1 (ja attiecināms)" sqref="C11" xr:uid="{A7DCDDDD-AA88-4A71-AE9D-E517E7A0B42A}"/>
    <dataValidation allowBlank="1" showInputMessage="1" showErrorMessage="1" prompt="Norādiet projekta iesniedzēja sadarbības partneri Nr.2 (ja attiecināms)" sqref="C12" xr:uid="{9E2843AF-ABFB-4B5F-ACAA-583FB5160896}"/>
    <dataValidation allowBlank="1" showInputMessage="1" showErrorMessage="1" prompt="Norādiet projekta iesniedzēja sadarbības partneri Nr.3 (ja attiecināms)" sqref="C13" xr:uid="{66F260DC-27DC-4569-8E15-ED36BE5C77A1}"/>
    <dataValidation allowBlank="1" showInputMessage="1" showErrorMessage="1" prompt="Norādiet projekta iesniedzēja sadarbības partneri Nr.4 (ja attiecināms)" sqref="C14"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8" xr:uid="{1F6A3F49-59CF-4666-BFDD-426B9AB25673}"/>
    <dataValidation allowBlank="1" showInputMessage="1" showErrorMessage="1" prompt="Norādiet projekta iesniedzēju" sqref="C6" xr:uid="{7C7EA410-8BD0-4D2C-8838-364B39368F9F}"/>
  </dataValidations>
  <hyperlinks>
    <hyperlink ref="F10" r:id="rId1" xr:uid="{1DB92247-0F9D-4BD2-B8DB-7D48227536C9}"/>
    <hyperlink ref="F18"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C10</xm:sqref>
        </x14:dataValidation>
        <x14:dataValidation type="list" allowBlank="1" showInputMessage="1" showErrorMessage="1" prompt="Izvēlies datumu" xr:uid="{872945F7-8B3F-42B0-87B0-FFB20C360FDA}">
          <x14:formula1>
            <xm:f>Dati!$C$3:$C$33</xm:f>
          </x14:formula1>
          <xm:sqref>C15:C16</xm:sqref>
        </x14:dataValidation>
        <x14:dataValidation type="list" allowBlank="1" showInputMessage="1" showErrorMessage="1" prompt="Izvēlies mēnesi" xr:uid="{4C9E6AFD-7182-44BD-96FF-DAD0A38CCE04}">
          <x14:formula1>
            <xm:f>Dati!$D$3:$D$14</xm:f>
          </x14:formula1>
          <xm:sqref>D15:D16</xm:sqref>
        </x14:dataValidation>
        <x14:dataValidation type="list" allowBlank="1" showInputMessage="1" showErrorMessage="1" prompt="Izvēlieties gadu" xr:uid="{560CD197-74DD-4AD9-9916-D60886677CD4}">
          <x14:formula1>
            <xm:f>Dati!$E$6:$E$14</xm:f>
          </x14:formula1>
          <xm:sqref>C19:E19</xm:sqref>
        </x14:dataValidation>
        <x14:dataValidation type="list" allowBlank="1" showInputMessage="1" showErrorMessage="1" prompt="Izvēlies nozari" xr:uid="{8689E91A-9CCC-4FDD-8964-CE01CD543D63}">
          <x14:formula1>
            <xm:f>Dati!$G$2:$G$12</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C7</xm:sqref>
        </x14:dataValidation>
        <x14:dataValidation type="list" allowBlank="1" showInputMessage="1" showErrorMessage="1" prompt="Izvēlies gadu" xr:uid="{098422E8-8228-4E45-A4A3-728E15B25984}">
          <x14:formula1>
            <xm:f>Dati!$E$3:$E$12</xm:f>
          </x14:formula1>
          <xm:sqref>E15:E16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15" sqref="F15"/>
    </sheetView>
  </sheetViews>
  <sheetFormatPr defaultColWidth="9.140625" defaultRowHeight="12.75" x14ac:dyDescent="0.2"/>
  <cols>
    <col min="1" max="1" width="2.28515625" style="183" customWidth="1"/>
    <col min="2" max="2" width="4.140625" style="183" customWidth="1"/>
    <col min="3" max="3" width="50.28515625" style="183" customWidth="1"/>
    <col min="4" max="4" width="4.7109375" style="183" bestFit="1" customWidth="1"/>
    <col min="5" max="35" width="14" style="183" customWidth="1"/>
    <col min="36" max="36" width="9.140625" style="183" customWidth="1"/>
    <col min="37" max="16384" width="9.140625" style="183"/>
  </cols>
  <sheetData>
    <row r="1" spans="1:65" s="1" customFormat="1" ht="26.25" x14ac:dyDescent="0.25">
      <c r="A1" s="565" t="s">
        <v>223</v>
      </c>
      <c r="B1" s="565"/>
      <c r="C1" s="565"/>
      <c r="D1" s="177"/>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4" customFormat="1" ht="21" x14ac:dyDescent="0.35">
      <c r="A2" s="275" t="s">
        <v>224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76"/>
      <c r="B3" s="277"/>
      <c r="C3" s="180"/>
      <c r="D3" s="278"/>
      <c r="E3" s="279">
        <f>'3. DL invest.n.pl.AR pr.'!F4</f>
        <v>1</v>
      </c>
      <c r="F3" s="279">
        <f>'3. DL invest.n.pl.AR pr.'!G4</f>
        <v>2</v>
      </c>
      <c r="G3" s="279">
        <f>'3. DL invest.n.pl.AR pr.'!H4</f>
        <v>3</v>
      </c>
      <c r="H3" s="279">
        <f>'3. DL invest.n.pl.AR pr.'!I4</f>
        <v>4</v>
      </c>
      <c r="I3" s="279">
        <f>'3. DL invest.n.pl.AR pr.'!J4</f>
        <v>5</v>
      </c>
      <c r="J3" s="279">
        <f>'3. DL invest.n.pl.AR pr.'!K4</f>
        <v>6</v>
      </c>
      <c r="K3" s="279">
        <f>'3. DL invest.n.pl.AR pr.'!L4</f>
        <v>7</v>
      </c>
      <c r="L3" s="279">
        <f>'3. DL invest.n.pl.AR pr.'!M4</f>
        <v>8</v>
      </c>
      <c r="M3" s="279">
        <f>'3. DL invest.n.pl.AR pr.'!N4</f>
        <v>9</v>
      </c>
      <c r="N3" s="279">
        <f>'3. DL invest.n.pl.AR pr.'!O4</f>
        <v>10</v>
      </c>
      <c r="O3" s="279">
        <f>'3. DL invest.n.pl.AR pr.'!P4</f>
        <v>11</v>
      </c>
      <c r="P3" s="279">
        <f>'3. DL invest.n.pl.AR pr.'!Q4</f>
        <v>12</v>
      </c>
      <c r="Q3" s="279">
        <f>'3. DL invest.n.pl.AR pr.'!R4</f>
        <v>13</v>
      </c>
      <c r="R3" s="279">
        <f>'3. DL invest.n.pl.AR pr.'!S4</f>
        <v>14</v>
      </c>
      <c r="S3" s="279">
        <f>'3. DL invest.n.pl.AR pr.'!T4</f>
        <v>15</v>
      </c>
      <c r="T3" s="279">
        <f>'3. DL invest.n.pl.AR pr.'!U4</f>
        <v>16</v>
      </c>
      <c r="U3" s="279">
        <f>'3. DL invest.n.pl.AR pr.'!V4</f>
        <v>17</v>
      </c>
      <c r="V3" s="279">
        <f>'3. DL invest.n.pl.AR pr.'!W4</f>
        <v>18</v>
      </c>
      <c r="W3" s="279">
        <f>'3. DL invest.n.pl.AR pr.'!X4</f>
        <v>19</v>
      </c>
      <c r="X3" s="279">
        <f>'3. DL invest.n.pl.AR pr.'!Y4</f>
        <v>20</v>
      </c>
      <c r="Y3" s="279">
        <f>'3. DL invest.n.pl.AR pr.'!Z4</f>
        <v>21</v>
      </c>
      <c r="Z3" s="279">
        <f>'3. DL invest.n.pl.AR pr.'!AA4</f>
        <v>22</v>
      </c>
      <c r="AA3" s="279">
        <f>'3. DL invest.n.pl.AR pr.'!AB4</f>
        <v>23</v>
      </c>
      <c r="AB3" s="279">
        <f>'3. DL invest.n.pl.AR pr.'!AC4</f>
        <v>24</v>
      </c>
      <c r="AC3" s="279">
        <f>'3. DL invest.n.pl.AR pr.'!AD4</f>
        <v>25</v>
      </c>
      <c r="AD3" s="279">
        <f>'3. DL invest.n.pl.AR pr.'!AE4</f>
        <v>26</v>
      </c>
      <c r="AE3" s="279">
        <f>'3. DL invest.n.pl.AR pr.'!AF4</f>
        <v>27</v>
      </c>
      <c r="AF3" s="279">
        <f>'3. DL invest.n.pl.AR pr.'!AG4</f>
        <v>28</v>
      </c>
      <c r="AG3" s="279">
        <f>'3. DL invest.n.pl.AR pr.'!AH4</f>
        <v>29</v>
      </c>
      <c r="AH3" s="279">
        <f>'3. DL invest.n.pl.AR pr.'!AI4</f>
        <v>30</v>
      </c>
      <c r="AI3" s="182"/>
    </row>
    <row r="4" spans="1:65" x14ac:dyDescent="0.2">
      <c r="A4" s="254"/>
      <c r="B4" s="191"/>
      <c r="C4" s="191"/>
      <c r="D4" s="192" t="s">
        <v>190</v>
      </c>
      <c r="E4" s="280">
        <f>'3. DL invest.n.pl.AR pr.'!F5</f>
        <v>2026</v>
      </c>
      <c r="F4" s="280">
        <f>'3. DL invest.n.pl.AR pr.'!G5</f>
        <v>2027</v>
      </c>
      <c r="G4" s="280">
        <f>'3. DL invest.n.pl.AR pr.'!H5</f>
        <v>2028</v>
      </c>
      <c r="H4" s="280">
        <f>'3. DL invest.n.pl.AR pr.'!I5</f>
        <v>2029</v>
      </c>
      <c r="I4" s="280">
        <f>'3. DL invest.n.pl.AR pr.'!J5</f>
        <v>2030</v>
      </c>
      <c r="J4" s="280">
        <f>'3. DL invest.n.pl.AR pr.'!K5</f>
        <v>2031</v>
      </c>
      <c r="K4" s="280">
        <f>'3. DL invest.n.pl.AR pr.'!L5</f>
        <v>2032</v>
      </c>
      <c r="L4" s="280">
        <f>'3. DL invest.n.pl.AR pr.'!M5</f>
        <v>2033</v>
      </c>
      <c r="M4" s="280">
        <f>'3. DL invest.n.pl.AR pr.'!N5</f>
        <v>2034</v>
      </c>
      <c r="N4" s="280">
        <f>'3. DL invest.n.pl.AR pr.'!O5</f>
        <v>2035</v>
      </c>
      <c r="O4" s="280">
        <f>'3. DL invest.n.pl.AR pr.'!P5</f>
        <v>2036</v>
      </c>
      <c r="P4" s="280">
        <f>'3. DL invest.n.pl.AR pr.'!Q5</f>
        <v>2037</v>
      </c>
      <c r="Q4" s="280">
        <f>'3. DL invest.n.pl.AR pr.'!R5</f>
        <v>2038</v>
      </c>
      <c r="R4" s="280">
        <f>'3. DL invest.n.pl.AR pr.'!S5</f>
        <v>2039</v>
      </c>
      <c r="S4" s="280">
        <f>'3. DL invest.n.pl.AR pr.'!T5</f>
        <v>2040</v>
      </c>
      <c r="T4" s="280">
        <f>'3. DL invest.n.pl.AR pr.'!U5</f>
        <v>2041</v>
      </c>
      <c r="U4" s="280">
        <f>'3. DL invest.n.pl.AR pr.'!V5</f>
        <v>2042</v>
      </c>
      <c r="V4" s="280">
        <f>'3. DL invest.n.pl.AR pr.'!W5</f>
        <v>2043</v>
      </c>
      <c r="W4" s="280">
        <f>'3. DL invest.n.pl.AR pr.'!X5</f>
        <v>2044</v>
      </c>
      <c r="X4" s="280">
        <f>'3. DL invest.n.pl.AR pr.'!Y5</f>
        <v>2045</v>
      </c>
      <c r="Y4" s="280">
        <f>'3. DL invest.n.pl.AR pr.'!Z5</f>
        <v>2046</v>
      </c>
      <c r="Z4" s="280">
        <f>'3. DL invest.n.pl.AR pr.'!AA5</f>
        <v>2047</v>
      </c>
      <c r="AA4" s="280">
        <f>'3. DL invest.n.pl.AR pr.'!AB5</f>
        <v>2048</v>
      </c>
      <c r="AB4" s="280">
        <f>'3. DL invest.n.pl.AR pr.'!AC5</f>
        <v>2049</v>
      </c>
      <c r="AC4" s="280">
        <f>'3. DL invest.n.pl.AR pr.'!AD5</f>
        <v>2050</v>
      </c>
      <c r="AD4" s="280">
        <f>'3. DL invest.n.pl.AR pr.'!AE5</f>
        <v>2051</v>
      </c>
      <c r="AE4" s="280">
        <f>'3. DL invest.n.pl.AR pr.'!AF5</f>
        <v>2052</v>
      </c>
      <c r="AF4" s="280">
        <f>'3. DL invest.n.pl.AR pr.'!AG5</f>
        <v>2053</v>
      </c>
      <c r="AG4" s="280">
        <f>'3. DL invest.n.pl.AR pr.'!AH5</f>
        <v>2054</v>
      </c>
      <c r="AH4" s="280">
        <f>'3. DL invest.n.pl.AR pr.'!AI5</f>
        <v>2055</v>
      </c>
      <c r="AI4" s="194" t="s">
        <v>191</v>
      </c>
    </row>
    <row r="5" spans="1:65" x14ac:dyDescent="0.2">
      <c r="A5" s="214"/>
      <c r="B5" s="214"/>
      <c r="C5" s="214"/>
      <c r="D5" s="255"/>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row>
    <row r="6" spans="1:65" x14ac:dyDescent="0.2">
      <c r="A6" s="257"/>
      <c r="B6" s="258" t="s">
        <v>192</v>
      </c>
      <c r="C6" s="258"/>
      <c r="D6" s="258"/>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60"/>
    </row>
    <row r="7" spans="1:65" x14ac:dyDescent="0.2">
      <c r="A7" s="185" t="s">
        <v>225</v>
      </c>
      <c r="B7" s="185"/>
      <c r="C7" s="185"/>
      <c r="D7" s="281"/>
      <c r="E7" s="282">
        <f t="shared" ref="E7:AH7" si="0">SUM(E8:E17)</f>
        <v>0</v>
      </c>
      <c r="F7" s="283">
        <f t="shared" si="0"/>
        <v>0</v>
      </c>
      <c r="G7" s="283">
        <f t="shared" si="0"/>
        <v>0</v>
      </c>
      <c r="H7" s="283">
        <f t="shared" si="0"/>
        <v>0</v>
      </c>
      <c r="I7" s="283">
        <f t="shared" si="0"/>
        <v>0</v>
      </c>
      <c r="J7" s="283">
        <f t="shared" si="0"/>
        <v>0</v>
      </c>
      <c r="K7" s="283">
        <f t="shared" si="0"/>
        <v>0</v>
      </c>
      <c r="L7" s="283">
        <f t="shared" si="0"/>
        <v>0</v>
      </c>
      <c r="M7" s="283">
        <f t="shared" si="0"/>
        <v>0</v>
      </c>
      <c r="N7" s="283">
        <f t="shared" si="0"/>
        <v>0</v>
      </c>
      <c r="O7" s="283">
        <f t="shared" si="0"/>
        <v>0</v>
      </c>
      <c r="P7" s="283">
        <f t="shared" si="0"/>
        <v>0</v>
      </c>
      <c r="Q7" s="283">
        <f t="shared" si="0"/>
        <v>0</v>
      </c>
      <c r="R7" s="283">
        <f t="shared" si="0"/>
        <v>0</v>
      </c>
      <c r="S7" s="283">
        <f t="shared" si="0"/>
        <v>0</v>
      </c>
      <c r="T7" s="283">
        <f t="shared" si="0"/>
        <v>0</v>
      </c>
      <c r="U7" s="283">
        <f t="shared" si="0"/>
        <v>0</v>
      </c>
      <c r="V7" s="283">
        <f t="shared" si="0"/>
        <v>0</v>
      </c>
      <c r="W7" s="283">
        <f t="shared" si="0"/>
        <v>0</v>
      </c>
      <c r="X7" s="283">
        <f t="shared" si="0"/>
        <v>0</v>
      </c>
      <c r="Y7" s="283">
        <f t="shared" si="0"/>
        <v>0</v>
      </c>
      <c r="Z7" s="283">
        <f t="shared" si="0"/>
        <v>0</v>
      </c>
      <c r="AA7" s="283">
        <f t="shared" si="0"/>
        <v>0</v>
      </c>
      <c r="AB7" s="283">
        <f t="shared" si="0"/>
        <v>0</v>
      </c>
      <c r="AC7" s="283">
        <f t="shared" si="0"/>
        <v>0</v>
      </c>
      <c r="AD7" s="283">
        <f t="shared" si="0"/>
        <v>0</v>
      </c>
      <c r="AE7" s="283">
        <f t="shared" si="0"/>
        <v>0</v>
      </c>
      <c r="AF7" s="283">
        <f t="shared" si="0"/>
        <v>0</v>
      </c>
      <c r="AG7" s="283">
        <f t="shared" si="0"/>
        <v>0</v>
      </c>
      <c r="AH7" s="284">
        <f t="shared" si="0"/>
        <v>0</v>
      </c>
      <c r="AI7" s="285">
        <f t="shared" ref="AI7:AI22" si="1">SUM(E7:AH7)</f>
        <v>0</v>
      </c>
      <c r="AL7" s="286"/>
    </row>
    <row r="8" spans="1:65" x14ac:dyDescent="0.2">
      <c r="A8" s="214"/>
      <c r="B8" s="287" t="s">
        <v>96</v>
      </c>
      <c r="C8" s="214" t="s">
        <v>226</v>
      </c>
      <c r="D8" s="288" t="s">
        <v>130</v>
      </c>
      <c r="E8" s="289">
        <f>'3. DL invest.n.pl.AR pr.'!F9</f>
        <v>0</v>
      </c>
      <c r="F8" s="290">
        <f>'3. DL invest.n.pl.AR pr.'!G9</f>
        <v>0</v>
      </c>
      <c r="G8" s="290">
        <f>'3. DL invest.n.pl.AR pr.'!H9</f>
        <v>0</v>
      </c>
      <c r="H8" s="290">
        <f>'3. DL invest.n.pl.AR pr.'!I9</f>
        <v>0</v>
      </c>
      <c r="I8" s="290">
        <f>'3. DL invest.n.pl.AR pr.'!J9</f>
        <v>0</v>
      </c>
      <c r="J8" s="290">
        <f>'3. DL invest.n.pl.AR pr.'!K9</f>
        <v>0</v>
      </c>
      <c r="K8" s="290">
        <f>'3. DL invest.n.pl.AR pr.'!L9</f>
        <v>0</v>
      </c>
      <c r="L8" s="290">
        <f>'3. DL invest.n.pl.AR pr.'!M9</f>
        <v>0</v>
      </c>
      <c r="M8" s="290">
        <f>'3. DL invest.n.pl.AR pr.'!N9</f>
        <v>0</v>
      </c>
      <c r="N8" s="290">
        <f>'3. DL invest.n.pl.AR pr.'!O9</f>
        <v>0</v>
      </c>
      <c r="O8" s="290">
        <f>'3. DL invest.n.pl.AR pr.'!P9</f>
        <v>0</v>
      </c>
      <c r="P8" s="290">
        <f>'3. DL invest.n.pl.AR pr.'!Q9</f>
        <v>0</v>
      </c>
      <c r="Q8" s="290">
        <f>'3. DL invest.n.pl.AR pr.'!R9</f>
        <v>0</v>
      </c>
      <c r="R8" s="290">
        <f>'3. DL invest.n.pl.AR pr.'!S9</f>
        <v>0</v>
      </c>
      <c r="S8" s="290">
        <f>'3. DL invest.n.pl.AR pr.'!T9</f>
        <v>0</v>
      </c>
      <c r="T8" s="290">
        <f>'3. DL invest.n.pl.AR pr.'!U9</f>
        <v>0</v>
      </c>
      <c r="U8" s="290">
        <f>'3. DL invest.n.pl.AR pr.'!V9</f>
        <v>0</v>
      </c>
      <c r="V8" s="290">
        <f>'3. DL invest.n.pl.AR pr.'!W9</f>
        <v>0</v>
      </c>
      <c r="W8" s="290">
        <f>'3. DL invest.n.pl.AR pr.'!X9</f>
        <v>0</v>
      </c>
      <c r="X8" s="290">
        <f>'3. DL invest.n.pl.AR pr.'!Y9</f>
        <v>0</v>
      </c>
      <c r="Y8" s="290">
        <f>'3. DL invest.n.pl.AR pr.'!Z9</f>
        <v>0</v>
      </c>
      <c r="Z8" s="290">
        <f>'3. DL invest.n.pl.AR pr.'!AA9</f>
        <v>0</v>
      </c>
      <c r="AA8" s="290">
        <f>'3. DL invest.n.pl.AR pr.'!AB9</f>
        <v>0</v>
      </c>
      <c r="AB8" s="290">
        <f>'3. DL invest.n.pl.AR pr.'!AC9</f>
        <v>0</v>
      </c>
      <c r="AC8" s="290">
        <f>'3. DL invest.n.pl.AR pr.'!AD9</f>
        <v>0</v>
      </c>
      <c r="AD8" s="290">
        <f>'3. DL invest.n.pl.AR pr.'!AE9</f>
        <v>0</v>
      </c>
      <c r="AE8" s="290">
        <f>'3. DL invest.n.pl.AR pr.'!AF9</f>
        <v>0</v>
      </c>
      <c r="AF8" s="290">
        <f>'3. DL invest.n.pl.AR pr.'!AG9</f>
        <v>0</v>
      </c>
      <c r="AG8" s="290">
        <f>'3. DL invest.n.pl.AR pr.'!AH9</f>
        <v>0</v>
      </c>
      <c r="AH8" s="290">
        <f>'3. DL invest.n.pl.AR pr.'!AI9</f>
        <v>0</v>
      </c>
      <c r="AI8" s="291">
        <f t="shared" si="1"/>
        <v>0</v>
      </c>
      <c r="AL8" s="226"/>
      <c r="AM8" s="226"/>
    </row>
    <row r="9" spans="1:65" x14ac:dyDescent="0.2">
      <c r="A9" s="214"/>
      <c r="B9" s="292" t="s">
        <v>98</v>
      </c>
      <c r="C9" s="214" t="s">
        <v>227</v>
      </c>
      <c r="D9" s="288" t="s">
        <v>130</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1">
        <f>SUM(E9:AH9)</f>
        <v>0</v>
      </c>
      <c r="AL9" s="226"/>
      <c r="AM9" s="226"/>
    </row>
    <row r="10" spans="1:65" x14ac:dyDescent="0.2">
      <c r="A10" s="214"/>
      <c r="B10" s="287" t="s">
        <v>100</v>
      </c>
      <c r="C10" s="214" t="s">
        <v>228</v>
      </c>
      <c r="D10" s="288"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1">
        <f>SUM(E10:AH10)</f>
        <v>0</v>
      </c>
      <c r="AL10" s="226"/>
      <c r="AM10" s="226"/>
    </row>
    <row r="11" spans="1:65" x14ac:dyDescent="0.2">
      <c r="A11" s="214"/>
      <c r="B11" s="287" t="s">
        <v>102</v>
      </c>
      <c r="C11" s="214" t="s">
        <v>229</v>
      </c>
      <c r="D11" s="288"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1">
        <f>SUM(E11:AH11)</f>
        <v>0</v>
      </c>
      <c r="AM11" s="226"/>
    </row>
    <row r="12" spans="1:65" x14ac:dyDescent="0.2">
      <c r="A12" s="214"/>
      <c r="B12" s="287" t="s">
        <v>105</v>
      </c>
      <c r="C12" s="214" t="s">
        <v>230</v>
      </c>
      <c r="D12" s="288" t="s">
        <v>130</v>
      </c>
      <c r="E12" s="289">
        <f>'9. DL PI Fin.plans'!B5</f>
        <v>0</v>
      </c>
      <c r="F12" s="290">
        <f>'9. DL PI Fin.plans'!D5</f>
        <v>0</v>
      </c>
      <c r="G12" s="290">
        <f>'9. DL PI Fin.plans'!F5</f>
        <v>0</v>
      </c>
      <c r="H12" s="290">
        <f>'9. DL PI Fin.plans'!H5</f>
        <v>0</v>
      </c>
      <c r="I12" s="290">
        <f>'9. DL PI Fin.plans'!J5</f>
        <v>0</v>
      </c>
      <c r="J12" s="290">
        <f>'9. DL PI Fin.plans'!L5</f>
        <v>0</v>
      </c>
      <c r="K12" s="290">
        <f>'9. DL PI Fin.plans'!N5</f>
        <v>0</v>
      </c>
      <c r="L12" s="290">
        <f>'9. DL PI Fin.plans'!P5</f>
        <v>0</v>
      </c>
      <c r="M12" s="290">
        <f>'9. DL PI Fin.plans'!R5</f>
        <v>0</v>
      </c>
      <c r="N12" s="293"/>
      <c r="O12" s="293"/>
      <c r="P12" s="293"/>
      <c r="Q12" s="293"/>
      <c r="R12" s="293"/>
      <c r="S12" s="293"/>
      <c r="T12" s="293"/>
      <c r="U12" s="293"/>
      <c r="V12" s="293"/>
      <c r="W12" s="293"/>
      <c r="X12" s="293"/>
      <c r="Y12" s="293"/>
      <c r="Z12" s="293"/>
      <c r="AA12" s="293"/>
      <c r="AB12" s="293"/>
      <c r="AC12" s="293"/>
      <c r="AD12" s="293"/>
      <c r="AE12" s="293"/>
      <c r="AF12" s="293"/>
      <c r="AG12" s="293"/>
      <c r="AH12" s="294"/>
      <c r="AI12" s="291">
        <f t="shared" si="1"/>
        <v>0</v>
      </c>
      <c r="AM12" s="226"/>
    </row>
    <row r="13" spans="1:65" hidden="1" x14ac:dyDescent="0.2">
      <c r="A13" s="214"/>
      <c r="B13" s="287" t="s">
        <v>109</v>
      </c>
      <c r="C13" s="214" t="s">
        <v>231</v>
      </c>
      <c r="D13" s="288" t="s">
        <v>130</v>
      </c>
      <c r="E13" s="289">
        <f>'9. DL PI Fin.plans'!B6</f>
        <v>0</v>
      </c>
      <c r="F13" s="290">
        <f>'9. DL PI Fin.plans'!D6</f>
        <v>0</v>
      </c>
      <c r="G13" s="290">
        <f>'9. DL PI Fin.plans'!F6</f>
        <v>0</v>
      </c>
      <c r="H13" s="290">
        <f>'9. DL PI Fin.plans'!H6</f>
        <v>0</v>
      </c>
      <c r="I13" s="290">
        <f>'9. DL PI Fin.plans'!J6</f>
        <v>0</v>
      </c>
      <c r="J13" s="290">
        <f>'9. DL PI Fin.plans'!L6</f>
        <v>0</v>
      </c>
      <c r="K13" s="290">
        <f>'9. DL PI Fin.plans'!N6</f>
        <v>0</v>
      </c>
      <c r="L13" s="290">
        <f>'9. DL PI Fin.plans'!P6</f>
        <v>0</v>
      </c>
      <c r="M13" s="290">
        <f>'9. DL PI Fin.plans'!R6</f>
        <v>0</v>
      </c>
      <c r="N13" s="290"/>
      <c r="O13" s="290"/>
      <c r="P13" s="290"/>
      <c r="Q13" s="290"/>
      <c r="R13" s="290"/>
      <c r="S13" s="290"/>
      <c r="T13" s="290"/>
      <c r="U13" s="290"/>
      <c r="V13" s="290"/>
      <c r="W13" s="290"/>
      <c r="X13" s="290"/>
      <c r="Y13" s="290"/>
      <c r="Z13" s="290"/>
      <c r="AA13" s="290"/>
      <c r="AB13" s="290"/>
      <c r="AC13" s="290"/>
      <c r="AD13" s="290"/>
      <c r="AE13" s="290"/>
      <c r="AF13" s="290"/>
      <c r="AG13" s="290"/>
      <c r="AH13" s="290"/>
      <c r="AI13" s="291"/>
      <c r="AM13" s="226"/>
    </row>
    <row r="14" spans="1:65" hidden="1" x14ac:dyDescent="0.2">
      <c r="A14" s="214"/>
      <c r="B14" s="287" t="s">
        <v>111</v>
      </c>
      <c r="C14" s="214" t="s">
        <v>232</v>
      </c>
      <c r="D14" s="288" t="s">
        <v>130</v>
      </c>
      <c r="E14" s="289">
        <f>'9. DL PI Fin.plans'!B7</f>
        <v>0</v>
      </c>
      <c r="F14" s="290">
        <f>'9. DL PI Fin.plans'!D7</f>
        <v>0</v>
      </c>
      <c r="G14" s="290">
        <f>'9. DL PI Fin.plans'!F7</f>
        <v>0</v>
      </c>
      <c r="H14" s="290">
        <f>'9. DL PI Fin.plans'!H7</f>
        <v>0</v>
      </c>
      <c r="I14" s="290">
        <f>'9. DL PI Fin.plans'!J7</f>
        <v>0</v>
      </c>
      <c r="J14" s="290">
        <f>'9. DL PI Fin.plans'!L7</f>
        <v>0</v>
      </c>
      <c r="K14" s="290">
        <f>'9. DL PI Fin.plans'!N7</f>
        <v>0</v>
      </c>
      <c r="L14" s="290">
        <f>'9. DL PI Fin.plans'!P7</f>
        <v>0</v>
      </c>
      <c r="M14" s="290">
        <f>'9. DL PI Fin.plans'!R7</f>
        <v>0</v>
      </c>
      <c r="N14" s="290"/>
      <c r="O14" s="290"/>
      <c r="P14" s="290"/>
      <c r="Q14" s="290"/>
      <c r="R14" s="290"/>
      <c r="S14" s="290"/>
      <c r="T14" s="290"/>
      <c r="U14" s="290"/>
      <c r="V14" s="290"/>
      <c r="W14" s="290"/>
      <c r="X14" s="290"/>
      <c r="Y14" s="290"/>
      <c r="Z14" s="290"/>
      <c r="AA14" s="290"/>
      <c r="AB14" s="290"/>
      <c r="AC14" s="290"/>
      <c r="AD14" s="290"/>
      <c r="AE14" s="290"/>
      <c r="AF14" s="290"/>
      <c r="AG14" s="290"/>
      <c r="AH14" s="290"/>
      <c r="AI14" s="291"/>
      <c r="AM14" s="226"/>
    </row>
    <row r="15" spans="1:65" x14ac:dyDescent="0.2">
      <c r="A15" s="214"/>
      <c r="B15" s="287" t="s">
        <v>109</v>
      </c>
      <c r="C15" s="214" t="s">
        <v>233</v>
      </c>
      <c r="D15" s="288" t="s">
        <v>130</v>
      </c>
      <c r="E15" s="473">
        <f>'9. DL PI Fin.plans'!B8</f>
        <v>0</v>
      </c>
      <c r="F15" s="474">
        <f>'9. DL PI Fin.plans'!D8</f>
        <v>0</v>
      </c>
      <c r="G15" s="474">
        <f>'9. DL PI Fin.plans'!F8</f>
        <v>0</v>
      </c>
      <c r="H15" s="474">
        <f>'9. DL PI Fin.plans'!H8</f>
        <v>0</v>
      </c>
      <c r="I15" s="474">
        <f>'9. DL PI Fin.plans'!J8</f>
        <v>0</v>
      </c>
      <c r="J15" s="474">
        <f>'9. DL PI Fin.plans'!L8</f>
        <v>0</v>
      </c>
      <c r="K15" s="474">
        <f>'9. DL PI Fin.plans'!N8</f>
        <v>0</v>
      </c>
      <c r="L15" s="474">
        <f>'9. DL PI Fin.plans'!P8</f>
        <v>0</v>
      </c>
      <c r="M15" s="474">
        <f>'9. DL PI Fin.plans'!R8</f>
        <v>0</v>
      </c>
      <c r="N15" s="290"/>
      <c r="O15" s="290"/>
      <c r="P15" s="290"/>
      <c r="Q15" s="290"/>
      <c r="R15" s="290"/>
      <c r="S15" s="290"/>
      <c r="T15" s="290"/>
      <c r="U15" s="290"/>
      <c r="V15" s="290"/>
      <c r="W15" s="290"/>
      <c r="X15" s="290"/>
      <c r="Y15" s="290"/>
      <c r="Z15" s="290"/>
      <c r="AA15" s="290"/>
      <c r="AB15" s="290"/>
      <c r="AC15" s="290"/>
      <c r="AD15" s="290"/>
      <c r="AE15" s="290"/>
      <c r="AF15" s="290"/>
      <c r="AG15" s="290"/>
      <c r="AH15" s="290"/>
      <c r="AI15" s="291"/>
      <c r="AM15" s="226"/>
    </row>
    <row r="16" spans="1:65" hidden="1" x14ac:dyDescent="0.2">
      <c r="A16" s="214"/>
      <c r="B16" s="287" t="s">
        <v>111</v>
      </c>
      <c r="C16" s="214" t="s">
        <v>234</v>
      </c>
      <c r="D16" s="288" t="s">
        <v>130</v>
      </c>
      <c r="E16" s="473">
        <f>'9. DL PI Fin.plans'!B9</f>
        <v>0</v>
      </c>
      <c r="F16" s="474">
        <f>'9. DL PI Fin.plans'!D9</f>
        <v>0</v>
      </c>
      <c r="G16" s="474">
        <f>'9. DL PI Fin.plans'!F9</f>
        <v>0</v>
      </c>
      <c r="H16" s="474">
        <f>'9. DL PI Fin.plans'!H9</f>
        <v>0</v>
      </c>
      <c r="I16" s="474">
        <f>'9. DL PI Fin.plans'!J9</f>
        <v>0</v>
      </c>
      <c r="J16" s="474">
        <f>'9. DL PI Fin.plans'!L9</f>
        <v>0</v>
      </c>
      <c r="K16" s="474">
        <f>'9. DL PI Fin.plans'!N9</f>
        <v>0</v>
      </c>
      <c r="L16" s="474">
        <f>'9. DL PI Fin.plans'!P9</f>
        <v>0</v>
      </c>
      <c r="M16" s="474">
        <f>'9. DL PI Fin.plans'!R9</f>
        <v>0</v>
      </c>
      <c r="N16" s="290"/>
      <c r="O16" s="290"/>
      <c r="P16" s="290"/>
      <c r="Q16" s="290"/>
      <c r="R16" s="290"/>
      <c r="S16" s="290"/>
      <c r="T16" s="290"/>
      <c r="U16" s="290"/>
      <c r="V16" s="290"/>
      <c r="W16" s="290"/>
      <c r="X16" s="290"/>
      <c r="Y16" s="290"/>
      <c r="Z16" s="290"/>
      <c r="AA16" s="290"/>
      <c r="AB16" s="290"/>
      <c r="AC16" s="290"/>
      <c r="AD16" s="290"/>
      <c r="AE16" s="290"/>
      <c r="AF16" s="290"/>
      <c r="AG16" s="290"/>
      <c r="AH16" s="290"/>
      <c r="AI16" s="291"/>
      <c r="AM16" s="226"/>
    </row>
    <row r="17" spans="1:39" x14ac:dyDescent="0.2">
      <c r="A17" s="214"/>
      <c r="B17" s="287" t="s">
        <v>111</v>
      </c>
      <c r="C17" s="295" t="s">
        <v>222</v>
      </c>
      <c r="D17" s="288" t="s">
        <v>130</v>
      </c>
      <c r="E17" s="289">
        <f>'3. DL invest.n.pl.AR pr.'!F30</f>
        <v>0</v>
      </c>
      <c r="F17" s="290">
        <f>'3. DL invest.n.pl.AR pr.'!G30</f>
        <v>0</v>
      </c>
      <c r="G17" s="290">
        <f>'3. DL invest.n.pl.AR pr.'!H30</f>
        <v>0</v>
      </c>
      <c r="H17" s="290">
        <f>'3. DL invest.n.pl.AR pr.'!I30</f>
        <v>0</v>
      </c>
      <c r="I17" s="290">
        <f>'3. DL invest.n.pl.AR pr.'!J30</f>
        <v>0</v>
      </c>
      <c r="J17" s="290">
        <f>'3. DL invest.n.pl.AR pr.'!K30</f>
        <v>0</v>
      </c>
      <c r="K17" s="290">
        <f>'3. DL invest.n.pl.AR pr.'!L30</f>
        <v>0</v>
      </c>
      <c r="L17" s="290">
        <f>'3. DL invest.n.pl.AR pr.'!M30</f>
        <v>0</v>
      </c>
      <c r="M17" s="290">
        <f>'3. DL invest.n.pl.AR pr.'!N30</f>
        <v>0</v>
      </c>
      <c r="N17" s="290">
        <f>'3. DL invest.n.pl.AR pr.'!O30</f>
        <v>0</v>
      </c>
      <c r="O17" s="290">
        <f>'3. DL invest.n.pl.AR pr.'!P30</f>
        <v>0</v>
      </c>
      <c r="P17" s="290">
        <f>'3. DL invest.n.pl.AR pr.'!Q30</f>
        <v>0</v>
      </c>
      <c r="Q17" s="290">
        <f>'3. DL invest.n.pl.AR pr.'!R30</f>
        <v>0</v>
      </c>
      <c r="R17" s="290">
        <f>'3. DL invest.n.pl.AR pr.'!S30</f>
        <v>0</v>
      </c>
      <c r="S17" s="290">
        <f>'3. DL invest.n.pl.AR pr.'!T30</f>
        <v>0</v>
      </c>
      <c r="T17" s="290">
        <f>'3. DL invest.n.pl.AR pr.'!U30</f>
        <v>0</v>
      </c>
      <c r="U17" s="290">
        <f>'3. DL invest.n.pl.AR pr.'!V30</f>
        <v>0</v>
      </c>
      <c r="V17" s="290">
        <f>'3. DL invest.n.pl.AR pr.'!W30</f>
        <v>0</v>
      </c>
      <c r="W17" s="290">
        <f>'3. DL invest.n.pl.AR pr.'!X30</f>
        <v>0</v>
      </c>
      <c r="X17" s="290">
        <f>'3. DL invest.n.pl.AR pr.'!Y30</f>
        <v>0</v>
      </c>
      <c r="Y17" s="290">
        <f>'3. DL invest.n.pl.AR pr.'!Z30</f>
        <v>0</v>
      </c>
      <c r="Z17" s="290">
        <f>'3. DL invest.n.pl.AR pr.'!AA30</f>
        <v>0</v>
      </c>
      <c r="AA17" s="290">
        <f>'3. DL invest.n.pl.AR pr.'!AB30</f>
        <v>0</v>
      </c>
      <c r="AB17" s="290">
        <f>'3. DL invest.n.pl.AR pr.'!AC30</f>
        <v>0</v>
      </c>
      <c r="AC17" s="290">
        <f>'3. DL invest.n.pl.AR pr.'!AD30</f>
        <v>0</v>
      </c>
      <c r="AD17" s="290">
        <f>'3. DL invest.n.pl.AR pr.'!AE30</f>
        <v>0</v>
      </c>
      <c r="AE17" s="290">
        <f>'3. DL invest.n.pl.AR pr.'!AF30</f>
        <v>0</v>
      </c>
      <c r="AF17" s="290">
        <f>'3. DL invest.n.pl.AR pr.'!AG30</f>
        <v>0</v>
      </c>
      <c r="AG17" s="290">
        <f>'3. DL invest.n.pl.AR pr.'!AH30</f>
        <v>0</v>
      </c>
      <c r="AH17" s="290">
        <f>'3. DL invest.n.pl.AR pr.'!AI30</f>
        <v>0</v>
      </c>
      <c r="AI17" s="291">
        <f t="shared" si="1"/>
        <v>0</v>
      </c>
      <c r="AM17" s="296"/>
    </row>
    <row r="18" spans="1:39" x14ac:dyDescent="0.2">
      <c r="A18" s="185" t="s">
        <v>235</v>
      </c>
      <c r="B18" s="185"/>
      <c r="C18" s="185"/>
      <c r="D18" s="281"/>
      <c r="E18" s="282">
        <f>SUM(E19:E23)</f>
        <v>0</v>
      </c>
      <c r="F18" s="283">
        <f t="shared" ref="F18:AH18" si="2">SUM(F19:F23)</f>
        <v>0</v>
      </c>
      <c r="G18" s="283">
        <f t="shared" si="2"/>
        <v>0</v>
      </c>
      <c r="H18" s="283">
        <f t="shared" si="2"/>
        <v>0</v>
      </c>
      <c r="I18" s="283">
        <f t="shared" si="2"/>
        <v>0</v>
      </c>
      <c r="J18" s="283">
        <f t="shared" si="2"/>
        <v>0</v>
      </c>
      <c r="K18" s="283">
        <f t="shared" si="2"/>
        <v>0</v>
      </c>
      <c r="L18" s="283">
        <f t="shared" si="2"/>
        <v>0</v>
      </c>
      <c r="M18" s="283">
        <f t="shared" si="2"/>
        <v>0</v>
      </c>
      <c r="N18" s="283">
        <f t="shared" si="2"/>
        <v>0</v>
      </c>
      <c r="O18" s="283">
        <f t="shared" si="2"/>
        <v>0</v>
      </c>
      <c r="P18" s="283">
        <f t="shared" si="2"/>
        <v>0</v>
      </c>
      <c r="Q18" s="283">
        <f t="shared" si="2"/>
        <v>0</v>
      </c>
      <c r="R18" s="283">
        <f t="shared" si="2"/>
        <v>0</v>
      </c>
      <c r="S18" s="283">
        <f t="shared" si="2"/>
        <v>0</v>
      </c>
      <c r="T18" s="283">
        <f t="shared" si="2"/>
        <v>0</v>
      </c>
      <c r="U18" s="283">
        <f t="shared" si="2"/>
        <v>0</v>
      </c>
      <c r="V18" s="283">
        <f t="shared" si="2"/>
        <v>0</v>
      </c>
      <c r="W18" s="283">
        <f t="shared" si="2"/>
        <v>0</v>
      </c>
      <c r="X18" s="283">
        <f t="shared" si="2"/>
        <v>0</v>
      </c>
      <c r="Y18" s="283">
        <f t="shared" si="2"/>
        <v>0</v>
      </c>
      <c r="Z18" s="283">
        <f t="shared" si="2"/>
        <v>0</v>
      </c>
      <c r="AA18" s="283">
        <f t="shared" si="2"/>
        <v>0</v>
      </c>
      <c r="AB18" s="283">
        <f t="shared" si="2"/>
        <v>0</v>
      </c>
      <c r="AC18" s="283">
        <f t="shared" si="2"/>
        <v>0</v>
      </c>
      <c r="AD18" s="283">
        <f t="shared" si="2"/>
        <v>0</v>
      </c>
      <c r="AE18" s="283">
        <f t="shared" si="2"/>
        <v>0</v>
      </c>
      <c r="AF18" s="283">
        <f t="shared" si="2"/>
        <v>0</v>
      </c>
      <c r="AG18" s="283">
        <f t="shared" si="2"/>
        <v>0</v>
      </c>
      <c r="AH18" s="284">
        <f t="shared" si="2"/>
        <v>0</v>
      </c>
      <c r="AI18" s="285">
        <f t="shared" si="1"/>
        <v>0</v>
      </c>
    </row>
    <row r="19" spans="1:39" x14ac:dyDescent="0.2">
      <c r="A19" s="214"/>
      <c r="B19" s="287" t="s">
        <v>195</v>
      </c>
      <c r="C19" s="214" t="s">
        <v>236</v>
      </c>
      <c r="D19" s="288" t="s">
        <v>130</v>
      </c>
      <c r="E19" s="289">
        <f>'3. DL invest.n.pl.AR pr.'!F16</f>
        <v>0</v>
      </c>
      <c r="F19" s="290">
        <f>'3. DL invest.n.pl.AR pr.'!G16</f>
        <v>0</v>
      </c>
      <c r="G19" s="290">
        <f>'3. DL invest.n.pl.AR pr.'!H16</f>
        <v>0</v>
      </c>
      <c r="H19" s="290">
        <f>'3. DL invest.n.pl.AR pr.'!I16</f>
        <v>0</v>
      </c>
      <c r="I19" s="290">
        <f>'3. DL invest.n.pl.AR pr.'!J16</f>
        <v>0</v>
      </c>
      <c r="J19" s="290">
        <f>'3. DL invest.n.pl.AR pr.'!K16</f>
        <v>0</v>
      </c>
      <c r="K19" s="290">
        <f>'3. DL invest.n.pl.AR pr.'!L16</f>
        <v>0</v>
      </c>
      <c r="L19" s="290">
        <f>'3. DL invest.n.pl.AR pr.'!M16</f>
        <v>0</v>
      </c>
      <c r="M19" s="290">
        <f>'3. DL invest.n.pl.AR pr.'!N16</f>
        <v>0</v>
      </c>
      <c r="N19" s="290">
        <f>'3. DL invest.n.pl.AR pr.'!O16</f>
        <v>0</v>
      </c>
      <c r="O19" s="290">
        <f>'3. DL invest.n.pl.AR pr.'!P16</f>
        <v>0</v>
      </c>
      <c r="P19" s="290">
        <f>'3. DL invest.n.pl.AR pr.'!Q16</f>
        <v>0</v>
      </c>
      <c r="Q19" s="290">
        <f>'3. DL invest.n.pl.AR pr.'!R16</f>
        <v>0</v>
      </c>
      <c r="R19" s="290">
        <f>'3. DL invest.n.pl.AR pr.'!S16</f>
        <v>0</v>
      </c>
      <c r="S19" s="290">
        <f>'3. DL invest.n.pl.AR pr.'!T16</f>
        <v>0</v>
      </c>
      <c r="T19" s="290">
        <f>'3. DL invest.n.pl.AR pr.'!U16</f>
        <v>0</v>
      </c>
      <c r="U19" s="290">
        <f>'3. DL invest.n.pl.AR pr.'!V16</f>
        <v>0</v>
      </c>
      <c r="V19" s="290">
        <f>'3. DL invest.n.pl.AR pr.'!W16</f>
        <v>0</v>
      </c>
      <c r="W19" s="290">
        <f>'3. DL invest.n.pl.AR pr.'!X16</f>
        <v>0</v>
      </c>
      <c r="X19" s="290">
        <f>'3. DL invest.n.pl.AR pr.'!Y16</f>
        <v>0</v>
      </c>
      <c r="Y19" s="290">
        <f>'3. DL invest.n.pl.AR pr.'!Z16</f>
        <v>0</v>
      </c>
      <c r="Z19" s="290">
        <f>'3. DL invest.n.pl.AR pr.'!AA16</f>
        <v>0</v>
      </c>
      <c r="AA19" s="290">
        <f>'3. DL invest.n.pl.AR pr.'!AB16</f>
        <v>0</v>
      </c>
      <c r="AB19" s="290">
        <f>'3. DL invest.n.pl.AR pr.'!AC16</f>
        <v>0</v>
      </c>
      <c r="AC19" s="290">
        <f>'3. DL invest.n.pl.AR pr.'!AD16</f>
        <v>0</v>
      </c>
      <c r="AD19" s="290">
        <f>'3. DL invest.n.pl.AR pr.'!AE16</f>
        <v>0</v>
      </c>
      <c r="AE19" s="290">
        <f>'3. DL invest.n.pl.AR pr.'!AF16</f>
        <v>0</v>
      </c>
      <c r="AF19" s="290">
        <f>'3. DL invest.n.pl.AR pr.'!AG16</f>
        <v>0</v>
      </c>
      <c r="AG19" s="290">
        <f>'3. DL invest.n.pl.AR pr.'!AH16</f>
        <v>0</v>
      </c>
      <c r="AH19" s="290">
        <f>'3. DL invest.n.pl.AR pr.'!AI16</f>
        <v>0</v>
      </c>
      <c r="AI19" s="291">
        <f t="shared" si="1"/>
        <v>0</v>
      </c>
    </row>
    <row r="20" spans="1:39" x14ac:dyDescent="0.2">
      <c r="A20" s="214"/>
      <c r="B20" s="287" t="s">
        <v>196</v>
      </c>
      <c r="C20" s="214" t="s">
        <v>237</v>
      </c>
      <c r="D20" s="288" t="s">
        <v>130</v>
      </c>
      <c r="E20" s="289">
        <f>'3. DL invest.n.pl.AR pr.'!F25+'3. DL invest.n.pl.AR pr.'!F28</f>
        <v>0</v>
      </c>
      <c r="F20" s="290">
        <f>'3. DL invest.n.pl.AR pr.'!G25+'3. DL invest.n.pl.AR pr.'!G28</f>
        <v>0</v>
      </c>
      <c r="G20" s="290">
        <f>'3. DL invest.n.pl.AR pr.'!H25+'3. DL invest.n.pl.AR pr.'!H28</f>
        <v>0</v>
      </c>
      <c r="H20" s="290">
        <f>'3. DL invest.n.pl.AR pr.'!I25+'3. DL invest.n.pl.AR pr.'!I28</f>
        <v>0</v>
      </c>
      <c r="I20" s="290">
        <f>'3. DL invest.n.pl.AR pr.'!J25+'3. DL invest.n.pl.AR pr.'!J28</f>
        <v>0</v>
      </c>
      <c r="J20" s="290">
        <f>'3. DL invest.n.pl.AR pr.'!K25+'3. DL invest.n.pl.AR pr.'!K28</f>
        <v>0</v>
      </c>
      <c r="K20" s="290">
        <f>'3. DL invest.n.pl.AR pr.'!L25+'3. DL invest.n.pl.AR pr.'!L28</f>
        <v>0</v>
      </c>
      <c r="L20" s="290">
        <f>'3. DL invest.n.pl.AR pr.'!M25+'3. DL invest.n.pl.AR pr.'!M28</f>
        <v>0</v>
      </c>
      <c r="M20" s="290">
        <f>'3. DL invest.n.pl.AR pr.'!N25+'3. DL invest.n.pl.AR pr.'!N28</f>
        <v>0</v>
      </c>
      <c r="N20" s="290">
        <f>'3. DL invest.n.pl.AR pr.'!O25+'3. DL invest.n.pl.AR pr.'!O28</f>
        <v>0</v>
      </c>
      <c r="O20" s="290">
        <f>'3. DL invest.n.pl.AR pr.'!P25+'3. DL invest.n.pl.AR pr.'!P28</f>
        <v>0</v>
      </c>
      <c r="P20" s="290">
        <f>'3. DL invest.n.pl.AR pr.'!Q25+'3. DL invest.n.pl.AR pr.'!Q28</f>
        <v>0</v>
      </c>
      <c r="Q20" s="290">
        <f>'3. DL invest.n.pl.AR pr.'!R25+'3. DL invest.n.pl.AR pr.'!R28</f>
        <v>0</v>
      </c>
      <c r="R20" s="290">
        <f>'3. DL invest.n.pl.AR pr.'!S25+'3. DL invest.n.pl.AR pr.'!S28</f>
        <v>0</v>
      </c>
      <c r="S20" s="290">
        <f>'3. DL invest.n.pl.AR pr.'!T25+'3. DL invest.n.pl.AR pr.'!T28</f>
        <v>0</v>
      </c>
      <c r="T20" s="290">
        <f>'3. DL invest.n.pl.AR pr.'!U25+'3. DL invest.n.pl.AR pr.'!U28</f>
        <v>0</v>
      </c>
      <c r="U20" s="290">
        <f>'3. DL invest.n.pl.AR pr.'!V25+'3. DL invest.n.pl.AR pr.'!V28</f>
        <v>0</v>
      </c>
      <c r="V20" s="290">
        <f>'3. DL invest.n.pl.AR pr.'!W25+'3. DL invest.n.pl.AR pr.'!W28</f>
        <v>0</v>
      </c>
      <c r="W20" s="290">
        <f>'3. DL invest.n.pl.AR pr.'!X25+'3. DL invest.n.pl.AR pr.'!X28</f>
        <v>0</v>
      </c>
      <c r="X20" s="290">
        <f>'3. DL invest.n.pl.AR pr.'!Y25+'3. DL invest.n.pl.AR pr.'!Y28</f>
        <v>0</v>
      </c>
      <c r="Y20" s="290">
        <f>'3. DL invest.n.pl.AR pr.'!Z25+'3. DL invest.n.pl.AR pr.'!Z28</f>
        <v>0</v>
      </c>
      <c r="Z20" s="290">
        <f>'3. DL invest.n.pl.AR pr.'!AA25+'3. DL invest.n.pl.AR pr.'!AA28</f>
        <v>0</v>
      </c>
      <c r="AA20" s="290">
        <f>'3. DL invest.n.pl.AR pr.'!AB25+'3. DL invest.n.pl.AR pr.'!AB28</f>
        <v>0</v>
      </c>
      <c r="AB20" s="290">
        <f>'3. DL invest.n.pl.AR pr.'!AC25+'3. DL invest.n.pl.AR pr.'!AC28</f>
        <v>0</v>
      </c>
      <c r="AC20" s="290">
        <f>'3. DL invest.n.pl.AR pr.'!AD25+'3. DL invest.n.pl.AR pr.'!AD28</f>
        <v>0</v>
      </c>
      <c r="AD20" s="290">
        <f>'3. DL invest.n.pl.AR pr.'!AE25+'3. DL invest.n.pl.AR pr.'!AE28</f>
        <v>0</v>
      </c>
      <c r="AE20" s="290">
        <f>'3. DL invest.n.pl.AR pr.'!AF25+'3. DL invest.n.pl.AR pr.'!AF28</f>
        <v>0</v>
      </c>
      <c r="AF20" s="290">
        <f>'3. DL invest.n.pl.AR pr.'!AG25+'3. DL invest.n.pl.AR pr.'!AG28</f>
        <v>0</v>
      </c>
      <c r="AG20" s="290">
        <f>'3. DL invest.n.pl.AR pr.'!AH25+'3. DL invest.n.pl.AR pr.'!AH28</f>
        <v>0</v>
      </c>
      <c r="AH20" s="297">
        <f>'3. DL invest.n.pl.AR pr.'!AI25+'3. DL invest.n.pl.AR pr.'!AI28</f>
        <v>0</v>
      </c>
      <c r="AI20" s="291">
        <f t="shared" si="1"/>
        <v>0</v>
      </c>
    </row>
    <row r="21" spans="1:39" x14ac:dyDescent="0.2">
      <c r="A21" s="214"/>
      <c r="B21" s="287" t="s">
        <v>197</v>
      </c>
      <c r="C21" s="214" t="s">
        <v>238</v>
      </c>
      <c r="D21" s="288"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1">
        <f t="shared" si="1"/>
        <v>0</v>
      </c>
    </row>
    <row r="22" spans="1:39" x14ac:dyDescent="0.2">
      <c r="A22" s="214"/>
      <c r="B22" s="287" t="s">
        <v>198</v>
      </c>
      <c r="C22" s="214" t="s">
        <v>239</v>
      </c>
      <c r="D22" s="288" t="s">
        <v>130</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1">
        <f t="shared" si="1"/>
        <v>0</v>
      </c>
    </row>
    <row r="23" spans="1:39" x14ac:dyDescent="0.2">
      <c r="A23" s="214"/>
      <c r="B23" s="287" t="s">
        <v>199</v>
      </c>
      <c r="C23" s="214" t="s">
        <v>240</v>
      </c>
      <c r="D23" s="288" t="s">
        <v>130</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1">
        <f>SUM(E23:AH23)</f>
        <v>0</v>
      </c>
    </row>
    <row r="24" spans="1:39" x14ac:dyDescent="0.2">
      <c r="A24" s="298">
        <v>3</v>
      </c>
      <c r="B24" s="267"/>
      <c r="C24" s="211" t="s">
        <v>201</v>
      </c>
      <c r="D24" s="299" t="s">
        <v>130</v>
      </c>
      <c r="E24" s="300">
        <f t="shared" ref="E24:AI24" si="3">SUM(E7,E18)</f>
        <v>0</v>
      </c>
      <c r="F24" s="218">
        <f t="shared" si="3"/>
        <v>0</v>
      </c>
      <c r="G24" s="218">
        <f t="shared" si="3"/>
        <v>0</v>
      </c>
      <c r="H24" s="218">
        <f t="shared" si="3"/>
        <v>0</v>
      </c>
      <c r="I24" s="218">
        <f t="shared" si="3"/>
        <v>0</v>
      </c>
      <c r="J24" s="218">
        <f t="shared" si="3"/>
        <v>0</v>
      </c>
      <c r="K24" s="218">
        <f t="shared" si="3"/>
        <v>0</v>
      </c>
      <c r="L24" s="218">
        <f t="shared" si="3"/>
        <v>0</v>
      </c>
      <c r="M24" s="218">
        <f t="shared" si="3"/>
        <v>0</v>
      </c>
      <c r="N24" s="218">
        <f t="shared" si="3"/>
        <v>0</v>
      </c>
      <c r="O24" s="218">
        <f t="shared" si="3"/>
        <v>0</v>
      </c>
      <c r="P24" s="218">
        <f t="shared" si="3"/>
        <v>0</v>
      </c>
      <c r="Q24" s="218">
        <f t="shared" si="3"/>
        <v>0</v>
      </c>
      <c r="R24" s="218">
        <f t="shared" si="3"/>
        <v>0</v>
      </c>
      <c r="S24" s="218">
        <f t="shared" si="3"/>
        <v>0</v>
      </c>
      <c r="T24" s="218">
        <f t="shared" si="3"/>
        <v>0</v>
      </c>
      <c r="U24" s="218">
        <f t="shared" si="3"/>
        <v>0</v>
      </c>
      <c r="V24" s="218">
        <f t="shared" si="3"/>
        <v>0</v>
      </c>
      <c r="W24" s="218">
        <f t="shared" si="3"/>
        <v>0</v>
      </c>
      <c r="X24" s="218">
        <f t="shared" si="3"/>
        <v>0</v>
      </c>
      <c r="Y24" s="218">
        <f t="shared" si="3"/>
        <v>0</v>
      </c>
      <c r="Z24" s="218">
        <f t="shared" si="3"/>
        <v>0</v>
      </c>
      <c r="AA24" s="218">
        <f t="shared" si="3"/>
        <v>0</v>
      </c>
      <c r="AB24" s="218">
        <f t="shared" si="3"/>
        <v>0</v>
      </c>
      <c r="AC24" s="218">
        <f t="shared" si="3"/>
        <v>0</v>
      </c>
      <c r="AD24" s="218">
        <f t="shared" si="3"/>
        <v>0</v>
      </c>
      <c r="AE24" s="218">
        <f t="shared" si="3"/>
        <v>0</v>
      </c>
      <c r="AF24" s="218">
        <f t="shared" si="3"/>
        <v>0</v>
      </c>
      <c r="AG24" s="218">
        <f t="shared" si="3"/>
        <v>0</v>
      </c>
      <c r="AH24" s="301">
        <f t="shared" si="3"/>
        <v>0</v>
      </c>
      <c r="AI24" s="302">
        <f t="shared" si="3"/>
        <v>0</v>
      </c>
    </row>
    <row r="25" spans="1:39" x14ac:dyDescent="0.2">
      <c r="A25" s="298">
        <v>4</v>
      </c>
      <c r="B25" s="267"/>
      <c r="C25" s="211" t="s">
        <v>241</v>
      </c>
      <c r="D25" s="299" t="s">
        <v>130</v>
      </c>
      <c r="E25" s="300">
        <f>E24</f>
        <v>0</v>
      </c>
      <c r="F25" s="218">
        <f>E25+F24</f>
        <v>0</v>
      </c>
      <c r="G25" s="218">
        <f t="shared" ref="G25:AG25" si="4">F25+G24</f>
        <v>0</v>
      </c>
      <c r="H25" s="218">
        <f t="shared" si="4"/>
        <v>0</v>
      </c>
      <c r="I25" s="218">
        <f t="shared" si="4"/>
        <v>0</v>
      </c>
      <c r="J25" s="218">
        <f t="shared" si="4"/>
        <v>0</v>
      </c>
      <c r="K25" s="218">
        <f t="shared" si="4"/>
        <v>0</v>
      </c>
      <c r="L25" s="218">
        <f t="shared" si="4"/>
        <v>0</v>
      </c>
      <c r="M25" s="218">
        <f t="shared" si="4"/>
        <v>0</v>
      </c>
      <c r="N25" s="218">
        <f t="shared" si="4"/>
        <v>0</v>
      </c>
      <c r="O25" s="218">
        <f t="shared" si="4"/>
        <v>0</v>
      </c>
      <c r="P25" s="218">
        <f t="shared" si="4"/>
        <v>0</v>
      </c>
      <c r="Q25" s="218">
        <f t="shared" si="4"/>
        <v>0</v>
      </c>
      <c r="R25" s="218">
        <f t="shared" si="4"/>
        <v>0</v>
      </c>
      <c r="S25" s="218">
        <f t="shared" si="4"/>
        <v>0</v>
      </c>
      <c r="T25" s="218">
        <f t="shared" si="4"/>
        <v>0</v>
      </c>
      <c r="U25" s="218">
        <f t="shared" si="4"/>
        <v>0</v>
      </c>
      <c r="V25" s="218">
        <f t="shared" si="4"/>
        <v>0</v>
      </c>
      <c r="W25" s="218">
        <f t="shared" si="4"/>
        <v>0</v>
      </c>
      <c r="X25" s="218">
        <f t="shared" si="4"/>
        <v>0</v>
      </c>
      <c r="Y25" s="218">
        <f t="shared" si="4"/>
        <v>0</v>
      </c>
      <c r="Z25" s="218">
        <f t="shared" si="4"/>
        <v>0</v>
      </c>
      <c r="AA25" s="218">
        <f t="shared" si="4"/>
        <v>0</v>
      </c>
      <c r="AB25" s="218">
        <f t="shared" si="4"/>
        <v>0</v>
      </c>
      <c r="AC25" s="218">
        <f t="shared" si="4"/>
        <v>0</v>
      </c>
      <c r="AD25" s="218">
        <f t="shared" si="4"/>
        <v>0</v>
      </c>
      <c r="AE25" s="218">
        <f t="shared" si="4"/>
        <v>0</v>
      </c>
      <c r="AF25" s="218">
        <f t="shared" si="4"/>
        <v>0</v>
      </c>
      <c r="AG25" s="218">
        <f t="shared" si="4"/>
        <v>0</v>
      </c>
      <c r="AH25" s="218">
        <f>AG25+AH24</f>
        <v>0</v>
      </c>
      <c r="AI25" s="302">
        <f>AH25+AI24</f>
        <v>0</v>
      </c>
    </row>
    <row r="26" spans="1:39" x14ac:dyDescent="0.2">
      <c r="A26" s="303"/>
      <c r="B26" s="303"/>
      <c r="C26" s="303"/>
      <c r="D26" s="303"/>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5"/>
    </row>
    <row r="27" spans="1:39" x14ac:dyDescent="0.2">
      <c r="D27" s="295"/>
    </row>
    <row r="28" spans="1:39" x14ac:dyDescent="0.2">
      <c r="B28" s="3"/>
      <c r="C28" s="3"/>
      <c r="D28" s="28"/>
      <c r="E28" s="306"/>
      <c r="F28" s="3"/>
      <c r="G28" s="3"/>
      <c r="H28" s="3"/>
      <c r="I28" s="3"/>
      <c r="J28" s="3"/>
    </row>
    <row r="29" spans="1:39" x14ac:dyDescent="0.2">
      <c r="B29" s="3"/>
      <c r="C29" s="5"/>
      <c r="D29" s="28"/>
      <c r="E29" s="3"/>
      <c r="F29" s="3"/>
      <c r="G29" s="3"/>
      <c r="H29" s="3"/>
      <c r="I29" s="3"/>
      <c r="J29" s="3"/>
    </row>
    <row r="30" spans="1:39" x14ac:dyDescent="0.2">
      <c r="B30" s="3"/>
      <c r="C30" s="3"/>
      <c r="D30" s="28"/>
      <c r="E30" s="3"/>
      <c r="F30" s="251"/>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07"/>
      <c r="C34" s="3"/>
      <c r="D34" s="28"/>
      <c r="E34" s="3"/>
      <c r="F34" s="3"/>
      <c r="G34" s="3"/>
      <c r="H34" s="3"/>
      <c r="I34" s="3"/>
      <c r="J34" s="3"/>
    </row>
    <row r="35" spans="2:10" x14ac:dyDescent="0.2">
      <c r="B35" s="308"/>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20" activePane="bottomRight" state="frozen"/>
      <selection pane="topRight" activeCell="D1" sqref="D1"/>
      <selection pane="bottomLeft" activeCell="A6" sqref="A6"/>
      <selection pane="bottomRight" activeCell="I20" sqref="I2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46" t="s">
        <v>242</v>
      </c>
      <c r="B1" s="546"/>
      <c r="C1" s="546"/>
      <c r="D1" s="309"/>
      <c r="E1" s="309"/>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67" t="s">
        <v>243</v>
      </c>
      <c r="B2" s="567"/>
      <c r="C2" s="567"/>
      <c r="D2" s="567"/>
      <c r="E2" s="567"/>
      <c r="F2" s="567"/>
      <c r="G2" s="567"/>
      <c r="H2" s="567"/>
      <c r="I2" s="567"/>
      <c r="J2" s="56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244</v>
      </c>
      <c r="C3" s="344">
        <v>0.05</v>
      </c>
    </row>
    <row r="4" spans="1:80" s="3" customFormat="1" x14ac:dyDescent="0.2"/>
    <row r="5" spans="1:80" s="183" customFormat="1" ht="15.75" x14ac:dyDescent="0.25">
      <c r="A5" s="310"/>
      <c r="B5" s="186"/>
      <c r="C5" s="186"/>
      <c r="D5" s="311" t="s">
        <v>245</v>
      </c>
      <c r="E5" s="312"/>
      <c r="F5" s="188">
        <f>'4.DL Finansiālā ilgtspēja'!E3</f>
        <v>1</v>
      </c>
      <c r="G5" s="188">
        <f>'4.DL Finansiālā ilgtspēja'!F3</f>
        <v>2</v>
      </c>
      <c r="H5" s="188">
        <f>'4.DL Finansiālā ilgtspēja'!G3</f>
        <v>3</v>
      </c>
      <c r="I5" s="188">
        <f>'4.DL Finansiālā ilgtspēja'!H3</f>
        <v>4</v>
      </c>
      <c r="J5" s="188">
        <f>'4.DL Finansiālā ilgtspēja'!I3</f>
        <v>5</v>
      </c>
      <c r="K5" s="188">
        <f>'4.DL Finansiālā ilgtspēja'!J3</f>
        <v>6</v>
      </c>
      <c r="L5" s="188">
        <f>'4.DL Finansiālā ilgtspēja'!K3</f>
        <v>7</v>
      </c>
      <c r="M5" s="188">
        <f>'4.DL Finansiālā ilgtspēja'!L3</f>
        <v>8</v>
      </c>
      <c r="N5" s="188">
        <f>'4.DL Finansiālā ilgtspēja'!M3</f>
        <v>9</v>
      </c>
      <c r="O5" s="188">
        <f>'4.DL Finansiālā ilgtspēja'!N3</f>
        <v>10</v>
      </c>
      <c r="P5" s="188">
        <f>'4.DL Finansiālā ilgtspēja'!O3</f>
        <v>11</v>
      </c>
      <c r="Q5" s="188">
        <f>'4.DL Finansiālā ilgtspēja'!P3</f>
        <v>12</v>
      </c>
      <c r="R5" s="188">
        <f>'4.DL Finansiālā ilgtspēja'!Q3</f>
        <v>13</v>
      </c>
      <c r="S5" s="188">
        <f>'4.DL Finansiālā ilgtspēja'!R3</f>
        <v>14</v>
      </c>
      <c r="T5" s="188">
        <f>'4.DL Finansiālā ilgtspēja'!S3</f>
        <v>15</v>
      </c>
      <c r="U5" s="188">
        <f>'4.DL Finansiālā ilgtspēja'!T3</f>
        <v>16</v>
      </c>
      <c r="V5" s="188">
        <f>'4.DL Finansiālā ilgtspēja'!U3</f>
        <v>17</v>
      </c>
      <c r="W5" s="188">
        <f>'4.DL Finansiālā ilgtspēja'!V3</f>
        <v>18</v>
      </c>
      <c r="X5" s="188">
        <f>'4.DL Finansiālā ilgtspēja'!W3</f>
        <v>19</v>
      </c>
      <c r="Y5" s="188">
        <f>'4.DL Finansiālā ilgtspēja'!X3</f>
        <v>20</v>
      </c>
      <c r="Z5" s="188">
        <f>'4.DL Finansiālā ilgtspēja'!Y3</f>
        <v>21</v>
      </c>
      <c r="AA5" s="188">
        <f>'4.DL Finansiālā ilgtspēja'!Z3</f>
        <v>22</v>
      </c>
      <c r="AB5" s="188">
        <f>'4.DL Finansiālā ilgtspēja'!AA3</f>
        <v>23</v>
      </c>
      <c r="AC5" s="188">
        <f>'4.DL Finansiālā ilgtspēja'!AB3</f>
        <v>24</v>
      </c>
      <c r="AD5" s="188">
        <f>'4.DL Finansiālā ilgtspēja'!AC3</f>
        <v>25</v>
      </c>
      <c r="AE5" s="188">
        <f>'4.DL Finansiālā ilgtspēja'!AD3</f>
        <v>26</v>
      </c>
      <c r="AF5" s="188">
        <f>'4.DL Finansiālā ilgtspēja'!AE3</f>
        <v>27</v>
      </c>
      <c r="AG5" s="188">
        <f>'4.DL Finansiālā ilgtspēja'!AF3</f>
        <v>28</v>
      </c>
      <c r="AH5" s="188">
        <f>'4.DL Finansiālā ilgtspēja'!AG3</f>
        <v>29</v>
      </c>
      <c r="AI5" s="188">
        <f>'4.DL Finansiālā ilgtspēja'!AH3</f>
        <v>30</v>
      </c>
      <c r="AJ5" s="3"/>
      <c r="AK5" s="251">
        <f t="shared" ref="AK5:AK8" si="0">F5</f>
        <v>1</v>
      </c>
      <c r="AL5" s="251">
        <f t="shared" ref="AL5:AL6" si="1">G5</f>
        <v>2</v>
      </c>
      <c r="AM5" s="251">
        <f t="shared" ref="AM5:AM6" si="2">H5</f>
        <v>3</v>
      </c>
      <c r="AN5" s="251">
        <f t="shared" ref="AN5:AN6" si="3">I5</f>
        <v>4</v>
      </c>
      <c r="AO5" s="251">
        <f t="shared" ref="AO5:AO6" si="4">J5</f>
        <v>5</v>
      </c>
      <c r="AP5" s="251">
        <f t="shared" ref="AP5:AP6" si="5">K5</f>
        <v>6</v>
      </c>
      <c r="AQ5" s="251">
        <f t="shared" ref="AQ5:AQ6" si="6">L5</f>
        <v>7</v>
      </c>
      <c r="AR5" s="251">
        <f t="shared" ref="AR5:AR6" si="7">M5</f>
        <v>8</v>
      </c>
      <c r="AS5" s="251">
        <f t="shared" ref="AS5:AS6" si="8">N5</f>
        <v>9</v>
      </c>
      <c r="AT5" s="251">
        <f t="shared" ref="AT5:AT6" si="9">O5</f>
        <v>10</v>
      </c>
      <c r="AU5" s="251">
        <f t="shared" ref="AU5:AU6" si="10">P5</f>
        <v>11</v>
      </c>
      <c r="AV5" s="251">
        <f t="shared" ref="AV5:AV6" si="11">Q5</f>
        <v>12</v>
      </c>
      <c r="AW5" s="251">
        <f t="shared" ref="AW5:AW6" si="12">R5</f>
        <v>13</v>
      </c>
      <c r="AX5" s="251">
        <f t="shared" ref="AX5:AX6" si="13">S5</f>
        <v>14</v>
      </c>
      <c r="AY5" s="251">
        <f t="shared" ref="AY5:AY6" si="14">T5</f>
        <v>15</v>
      </c>
      <c r="AZ5" s="251">
        <f t="shared" ref="AZ5:AZ6" si="15">U5</f>
        <v>16</v>
      </c>
      <c r="BA5" s="251">
        <f t="shared" ref="BA5:BA6" si="16">V5</f>
        <v>17</v>
      </c>
      <c r="BB5" s="251">
        <f t="shared" ref="BB5:BB6" si="17">W5</f>
        <v>18</v>
      </c>
      <c r="BC5" s="251">
        <f t="shared" ref="BC5:BC6" si="18">X5</f>
        <v>19</v>
      </c>
      <c r="BD5" s="251">
        <f t="shared" ref="BD5:BD6" si="19">Y5</f>
        <v>20</v>
      </c>
      <c r="BE5" s="251">
        <f t="shared" ref="BE5:BE6" si="20">Z5</f>
        <v>21</v>
      </c>
      <c r="BF5" s="251">
        <f t="shared" ref="BF5:BF6" si="21">AA5</f>
        <v>22</v>
      </c>
      <c r="BG5" s="251">
        <f t="shared" ref="BG5:BG6" si="22">AB5</f>
        <v>23</v>
      </c>
      <c r="BH5" s="251">
        <f t="shared" ref="BH5:BH6" si="23">AC5</f>
        <v>24</v>
      </c>
      <c r="BI5" s="251">
        <f t="shared" ref="BI5:BI6" si="24">AD5</f>
        <v>25</v>
      </c>
      <c r="BJ5" s="251">
        <f t="shared" ref="BJ5:BJ6" si="25">AE5</f>
        <v>26</v>
      </c>
      <c r="BK5" s="251">
        <f t="shared" ref="BK5:BK6" si="26">AF5</f>
        <v>27</v>
      </c>
      <c r="BL5" s="251">
        <f t="shared" ref="BL5:BL6" si="27">AG5</f>
        <v>28</v>
      </c>
      <c r="BM5" s="251">
        <f t="shared" ref="BM5:BM6" si="28">AH5</f>
        <v>29</v>
      </c>
      <c r="BN5" s="251">
        <f t="shared" ref="BN5:BN6" si="29">AI5</f>
        <v>30</v>
      </c>
      <c r="BO5" s="3"/>
      <c r="BP5" s="3"/>
      <c r="BQ5" s="3"/>
      <c r="BR5" s="3"/>
      <c r="BS5" s="3"/>
      <c r="BT5" s="3"/>
      <c r="BU5" s="3"/>
      <c r="BV5" s="3"/>
      <c r="BW5" s="3"/>
      <c r="BX5" s="3"/>
      <c r="BY5" s="3"/>
      <c r="BZ5" s="3"/>
      <c r="CA5" s="3"/>
      <c r="CB5" s="3"/>
    </row>
    <row r="6" spans="1:80" s="183" customFormat="1" x14ac:dyDescent="0.2">
      <c r="A6" s="253"/>
      <c r="B6" s="185"/>
      <c r="C6" s="185" t="s">
        <v>246</v>
      </c>
      <c r="D6" s="311" t="s">
        <v>191</v>
      </c>
      <c r="E6" s="311" t="s">
        <v>191</v>
      </c>
      <c r="F6" s="188">
        <f>'4.DL Finansiālā ilgtspēja'!E4</f>
        <v>2026</v>
      </c>
      <c r="G6" s="188">
        <f>'4.DL Finansiālā ilgtspēja'!F4</f>
        <v>2027</v>
      </c>
      <c r="H6" s="188">
        <f>'4.DL Finansiālā ilgtspēja'!G4</f>
        <v>2028</v>
      </c>
      <c r="I6" s="188">
        <f>'4.DL Finansiālā ilgtspēja'!H4</f>
        <v>2029</v>
      </c>
      <c r="J6" s="188">
        <f>'4.DL Finansiālā ilgtspēja'!I4</f>
        <v>2030</v>
      </c>
      <c r="K6" s="188">
        <f>'4.DL Finansiālā ilgtspēja'!J4</f>
        <v>2031</v>
      </c>
      <c r="L6" s="188">
        <f>'4.DL Finansiālā ilgtspēja'!K4</f>
        <v>2032</v>
      </c>
      <c r="M6" s="188">
        <f>'4.DL Finansiālā ilgtspēja'!L4</f>
        <v>2033</v>
      </c>
      <c r="N6" s="188">
        <f>'4.DL Finansiālā ilgtspēja'!M4</f>
        <v>2034</v>
      </c>
      <c r="O6" s="188">
        <f>'4.DL Finansiālā ilgtspēja'!N4</f>
        <v>2035</v>
      </c>
      <c r="P6" s="188">
        <f>'4.DL Finansiālā ilgtspēja'!O4</f>
        <v>2036</v>
      </c>
      <c r="Q6" s="188">
        <f>'4.DL Finansiālā ilgtspēja'!P4</f>
        <v>2037</v>
      </c>
      <c r="R6" s="188">
        <f>'4.DL Finansiālā ilgtspēja'!Q4</f>
        <v>2038</v>
      </c>
      <c r="S6" s="188">
        <f>'4.DL Finansiālā ilgtspēja'!R4</f>
        <v>2039</v>
      </c>
      <c r="T6" s="188">
        <f>'4.DL Finansiālā ilgtspēja'!S4</f>
        <v>2040</v>
      </c>
      <c r="U6" s="188">
        <f>'4.DL Finansiālā ilgtspēja'!T4</f>
        <v>2041</v>
      </c>
      <c r="V6" s="188">
        <f>'4.DL Finansiālā ilgtspēja'!U4</f>
        <v>2042</v>
      </c>
      <c r="W6" s="188">
        <f>'4.DL Finansiālā ilgtspēja'!V4</f>
        <v>2043</v>
      </c>
      <c r="X6" s="188">
        <f>'4.DL Finansiālā ilgtspēja'!W4</f>
        <v>2044</v>
      </c>
      <c r="Y6" s="188">
        <f>'4.DL Finansiālā ilgtspēja'!X4</f>
        <v>2045</v>
      </c>
      <c r="Z6" s="188">
        <f>'4.DL Finansiālā ilgtspēja'!Y4</f>
        <v>2046</v>
      </c>
      <c r="AA6" s="188">
        <f>'4.DL Finansiālā ilgtspēja'!Z4</f>
        <v>2047</v>
      </c>
      <c r="AB6" s="188">
        <f>'4.DL Finansiālā ilgtspēja'!AA4</f>
        <v>2048</v>
      </c>
      <c r="AC6" s="188">
        <f>'4.DL Finansiālā ilgtspēja'!AB4</f>
        <v>2049</v>
      </c>
      <c r="AD6" s="188">
        <f>'4.DL Finansiālā ilgtspēja'!AC4</f>
        <v>2050</v>
      </c>
      <c r="AE6" s="188">
        <f>'4.DL Finansiālā ilgtspēja'!AD4</f>
        <v>2051</v>
      </c>
      <c r="AF6" s="188">
        <f>'4.DL Finansiālā ilgtspēja'!AE4</f>
        <v>2052</v>
      </c>
      <c r="AG6" s="188">
        <f>'4.DL Finansiālā ilgtspēja'!AF4</f>
        <v>2053</v>
      </c>
      <c r="AH6" s="188">
        <f>'4.DL Finansiālā ilgtspēja'!AG4</f>
        <v>2054</v>
      </c>
      <c r="AI6" s="188">
        <f>'4.DL Finansiālā ilgtspēja'!AH4</f>
        <v>2055</v>
      </c>
      <c r="AJ6" s="3"/>
      <c r="AK6" s="251">
        <f t="shared" si="0"/>
        <v>2026</v>
      </c>
      <c r="AL6" s="251">
        <f t="shared" si="1"/>
        <v>2027</v>
      </c>
      <c r="AM6" s="251">
        <f t="shared" si="2"/>
        <v>2028</v>
      </c>
      <c r="AN6" s="251">
        <f t="shared" si="3"/>
        <v>2029</v>
      </c>
      <c r="AO6" s="251">
        <f t="shared" si="4"/>
        <v>2030</v>
      </c>
      <c r="AP6" s="251">
        <f t="shared" si="5"/>
        <v>2031</v>
      </c>
      <c r="AQ6" s="251">
        <f t="shared" si="6"/>
        <v>2032</v>
      </c>
      <c r="AR6" s="251">
        <f t="shared" si="7"/>
        <v>2033</v>
      </c>
      <c r="AS6" s="251">
        <f t="shared" si="8"/>
        <v>2034</v>
      </c>
      <c r="AT6" s="251">
        <f t="shared" si="9"/>
        <v>2035</v>
      </c>
      <c r="AU6" s="251">
        <f t="shared" si="10"/>
        <v>2036</v>
      </c>
      <c r="AV6" s="251">
        <f t="shared" si="11"/>
        <v>2037</v>
      </c>
      <c r="AW6" s="251">
        <f t="shared" si="12"/>
        <v>2038</v>
      </c>
      <c r="AX6" s="251">
        <f t="shared" si="13"/>
        <v>2039</v>
      </c>
      <c r="AY6" s="251">
        <f t="shared" si="14"/>
        <v>2040</v>
      </c>
      <c r="AZ6" s="251">
        <f t="shared" si="15"/>
        <v>2041</v>
      </c>
      <c r="BA6" s="251">
        <f t="shared" si="16"/>
        <v>2042</v>
      </c>
      <c r="BB6" s="251">
        <f t="shared" si="17"/>
        <v>2043</v>
      </c>
      <c r="BC6" s="251">
        <f t="shared" si="18"/>
        <v>2044</v>
      </c>
      <c r="BD6" s="251">
        <f t="shared" si="19"/>
        <v>2045</v>
      </c>
      <c r="BE6" s="251">
        <f t="shared" si="20"/>
        <v>2046</v>
      </c>
      <c r="BF6" s="251">
        <f t="shared" si="21"/>
        <v>2047</v>
      </c>
      <c r="BG6" s="251">
        <f t="shared" si="22"/>
        <v>2048</v>
      </c>
      <c r="BH6" s="251">
        <f t="shared" si="23"/>
        <v>2049</v>
      </c>
      <c r="BI6" s="251">
        <f t="shared" si="24"/>
        <v>2050</v>
      </c>
      <c r="BJ6" s="251">
        <f t="shared" si="25"/>
        <v>2051</v>
      </c>
      <c r="BK6" s="251">
        <f t="shared" si="26"/>
        <v>2052</v>
      </c>
      <c r="BL6" s="251">
        <f t="shared" si="27"/>
        <v>2053</v>
      </c>
      <c r="BM6" s="251">
        <f t="shared" si="28"/>
        <v>2054</v>
      </c>
      <c r="BN6" s="251">
        <f t="shared" si="29"/>
        <v>2055</v>
      </c>
      <c r="BO6" s="3"/>
      <c r="BP6" s="3"/>
      <c r="BQ6" s="3"/>
      <c r="BR6" s="3"/>
      <c r="BS6" s="3"/>
      <c r="BT6" s="3"/>
      <c r="BU6" s="3"/>
      <c r="BV6" s="3"/>
      <c r="BW6" s="3"/>
      <c r="BX6" s="3"/>
      <c r="BY6" s="3"/>
      <c r="BZ6" s="3"/>
      <c r="CA6" s="3"/>
      <c r="CB6" s="3"/>
    </row>
    <row r="7" spans="1:80" x14ac:dyDescent="0.2">
      <c r="A7" s="313"/>
      <c r="B7" s="314"/>
      <c r="C7" s="28"/>
      <c r="D7" s="315"/>
      <c r="E7" s="315"/>
      <c r="F7" s="314"/>
      <c r="G7" s="316"/>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1"/>
      <c r="BM7" s="481"/>
      <c r="BN7" s="481"/>
    </row>
    <row r="8" spans="1:80" s="323" customFormat="1" x14ac:dyDescent="0.2">
      <c r="A8" s="317">
        <v>1</v>
      </c>
      <c r="B8" s="318" t="s">
        <v>247</v>
      </c>
      <c r="C8" s="319" t="s">
        <v>130</v>
      </c>
      <c r="D8" s="320">
        <f t="shared" ref="D8" si="30">AK8+NPV($C$3,AL8:BN8)</f>
        <v>0</v>
      </c>
      <c r="E8" s="320">
        <f>SUM(F8:AI8)</f>
        <v>0</v>
      </c>
      <c r="F8" s="321">
        <f>SUM(F9:F17)</f>
        <v>0</v>
      </c>
      <c r="G8" s="321">
        <f>SUM(G9:G17)</f>
        <v>0</v>
      </c>
      <c r="H8" s="321">
        <f t="shared" ref="H8:AI8" si="31">SUM(H9:H17)</f>
        <v>0</v>
      </c>
      <c r="I8" s="321">
        <f t="shared" si="31"/>
        <v>0</v>
      </c>
      <c r="J8" s="321">
        <f t="shared" si="31"/>
        <v>0</v>
      </c>
      <c r="K8" s="321">
        <f t="shared" si="31"/>
        <v>0</v>
      </c>
      <c r="L8" s="321">
        <f t="shared" si="31"/>
        <v>0</v>
      </c>
      <c r="M8" s="321">
        <f t="shared" si="31"/>
        <v>0</v>
      </c>
      <c r="N8" s="321">
        <f t="shared" si="31"/>
        <v>0</v>
      </c>
      <c r="O8" s="321">
        <f t="shared" si="31"/>
        <v>0</v>
      </c>
      <c r="P8" s="321">
        <f t="shared" si="31"/>
        <v>0</v>
      </c>
      <c r="Q8" s="321">
        <f t="shared" si="31"/>
        <v>0</v>
      </c>
      <c r="R8" s="321">
        <f t="shared" si="31"/>
        <v>0</v>
      </c>
      <c r="S8" s="321">
        <f t="shared" si="31"/>
        <v>0</v>
      </c>
      <c r="T8" s="321">
        <f t="shared" si="31"/>
        <v>0</v>
      </c>
      <c r="U8" s="321">
        <f t="shared" si="31"/>
        <v>0</v>
      </c>
      <c r="V8" s="321">
        <f t="shared" si="31"/>
        <v>0</v>
      </c>
      <c r="W8" s="321">
        <f t="shared" si="31"/>
        <v>0</v>
      </c>
      <c r="X8" s="321">
        <f t="shared" si="31"/>
        <v>0</v>
      </c>
      <c r="Y8" s="321">
        <f t="shared" si="31"/>
        <v>0</v>
      </c>
      <c r="Z8" s="321">
        <f t="shared" si="31"/>
        <v>0</v>
      </c>
      <c r="AA8" s="321">
        <f t="shared" si="31"/>
        <v>0</v>
      </c>
      <c r="AB8" s="321">
        <f t="shared" si="31"/>
        <v>0</v>
      </c>
      <c r="AC8" s="321">
        <f t="shared" si="31"/>
        <v>0</v>
      </c>
      <c r="AD8" s="321">
        <f t="shared" si="31"/>
        <v>0</v>
      </c>
      <c r="AE8" s="321">
        <f t="shared" si="31"/>
        <v>0</v>
      </c>
      <c r="AF8" s="321">
        <f t="shared" si="31"/>
        <v>0</v>
      </c>
      <c r="AG8" s="321">
        <f t="shared" si="31"/>
        <v>0</v>
      </c>
      <c r="AH8" s="321">
        <f t="shared" si="31"/>
        <v>0</v>
      </c>
      <c r="AI8" s="321">
        <f t="shared" si="31"/>
        <v>0</v>
      </c>
      <c r="AJ8" s="3"/>
      <c r="AK8" s="481">
        <f t="shared" si="0"/>
        <v>0</v>
      </c>
      <c r="AL8" s="481">
        <f t="shared" ref="AL8:AL40" si="32">G8</f>
        <v>0</v>
      </c>
      <c r="AM8" s="481">
        <f t="shared" ref="AM8:AM40" si="33">H8</f>
        <v>0</v>
      </c>
      <c r="AN8" s="481">
        <f t="shared" ref="AN8:AN40" si="34">I8</f>
        <v>0</v>
      </c>
      <c r="AO8" s="481">
        <f t="shared" ref="AO8:AO40" si="35">J8</f>
        <v>0</v>
      </c>
      <c r="AP8" s="481">
        <f t="shared" ref="AP8:AP40" si="36">K8</f>
        <v>0</v>
      </c>
      <c r="AQ8" s="481">
        <f t="shared" ref="AQ8:AQ40" si="37">L8</f>
        <v>0</v>
      </c>
      <c r="AR8" s="481">
        <f t="shared" ref="AR8:AR40" si="38">M8</f>
        <v>0</v>
      </c>
      <c r="AS8" s="481">
        <f t="shared" ref="AS8:AS40" si="39">N8</f>
        <v>0</v>
      </c>
      <c r="AT8" s="481">
        <f t="shared" ref="AT8:AT40" si="40">O8</f>
        <v>0</v>
      </c>
      <c r="AU8" s="481">
        <f t="shared" ref="AU8:AU40" si="41">P8</f>
        <v>0</v>
      </c>
      <c r="AV8" s="481">
        <f t="shared" ref="AV8:AV40" si="42">Q8</f>
        <v>0</v>
      </c>
      <c r="AW8" s="481">
        <f t="shared" ref="AW8:AW40" si="43">R8</f>
        <v>0</v>
      </c>
      <c r="AX8" s="481">
        <f t="shared" ref="AX8:AX40" si="44">S8</f>
        <v>0</v>
      </c>
      <c r="AY8" s="481">
        <f t="shared" ref="AY8:AY40" si="45">T8</f>
        <v>0</v>
      </c>
      <c r="AZ8" s="481">
        <f t="shared" ref="AZ8:AZ40" si="46">U8</f>
        <v>0</v>
      </c>
      <c r="BA8" s="481">
        <f t="shared" ref="BA8:BA40" si="47">V8</f>
        <v>0</v>
      </c>
      <c r="BB8" s="481">
        <f t="shared" ref="BB8:BB40" si="48">W8</f>
        <v>0</v>
      </c>
      <c r="BC8" s="481">
        <f t="shared" ref="BC8:BC40" si="49">X8</f>
        <v>0</v>
      </c>
      <c r="BD8" s="481">
        <f t="shared" ref="BD8:BD40" si="50">Y8</f>
        <v>0</v>
      </c>
      <c r="BE8" s="481">
        <f t="shared" ref="BE8:BE40" si="51">Z8</f>
        <v>0</v>
      </c>
      <c r="BF8" s="481">
        <f t="shared" ref="BF8:BF40" si="52">AA8</f>
        <v>0</v>
      </c>
      <c r="BG8" s="481">
        <f t="shared" ref="BG8:BG40" si="53">AB8</f>
        <v>0</v>
      </c>
      <c r="BH8" s="481">
        <f t="shared" ref="BH8:BH40" si="54">AC8</f>
        <v>0</v>
      </c>
      <c r="BI8" s="481">
        <f t="shared" ref="BI8:BI40" si="55">AD8</f>
        <v>0</v>
      </c>
      <c r="BJ8" s="481">
        <f t="shared" ref="BJ8:BJ40" si="56">AE8</f>
        <v>0</v>
      </c>
      <c r="BK8" s="481">
        <f t="shared" ref="BK8:BK40" si="57">AF8</f>
        <v>0</v>
      </c>
      <c r="BL8" s="481">
        <f t="shared" ref="BL8:BL40" si="58">AG8</f>
        <v>0</v>
      </c>
      <c r="BM8" s="481">
        <f t="shared" ref="BM8:BM40" si="59">AH8</f>
        <v>0</v>
      </c>
      <c r="BN8" s="481">
        <f t="shared" ref="BN8:BN40" si="60">AI8</f>
        <v>0</v>
      </c>
      <c r="BO8" s="322"/>
      <c r="BP8" s="322"/>
      <c r="BQ8" s="322"/>
      <c r="BR8" s="322"/>
      <c r="BS8" s="322"/>
      <c r="BT8" s="322"/>
      <c r="BU8" s="322"/>
      <c r="BV8" s="322"/>
      <c r="BW8" s="322"/>
      <c r="BX8" s="322"/>
      <c r="BY8" s="322"/>
      <c r="BZ8" s="322"/>
      <c r="CA8" s="322"/>
      <c r="CB8" s="322"/>
    </row>
    <row r="9" spans="1:80" x14ac:dyDescent="0.2">
      <c r="A9" s="315" t="s">
        <v>96</v>
      </c>
      <c r="B9" s="33" t="s">
        <v>248</v>
      </c>
      <c r="C9" s="32" t="s">
        <v>130</v>
      </c>
      <c r="D9" s="320">
        <f>AK9+NPV($C$3,AL9:BN9)</f>
        <v>0</v>
      </c>
      <c r="E9" s="320">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81">
        <f>F9</f>
        <v>0</v>
      </c>
      <c r="AL9" s="481">
        <f t="shared" si="32"/>
        <v>0</v>
      </c>
      <c r="AM9" s="481">
        <f t="shared" si="33"/>
        <v>0</v>
      </c>
      <c r="AN9" s="481">
        <f t="shared" si="34"/>
        <v>0</v>
      </c>
      <c r="AO9" s="481">
        <f t="shared" si="35"/>
        <v>0</v>
      </c>
      <c r="AP9" s="481">
        <f t="shared" si="36"/>
        <v>0</v>
      </c>
      <c r="AQ9" s="481">
        <f t="shared" si="37"/>
        <v>0</v>
      </c>
      <c r="AR9" s="481">
        <f t="shared" si="38"/>
        <v>0</v>
      </c>
      <c r="AS9" s="481">
        <f t="shared" si="39"/>
        <v>0</v>
      </c>
      <c r="AT9" s="481">
        <f t="shared" si="40"/>
        <v>0</v>
      </c>
      <c r="AU9" s="481">
        <f t="shared" si="41"/>
        <v>0</v>
      </c>
      <c r="AV9" s="481">
        <f t="shared" si="42"/>
        <v>0</v>
      </c>
      <c r="AW9" s="481">
        <f t="shared" si="43"/>
        <v>0</v>
      </c>
      <c r="AX9" s="481">
        <f t="shared" si="44"/>
        <v>0</v>
      </c>
      <c r="AY9" s="481">
        <f t="shared" si="45"/>
        <v>0</v>
      </c>
      <c r="AZ9" s="481">
        <f t="shared" si="46"/>
        <v>0</v>
      </c>
      <c r="BA9" s="481">
        <f t="shared" si="47"/>
        <v>0</v>
      </c>
      <c r="BB9" s="481">
        <f t="shared" si="48"/>
        <v>0</v>
      </c>
      <c r="BC9" s="481">
        <f t="shared" si="49"/>
        <v>0</v>
      </c>
      <c r="BD9" s="481">
        <f t="shared" si="50"/>
        <v>0</v>
      </c>
      <c r="BE9" s="481">
        <f t="shared" si="51"/>
        <v>0</v>
      </c>
      <c r="BF9" s="481">
        <f t="shared" si="52"/>
        <v>0</v>
      </c>
      <c r="BG9" s="481">
        <f t="shared" si="53"/>
        <v>0</v>
      </c>
      <c r="BH9" s="481">
        <f t="shared" si="54"/>
        <v>0</v>
      </c>
      <c r="BI9" s="481">
        <f t="shared" si="55"/>
        <v>0</v>
      </c>
      <c r="BJ9" s="481">
        <f t="shared" si="56"/>
        <v>0</v>
      </c>
      <c r="BK9" s="481">
        <f t="shared" si="57"/>
        <v>0</v>
      </c>
      <c r="BL9" s="481">
        <f t="shared" si="58"/>
        <v>0</v>
      </c>
      <c r="BM9" s="481">
        <f t="shared" si="59"/>
        <v>0</v>
      </c>
      <c r="BN9" s="481">
        <f t="shared" si="60"/>
        <v>0</v>
      </c>
    </row>
    <row r="10" spans="1:80" x14ac:dyDescent="0.2">
      <c r="A10" s="315" t="s">
        <v>98</v>
      </c>
      <c r="B10" s="33" t="s">
        <v>248</v>
      </c>
      <c r="C10" s="32" t="s">
        <v>130</v>
      </c>
      <c r="D10" s="320">
        <f t="shared" ref="D10:D41" si="61">AK10+NPV($C$3,AL10:BN10)</f>
        <v>0</v>
      </c>
      <c r="E10" s="320">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81">
        <f t="shared" ref="AK10:AK40" si="63">F10</f>
        <v>0</v>
      </c>
      <c r="AL10" s="481">
        <f t="shared" si="32"/>
        <v>0</v>
      </c>
      <c r="AM10" s="481">
        <f t="shared" si="33"/>
        <v>0</v>
      </c>
      <c r="AN10" s="481">
        <f t="shared" si="34"/>
        <v>0</v>
      </c>
      <c r="AO10" s="481">
        <f t="shared" si="35"/>
        <v>0</v>
      </c>
      <c r="AP10" s="481">
        <f t="shared" si="36"/>
        <v>0</v>
      </c>
      <c r="AQ10" s="481">
        <f t="shared" si="37"/>
        <v>0</v>
      </c>
      <c r="AR10" s="481">
        <f t="shared" si="38"/>
        <v>0</v>
      </c>
      <c r="AS10" s="481">
        <f t="shared" si="39"/>
        <v>0</v>
      </c>
      <c r="AT10" s="481">
        <f t="shared" si="40"/>
        <v>0</v>
      </c>
      <c r="AU10" s="481">
        <f t="shared" si="41"/>
        <v>0</v>
      </c>
      <c r="AV10" s="481">
        <f t="shared" si="42"/>
        <v>0</v>
      </c>
      <c r="AW10" s="481">
        <f t="shared" si="43"/>
        <v>0</v>
      </c>
      <c r="AX10" s="481">
        <f t="shared" si="44"/>
        <v>0</v>
      </c>
      <c r="AY10" s="481">
        <f t="shared" si="45"/>
        <v>0</v>
      </c>
      <c r="AZ10" s="481">
        <f t="shared" si="46"/>
        <v>0</v>
      </c>
      <c r="BA10" s="481">
        <f t="shared" si="47"/>
        <v>0</v>
      </c>
      <c r="BB10" s="481">
        <f t="shared" si="48"/>
        <v>0</v>
      </c>
      <c r="BC10" s="481">
        <f t="shared" si="49"/>
        <v>0</v>
      </c>
      <c r="BD10" s="481">
        <f t="shared" si="50"/>
        <v>0</v>
      </c>
      <c r="BE10" s="481">
        <f t="shared" si="51"/>
        <v>0</v>
      </c>
      <c r="BF10" s="481">
        <f t="shared" si="52"/>
        <v>0</v>
      </c>
      <c r="BG10" s="481">
        <f t="shared" si="53"/>
        <v>0</v>
      </c>
      <c r="BH10" s="481">
        <f t="shared" si="54"/>
        <v>0</v>
      </c>
      <c r="BI10" s="481">
        <f t="shared" si="55"/>
        <v>0</v>
      </c>
      <c r="BJ10" s="481">
        <f t="shared" si="56"/>
        <v>0</v>
      </c>
      <c r="BK10" s="481">
        <f t="shared" si="57"/>
        <v>0</v>
      </c>
      <c r="BL10" s="481">
        <f t="shared" si="58"/>
        <v>0</v>
      </c>
      <c r="BM10" s="481">
        <f t="shared" si="59"/>
        <v>0</v>
      </c>
      <c r="BN10" s="481">
        <f t="shared" si="60"/>
        <v>0</v>
      </c>
    </row>
    <row r="11" spans="1:80" x14ac:dyDescent="0.2">
      <c r="A11" s="315" t="s">
        <v>100</v>
      </c>
      <c r="B11" s="33" t="s">
        <v>248</v>
      </c>
      <c r="C11" s="32" t="s">
        <v>130</v>
      </c>
      <c r="D11" s="320">
        <f t="shared" si="61"/>
        <v>0</v>
      </c>
      <c r="E11" s="320">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81">
        <f t="shared" si="63"/>
        <v>0</v>
      </c>
      <c r="AL11" s="481">
        <f t="shared" si="32"/>
        <v>0</v>
      </c>
      <c r="AM11" s="481">
        <f t="shared" si="33"/>
        <v>0</v>
      </c>
      <c r="AN11" s="481">
        <f t="shared" si="34"/>
        <v>0</v>
      </c>
      <c r="AO11" s="481">
        <f t="shared" si="35"/>
        <v>0</v>
      </c>
      <c r="AP11" s="481">
        <f t="shared" si="36"/>
        <v>0</v>
      </c>
      <c r="AQ11" s="481">
        <f t="shared" si="37"/>
        <v>0</v>
      </c>
      <c r="AR11" s="481">
        <f t="shared" si="38"/>
        <v>0</v>
      </c>
      <c r="AS11" s="481">
        <f t="shared" si="39"/>
        <v>0</v>
      </c>
      <c r="AT11" s="481">
        <f t="shared" si="40"/>
        <v>0</v>
      </c>
      <c r="AU11" s="481">
        <f t="shared" si="41"/>
        <v>0</v>
      </c>
      <c r="AV11" s="481">
        <f t="shared" si="42"/>
        <v>0</v>
      </c>
      <c r="AW11" s="481">
        <f t="shared" si="43"/>
        <v>0</v>
      </c>
      <c r="AX11" s="481">
        <f t="shared" si="44"/>
        <v>0</v>
      </c>
      <c r="AY11" s="481">
        <f t="shared" si="45"/>
        <v>0</v>
      </c>
      <c r="AZ11" s="481">
        <f t="shared" si="46"/>
        <v>0</v>
      </c>
      <c r="BA11" s="481">
        <f t="shared" si="47"/>
        <v>0</v>
      </c>
      <c r="BB11" s="481">
        <f t="shared" si="48"/>
        <v>0</v>
      </c>
      <c r="BC11" s="481">
        <f t="shared" si="49"/>
        <v>0</v>
      </c>
      <c r="BD11" s="481">
        <f t="shared" si="50"/>
        <v>0</v>
      </c>
      <c r="BE11" s="481">
        <f t="shared" si="51"/>
        <v>0</v>
      </c>
      <c r="BF11" s="481">
        <f t="shared" si="52"/>
        <v>0</v>
      </c>
      <c r="BG11" s="481">
        <f t="shared" si="53"/>
        <v>0</v>
      </c>
      <c r="BH11" s="481">
        <f t="shared" si="54"/>
        <v>0</v>
      </c>
      <c r="BI11" s="481">
        <f t="shared" si="55"/>
        <v>0</v>
      </c>
      <c r="BJ11" s="481">
        <f t="shared" si="56"/>
        <v>0</v>
      </c>
      <c r="BK11" s="481">
        <f t="shared" si="57"/>
        <v>0</v>
      </c>
      <c r="BL11" s="481">
        <f t="shared" si="58"/>
        <v>0</v>
      </c>
      <c r="BM11" s="481">
        <f t="shared" si="59"/>
        <v>0</v>
      </c>
      <c r="BN11" s="481">
        <f t="shared" si="60"/>
        <v>0</v>
      </c>
    </row>
    <row r="12" spans="1:80" x14ac:dyDescent="0.2">
      <c r="A12" s="315" t="s">
        <v>102</v>
      </c>
      <c r="B12" s="33" t="s">
        <v>248</v>
      </c>
      <c r="C12" s="32" t="s">
        <v>130</v>
      </c>
      <c r="D12" s="320">
        <f t="shared" si="61"/>
        <v>0</v>
      </c>
      <c r="E12" s="320">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81">
        <f t="shared" si="63"/>
        <v>0</v>
      </c>
      <c r="AL12" s="481">
        <f t="shared" si="32"/>
        <v>0</v>
      </c>
      <c r="AM12" s="481">
        <f t="shared" si="33"/>
        <v>0</v>
      </c>
      <c r="AN12" s="481">
        <f t="shared" si="34"/>
        <v>0</v>
      </c>
      <c r="AO12" s="481">
        <f t="shared" si="35"/>
        <v>0</v>
      </c>
      <c r="AP12" s="481">
        <f t="shared" si="36"/>
        <v>0</v>
      </c>
      <c r="AQ12" s="481">
        <f t="shared" si="37"/>
        <v>0</v>
      </c>
      <c r="AR12" s="481">
        <f t="shared" si="38"/>
        <v>0</v>
      </c>
      <c r="AS12" s="481">
        <f t="shared" si="39"/>
        <v>0</v>
      </c>
      <c r="AT12" s="481">
        <f t="shared" si="40"/>
        <v>0</v>
      </c>
      <c r="AU12" s="481">
        <f t="shared" si="41"/>
        <v>0</v>
      </c>
      <c r="AV12" s="481">
        <f t="shared" si="42"/>
        <v>0</v>
      </c>
      <c r="AW12" s="481">
        <f t="shared" si="43"/>
        <v>0</v>
      </c>
      <c r="AX12" s="481">
        <f t="shared" si="44"/>
        <v>0</v>
      </c>
      <c r="AY12" s="481">
        <f t="shared" si="45"/>
        <v>0</v>
      </c>
      <c r="AZ12" s="481">
        <f t="shared" si="46"/>
        <v>0</v>
      </c>
      <c r="BA12" s="481">
        <f t="shared" si="47"/>
        <v>0</v>
      </c>
      <c r="BB12" s="481">
        <f t="shared" si="48"/>
        <v>0</v>
      </c>
      <c r="BC12" s="481">
        <f t="shared" si="49"/>
        <v>0</v>
      </c>
      <c r="BD12" s="481">
        <f t="shared" si="50"/>
        <v>0</v>
      </c>
      <c r="BE12" s="481">
        <f t="shared" si="51"/>
        <v>0</v>
      </c>
      <c r="BF12" s="481">
        <f t="shared" si="52"/>
        <v>0</v>
      </c>
      <c r="BG12" s="481">
        <f t="shared" si="53"/>
        <v>0</v>
      </c>
      <c r="BH12" s="481">
        <f t="shared" si="54"/>
        <v>0</v>
      </c>
      <c r="BI12" s="481">
        <f t="shared" si="55"/>
        <v>0</v>
      </c>
      <c r="BJ12" s="481">
        <f t="shared" si="56"/>
        <v>0</v>
      </c>
      <c r="BK12" s="481">
        <f t="shared" si="57"/>
        <v>0</v>
      </c>
      <c r="BL12" s="481">
        <f t="shared" si="58"/>
        <v>0</v>
      </c>
      <c r="BM12" s="481">
        <f t="shared" si="59"/>
        <v>0</v>
      </c>
      <c r="BN12" s="481">
        <f t="shared" si="60"/>
        <v>0</v>
      </c>
    </row>
    <row r="13" spans="1:80" x14ac:dyDescent="0.2">
      <c r="A13" s="315" t="s">
        <v>105</v>
      </c>
      <c r="B13" s="33" t="s">
        <v>248</v>
      </c>
      <c r="C13" s="32" t="s">
        <v>130</v>
      </c>
      <c r="D13" s="320">
        <f t="shared" si="61"/>
        <v>0</v>
      </c>
      <c r="E13" s="320">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81">
        <f t="shared" si="63"/>
        <v>0</v>
      </c>
      <c r="AL13" s="481">
        <f t="shared" si="32"/>
        <v>0</v>
      </c>
      <c r="AM13" s="481">
        <f t="shared" si="33"/>
        <v>0</v>
      </c>
      <c r="AN13" s="481">
        <f t="shared" si="34"/>
        <v>0</v>
      </c>
      <c r="AO13" s="481">
        <f t="shared" si="35"/>
        <v>0</v>
      </c>
      <c r="AP13" s="481">
        <f t="shared" si="36"/>
        <v>0</v>
      </c>
      <c r="AQ13" s="481">
        <f t="shared" si="37"/>
        <v>0</v>
      </c>
      <c r="AR13" s="481">
        <f t="shared" si="38"/>
        <v>0</v>
      </c>
      <c r="AS13" s="481">
        <f t="shared" si="39"/>
        <v>0</v>
      </c>
      <c r="AT13" s="481">
        <f t="shared" si="40"/>
        <v>0</v>
      </c>
      <c r="AU13" s="481">
        <f t="shared" si="41"/>
        <v>0</v>
      </c>
      <c r="AV13" s="481">
        <f t="shared" si="42"/>
        <v>0</v>
      </c>
      <c r="AW13" s="481">
        <f t="shared" si="43"/>
        <v>0</v>
      </c>
      <c r="AX13" s="481">
        <f t="shared" si="44"/>
        <v>0</v>
      </c>
      <c r="AY13" s="481">
        <f t="shared" si="45"/>
        <v>0</v>
      </c>
      <c r="AZ13" s="481">
        <f t="shared" si="46"/>
        <v>0</v>
      </c>
      <c r="BA13" s="481">
        <f t="shared" si="47"/>
        <v>0</v>
      </c>
      <c r="BB13" s="481">
        <f t="shared" si="48"/>
        <v>0</v>
      </c>
      <c r="BC13" s="481">
        <f t="shared" si="49"/>
        <v>0</v>
      </c>
      <c r="BD13" s="481">
        <f t="shared" si="50"/>
        <v>0</v>
      </c>
      <c r="BE13" s="481">
        <f t="shared" si="51"/>
        <v>0</v>
      </c>
      <c r="BF13" s="481">
        <f t="shared" si="52"/>
        <v>0</v>
      </c>
      <c r="BG13" s="481">
        <f t="shared" si="53"/>
        <v>0</v>
      </c>
      <c r="BH13" s="481">
        <f t="shared" si="54"/>
        <v>0</v>
      </c>
      <c r="BI13" s="481">
        <f t="shared" si="55"/>
        <v>0</v>
      </c>
      <c r="BJ13" s="481">
        <f t="shared" si="56"/>
        <v>0</v>
      </c>
      <c r="BK13" s="481">
        <f t="shared" si="57"/>
        <v>0</v>
      </c>
      <c r="BL13" s="481">
        <f t="shared" si="58"/>
        <v>0</v>
      </c>
      <c r="BM13" s="481">
        <f t="shared" si="59"/>
        <v>0</v>
      </c>
      <c r="BN13" s="481">
        <f t="shared" si="60"/>
        <v>0</v>
      </c>
    </row>
    <row r="14" spans="1:80" x14ac:dyDescent="0.2">
      <c r="A14" s="315" t="s">
        <v>109</v>
      </c>
      <c r="B14" s="33" t="s">
        <v>248</v>
      </c>
      <c r="C14" s="32" t="s">
        <v>130</v>
      </c>
      <c r="D14" s="320">
        <f t="shared" si="61"/>
        <v>0</v>
      </c>
      <c r="E14" s="320">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81">
        <f t="shared" si="63"/>
        <v>0</v>
      </c>
      <c r="AL14" s="481">
        <f t="shared" si="32"/>
        <v>0</v>
      </c>
      <c r="AM14" s="481">
        <f t="shared" si="33"/>
        <v>0</v>
      </c>
      <c r="AN14" s="481">
        <f t="shared" si="34"/>
        <v>0</v>
      </c>
      <c r="AO14" s="481">
        <f t="shared" si="35"/>
        <v>0</v>
      </c>
      <c r="AP14" s="481">
        <f t="shared" si="36"/>
        <v>0</v>
      </c>
      <c r="AQ14" s="481">
        <f t="shared" si="37"/>
        <v>0</v>
      </c>
      <c r="AR14" s="481">
        <f t="shared" si="38"/>
        <v>0</v>
      </c>
      <c r="AS14" s="481">
        <f t="shared" si="39"/>
        <v>0</v>
      </c>
      <c r="AT14" s="481">
        <f t="shared" si="40"/>
        <v>0</v>
      </c>
      <c r="AU14" s="481">
        <f t="shared" si="41"/>
        <v>0</v>
      </c>
      <c r="AV14" s="481">
        <f t="shared" si="42"/>
        <v>0</v>
      </c>
      <c r="AW14" s="481">
        <f t="shared" si="43"/>
        <v>0</v>
      </c>
      <c r="AX14" s="481">
        <f t="shared" si="44"/>
        <v>0</v>
      </c>
      <c r="AY14" s="481">
        <f t="shared" si="45"/>
        <v>0</v>
      </c>
      <c r="AZ14" s="481">
        <f t="shared" si="46"/>
        <v>0</v>
      </c>
      <c r="BA14" s="481">
        <f t="shared" si="47"/>
        <v>0</v>
      </c>
      <c r="BB14" s="481">
        <f t="shared" si="48"/>
        <v>0</v>
      </c>
      <c r="BC14" s="481">
        <f t="shared" si="49"/>
        <v>0</v>
      </c>
      <c r="BD14" s="481">
        <f t="shared" si="50"/>
        <v>0</v>
      </c>
      <c r="BE14" s="481">
        <f t="shared" si="51"/>
        <v>0</v>
      </c>
      <c r="BF14" s="481">
        <f t="shared" si="52"/>
        <v>0</v>
      </c>
      <c r="BG14" s="481">
        <f t="shared" si="53"/>
        <v>0</v>
      </c>
      <c r="BH14" s="481">
        <f t="shared" si="54"/>
        <v>0</v>
      </c>
      <c r="BI14" s="481">
        <f t="shared" si="55"/>
        <v>0</v>
      </c>
      <c r="BJ14" s="481">
        <f t="shared" si="56"/>
        <v>0</v>
      </c>
      <c r="BK14" s="481">
        <f t="shared" si="57"/>
        <v>0</v>
      </c>
      <c r="BL14" s="481">
        <f t="shared" si="58"/>
        <v>0</v>
      </c>
      <c r="BM14" s="481">
        <f t="shared" si="59"/>
        <v>0</v>
      </c>
      <c r="BN14" s="481">
        <f t="shared" si="60"/>
        <v>0</v>
      </c>
    </row>
    <row r="15" spans="1:80" x14ac:dyDescent="0.2">
      <c r="A15" s="315" t="s">
        <v>111</v>
      </c>
      <c r="B15" s="33" t="s">
        <v>248</v>
      </c>
      <c r="C15" s="32" t="s">
        <v>130</v>
      </c>
      <c r="D15" s="320">
        <f t="shared" si="61"/>
        <v>0</v>
      </c>
      <c r="E15" s="320">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81">
        <f t="shared" si="63"/>
        <v>0</v>
      </c>
      <c r="AL15" s="481">
        <f t="shared" si="32"/>
        <v>0</v>
      </c>
      <c r="AM15" s="481">
        <f t="shared" si="33"/>
        <v>0</v>
      </c>
      <c r="AN15" s="481">
        <f t="shared" si="34"/>
        <v>0</v>
      </c>
      <c r="AO15" s="481">
        <f t="shared" si="35"/>
        <v>0</v>
      </c>
      <c r="AP15" s="481">
        <f t="shared" si="36"/>
        <v>0</v>
      </c>
      <c r="AQ15" s="481">
        <f t="shared" si="37"/>
        <v>0</v>
      </c>
      <c r="AR15" s="481">
        <f t="shared" si="38"/>
        <v>0</v>
      </c>
      <c r="AS15" s="481">
        <f t="shared" si="39"/>
        <v>0</v>
      </c>
      <c r="AT15" s="481">
        <f t="shared" si="40"/>
        <v>0</v>
      </c>
      <c r="AU15" s="481">
        <f t="shared" si="41"/>
        <v>0</v>
      </c>
      <c r="AV15" s="481">
        <f t="shared" si="42"/>
        <v>0</v>
      </c>
      <c r="AW15" s="481">
        <f t="shared" si="43"/>
        <v>0</v>
      </c>
      <c r="AX15" s="481">
        <f t="shared" si="44"/>
        <v>0</v>
      </c>
      <c r="AY15" s="481">
        <f t="shared" si="45"/>
        <v>0</v>
      </c>
      <c r="AZ15" s="481">
        <f t="shared" si="46"/>
        <v>0</v>
      </c>
      <c r="BA15" s="481">
        <f t="shared" si="47"/>
        <v>0</v>
      </c>
      <c r="BB15" s="481">
        <f t="shared" si="48"/>
        <v>0</v>
      </c>
      <c r="BC15" s="481">
        <f t="shared" si="49"/>
        <v>0</v>
      </c>
      <c r="BD15" s="481">
        <f t="shared" si="50"/>
        <v>0</v>
      </c>
      <c r="BE15" s="481">
        <f t="shared" si="51"/>
        <v>0</v>
      </c>
      <c r="BF15" s="481">
        <f t="shared" si="52"/>
        <v>0</v>
      </c>
      <c r="BG15" s="481">
        <f t="shared" si="53"/>
        <v>0</v>
      </c>
      <c r="BH15" s="481">
        <f t="shared" si="54"/>
        <v>0</v>
      </c>
      <c r="BI15" s="481">
        <f t="shared" si="55"/>
        <v>0</v>
      </c>
      <c r="BJ15" s="481">
        <f t="shared" si="56"/>
        <v>0</v>
      </c>
      <c r="BK15" s="481">
        <f t="shared" si="57"/>
        <v>0</v>
      </c>
      <c r="BL15" s="481">
        <f t="shared" si="58"/>
        <v>0</v>
      </c>
      <c r="BM15" s="481">
        <f t="shared" si="59"/>
        <v>0</v>
      </c>
      <c r="BN15" s="481">
        <f t="shared" si="60"/>
        <v>0</v>
      </c>
    </row>
    <row r="16" spans="1:80" x14ac:dyDescent="0.2">
      <c r="A16" s="315" t="s">
        <v>113</v>
      </c>
      <c r="B16" s="33" t="s">
        <v>248</v>
      </c>
      <c r="C16" s="32" t="s">
        <v>130</v>
      </c>
      <c r="D16" s="320">
        <f t="shared" si="61"/>
        <v>0</v>
      </c>
      <c r="E16" s="320">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81">
        <f t="shared" si="63"/>
        <v>0</v>
      </c>
      <c r="AL16" s="481">
        <f t="shared" si="32"/>
        <v>0</v>
      </c>
      <c r="AM16" s="481">
        <f t="shared" si="33"/>
        <v>0</v>
      </c>
      <c r="AN16" s="481">
        <f t="shared" si="34"/>
        <v>0</v>
      </c>
      <c r="AO16" s="481">
        <f t="shared" si="35"/>
        <v>0</v>
      </c>
      <c r="AP16" s="481">
        <f t="shared" si="36"/>
        <v>0</v>
      </c>
      <c r="AQ16" s="481">
        <f t="shared" si="37"/>
        <v>0</v>
      </c>
      <c r="AR16" s="481">
        <f t="shared" si="38"/>
        <v>0</v>
      </c>
      <c r="AS16" s="481">
        <f t="shared" si="39"/>
        <v>0</v>
      </c>
      <c r="AT16" s="481">
        <f t="shared" si="40"/>
        <v>0</v>
      </c>
      <c r="AU16" s="481">
        <f t="shared" si="41"/>
        <v>0</v>
      </c>
      <c r="AV16" s="481">
        <f t="shared" si="42"/>
        <v>0</v>
      </c>
      <c r="AW16" s="481">
        <f t="shared" si="43"/>
        <v>0</v>
      </c>
      <c r="AX16" s="481">
        <f t="shared" si="44"/>
        <v>0</v>
      </c>
      <c r="AY16" s="481">
        <f t="shared" si="45"/>
        <v>0</v>
      </c>
      <c r="AZ16" s="481">
        <f t="shared" si="46"/>
        <v>0</v>
      </c>
      <c r="BA16" s="481">
        <f t="shared" si="47"/>
        <v>0</v>
      </c>
      <c r="BB16" s="481">
        <f t="shared" si="48"/>
        <v>0</v>
      </c>
      <c r="BC16" s="481">
        <f t="shared" si="49"/>
        <v>0</v>
      </c>
      <c r="BD16" s="481">
        <f t="shared" si="50"/>
        <v>0</v>
      </c>
      <c r="BE16" s="481">
        <f t="shared" si="51"/>
        <v>0</v>
      </c>
      <c r="BF16" s="481">
        <f t="shared" si="52"/>
        <v>0</v>
      </c>
      <c r="BG16" s="481">
        <f t="shared" si="53"/>
        <v>0</v>
      </c>
      <c r="BH16" s="481">
        <f t="shared" si="54"/>
        <v>0</v>
      </c>
      <c r="BI16" s="481">
        <f t="shared" si="55"/>
        <v>0</v>
      </c>
      <c r="BJ16" s="481">
        <f t="shared" si="56"/>
        <v>0</v>
      </c>
      <c r="BK16" s="481">
        <f t="shared" si="57"/>
        <v>0</v>
      </c>
      <c r="BL16" s="481">
        <f t="shared" si="58"/>
        <v>0</v>
      </c>
      <c r="BM16" s="481">
        <f t="shared" si="59"/>
        <v>0</v>
      </c>
      <c r="BN16" s="481">
        <f t="shared" si="60"/>
        <v>0</v>
      </c>
    </row>
    <row r="17" spans="1:80" x14ac:dyDescent="0.2">
      <c r="A17" s="315" t="s">
        <v>249</v>
      </c>
      <c r="B17" s="33" t="s">
        <v>248</v>
      </c>
      <c r="C17" s="32" t="s">
        <v>130</v>
      </c>
      <c r="D17" s="320">
        <f t="shared" si="61"/>
        <v>0</v>
      </c>
      <c r="E17" s="320">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81">
        <f t="shared" si="63"/>
        <v>0</v>
      </c>
      <c r="AL17" s="481">
        <f t="shared" si="32"/>
        <v>0</v>
      </c>
      <c r="AM17" s="481">
        <f t="shared" si="33"/>
        <v>0</v>
      </c>
      <c r="AN17" s="481">
        <f t="shared" si="34"/>
        <v>0</v>
      </c>
      <c r="AO17" s="481">
        <f t="shared" si="35"/>
        <v>0</v>
      </c>
      <c r="AP17" s="481">
        <f t="shared" si="36"/>
        <v>0</v>
      </c>
      <c r="AQ17" s="481">
        <f t="shared" si="37"/>
        <v>0</v>
      </c>
      <c r="AR17" s="481">
        <f t="shared" si="38"/>
        <v>0</v>
      </c>
      <c r="AS17" s="481">
        <f t="shared" si="39"/>
        <v>0</v>
      </c>
      <c r="AT17" s="481">
        <f t="shared" si="40"/>
        <v>0</v>
      </c>
      <c r="AU17" s="481">
        <f t="shared" si="41"/>
        <v>0</v>
      </c>
      <c r="AV17" s="481">
        <f t="shared" si="42"/>
        <v>0</v>
      </c>
      <c r="AW17" s="481">
        <f t="shared" si="43"/>
        <v>0</v>
      </c>
      <c r="AX17" s="481">
        <f t="shared" si="44"/>
        <v>0</v>
      </c>
      <c r="AY17" s="481">
        <f t="shared" si="45"/>
        <v>0</v>
      </c>
      <c r="AZ17" s="481">
        <f t="shared" si="46"/>
        <v>0</v>
      </c>
      <c r="BA17" s="481">
        <f t="shared" si="47"/>
        <v>0</v>
      </c>
      <c r="BB17" s="481">
        <f t="shared" si="48"/>
        <v>0</v>
      </c>
      <c r="BC17" s="481">
        <f t="shared" si="49"/>
        <v>0</v>
      </c>
      <c r="BD17" s="481">
        <f t="shared" si="50"/>
        <v>0</v>
      </c>
      <c r="BE17" s="481">
        <f t="shared" si="51"/>
        <v>0</v>
      </c>
      <c r="BF17" s="481">
        <f t="shared" si="52"/>
        <v>0</v>
      </c>
      <c r="BG17" s="481">
        <f t="shared" si="53"/>
        <v>0</v>
      </c>
      <c r="BH17" s="481">
        <f t="shared" si="54"/>
        <v>0</v>
      </c>
      <c r="BI17" s="481">
        <f t="shared" si="55"/>
        <v>0</v>
      </c>
      <c r="BJ17" s="481">
        <f t="shared" si="56"/>
        <v>0</v>
      </c>
      <c r="BK17" s="481">
        <f t="shared" si="57"/>
        <v>0</v>
      </c>
      <c r="BL17" s="481">
        <f t="shared" si="58"/>
        <v>0</v>
      </c>
      <c r="BM17" s="481">
        <f t="shared" si="59"/>
        <v>0</v>
      </c>
      <c r="BN17" s="481">
        <f t="shared" si="60"/>
        <v>0</v>
      </c>
    </row>
    <row r="18" spans="1:80" s="323" customFormat="1" x14ac:dyDescent="0.2">
      <c r="A18" s="317">
        <v>2</v>
      </c>
      <c r="B18" s="318" t="s">
        <v>250</v>
      </c>
      <c r="C18" s="319" t="s">
        <v>130</v>
      </c>
      <c r="D18" s="320">
        <f t="shared" si="61"/>
        <v>0</v>
      </c>
      <c r="E18" s="320">
        <f t="shared" ref="E18:E33" si="64">SUM(F18:AI18)</f>
        <v>0</v>
      </c>
      <c r="F18" s="321">
        <f>SUM(F19:F23)</f>
        <v>0</v>
      </c>
      <c r="G18" s="321">
        <f>SUM(G19:G23)</f>
        <v>0</v>
      </c>
      <c r="H18" s="321">
        <f t="shared" ref="H18:AI18" si="65">SUM(H19:H23)</f>
        <v>0</v>
      </c>
      <c r="I18" s="321">
        <f t="shared" si="65"/>
        <v>0</v>
      </c>
      <c r="J18" s="321">
        <f t="shared" si="65"/>
        <v>0</v>
      </c>
      <c r="K18" s="321">
        <f t="shared" si="65"/>
        <v>0</v>
      </c>
      <c r="L18" s="321">
        <f t="shared" si="65"/>
        <v>0</v>
      </c>
      <c r="M18" s="321">
        <f t="shared" si="65"/>
        <v>0</v>
      </c>
      <c r="N18" s="321">
        <f t="shared" si="65"/>
        <v>0</v>
      </c>
      <c r="O18" s="321">
        <f t="shared" si="65"/>
        <v>0</v>
      </c>
      <c r="P18" s="321">
        <f t="shared" si="65"/>
        <v>0</v>
      </c>
      <c r="Q18" s="321">
        <f t="shared" si="65"/>
        <v>0</v>
      </c>
      <c r="R18" s="321">
        <f t="shared" si="65"/>
        <v>0</v>
      </c>
      <c r="S18" s="321">
        <f t="shared" si="65"/>
        <v>0</v>
      </c>
      <c r="T18" s="321">
        <f t="shared" si="65"/>
        <v>0</v>
      </c>
      <c r="U18" s="321">
        <f t="shared" si="65"/>
        <v>0</v>
      </c>
      <c r="V18" s="321">
        <f t="shared" si="65"/>
        <v>0</v>
      </c>
      <c r="W18" s="321">
        <f t="shared" si="65"/>
        <v>0</v>
      </c>
      <c r="X18" s="321">
        <f t="shared" si="65"/>
        <v>0</v>
      </c>
      <c r="Y18" s="321">
        <f t="shared" si="65"/>
        <v>0</v>
      </c>
      <c r="Z18" s="321">
        <f t="shared" si="65"/>
        <v>0</v>
      </c>
      <c r="AA18" s="321">
        <f t="shared" si="65"/>
        <v>0</v>
      </c>
      <c r="AB18" s="321">
        <f t="shared" si="65"/>
        <v>0</v>
      </c>
      <c r="AC18" s="321">
        <f t="shared" si="65"/>
        <v>0</v>
      </c>
      <c r="AD18" s="321">
        <f t="shared" si="65"/>
        <v>0</v>
      </c>
      <c r="AE18" s="321">
        <f t="shared" si="65"/>
        <v>0</v>
      </c>
      <c r="AF18" s="321">
        <f t="shared" si="65"/>
        <v>0</v>
      </c>
      <c r="AG18" s="321">
        <f t="shared" si="65"/>
        <v>0</v>
      </c>
      <c r="AH18" s="321">
        <f t="shared" si="65"/>
        <v>0</v>
      </c>
      <c r="AI18" s="321">
        <f t="shared" si="65"/>
        <v>0</v>
      </c>
      <c r="AJ18" s="3"/>
      <c r="AK18" s="481">
        <f t="shared" si="63"/>
        <v>0</v>
      </c>
      <c r="AL18" s="481">
        <f t="shared" si="32"/>
        <v>0</v>
      </c>
      <c r="AM18" s="481">
        <f t="shared" si="33"/>
        <v>0</v>
      </c>
      <c r="AN18" s="481">
        <f t="shared" si="34"/>
        <v>0</v>
      </c>
      <c r="AO18" s="481">
        <f t="shared" si="35"/>
        <v>0</v>
      </c>
      <c r="AP18" s="481">
        <f t="shared" si="36"/>
        <v>0</v>
      </c>
      <c r="AQ18" s="481">
        <f t="shared" si="37"/>
        <v>0</v>
      </c>
      <c r="AR18" s="481">
        <f t="shared" si="38"/>
        <v>0</v>
      </c>
      <c r="AS18" s="481">
        <f t="shared" si="39"/>
        <v>0</v>
      </c>
      <c r="AT18" s="481">
        <f t="shared" si="40"/>
        <v>0</v>
      </c>
      <c r="AU18" s="481">
        <f t="shared" si="41"/>
        <v>0</v>
      </c>
      <c r="AV18" s="481">
        <f t="shared" si="42"/>
        <v>0</v>
      </c>
      <c r="AW18" s="481">
        <f t="shared" si="43"/>
        <v>0</v>
      </c>
      <c r="AX18" s="481">
        <f t="shared" si="44"/>
        <v>0</v>
      </c>
      <c r="AY18" s="481">
        <f t="shared" si="45"/>
        <v>0</v>
      </c>
      <c r="AZ18" s="481">
        <f t="shared" si="46"/>
        <v>0</v>
      </c>
      <c r="BA18" s="481">
        <f t="shared" si="47"/>
        <v>0</v>
      </c>
      <c r="BB18" s="481">
        <f t="shared" si="48"/>
        <v>0</v>
      </c>
      <c r="BC18" s="481">
        <f t="shared" si="49"/>
        <v>0</v>
      </c>
      <c r="BD18" s="481">
        <f t="shared" si="50"/>
        <v>0</v>
      </c>
      <c r="BE18" s="481">
        <f t="shared" si="51"/>
        <v>0</v>
      </c>
      <c r="BF18" s="481">
        <f t="shared" si="52"/>
        <v>0</v>
      </c>
      <c r="BG18" s="481">
        <f t="shared" si="53"/>
        <v>0</v>
      </c>
      <c r="BH18" s="481">
        <f t="shared" si="54"/>
        <v>0</v>
      </c>
      <c r="BI18" s="481">
        <f t="shared" si="55"/>
        <v>0</v>
      </c>
      <c r="BJ18" s="481">
        <f t="shared" si="56"/>
        <v>0</v>
      </c>
      <c r="BK18" s="481">
        <f t="shared" si="57"/>
        <v>0</v>
      </c>
      <c r="BL18" s="481">
        <f t="shared" si="58"/>
        <v>0</v>
      </c>
      <c r="BM18" s="481">
        <f t="shared" si="59"/>
        <v>0</v>
      </c>
      <c r="BN18" s="481">
        <f t="shared" si="60"/>
        <v>0</v>
      </c>
      <c r="BO18" s="322"/>
      <c r="BP18" s="322"/>
      <c r="BQ18" s="322"/>
      <c r="BR18" s="322"/>
      <c r="BS18" s="322"/>
      <c r="BT18" s="322"/>
      <c r="BU18" s="322"/>
      <c r="BV18" s="322"/>
      <c r="BW18" s="322"/>
      <c r="BX18" s="322"/>
      <c r="BY18" s="322"/>
      <c r="BZ18" s="322"/>
      <c r="CA18" s="322"/>
      <c r="CB18" s="322"/>
    </row>
    <row r="19" spans="1:80" x14ac:dyDescent="0.2">
      <c r="A19" s="315" t="s">
        <v>195</v>
      </c>
      <c r="B19" s="33" t="s">
        <v>248</v>
      </c>
      <c r="C19" s="32" t="s">
        <v>130</v>
      </c>
      <c r="D19" s="320">
        <f t="shared" si="61"/>
        <v>0</v>
      </c>
      <c r="E19" s="320">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81">
        <f t="shared" si="63"/>
        <v>0</v>
      </c>
      <c r="AL19" s="481">
        <f t="shared" si="32"/>
        <v>0</v>
      </c>
      <c r="AM19" s="481">
        <f t="shared" si="33"/>
        <v>0</v>
      </c>
      <c r="AN19" s="481">
        <f t="shared" si="34"/>
        <v>0</v>
      </c>
      <c r="AO19" s="481">
        <f t="shared" si="35"/>
        <v>0</v>
      </c>
      <c r="AP19" s="481">
        <f t="shared" si="36"/>
        <v>0</v>
      </c>
      <c r="AQ19" s="481">
        <f t="shared" si="37"/>
        <v>0</v>
      </c>
      <c r="AR19" s="481">
        <f t="shared" si="38"/>
        <v>0</v>
      </c>
      <c r="AS19" s="481">
        <f t="shared" si="39"/>
        <v>0</v>
      </c>
      <c r="AT19" s="481">
        <f t="shared" si="40"/>
        <v>0</v>
      </c>
      <c r="AU19" s="481">
        <f t="shared" si="41"/>
        <v>0</v>
      </c>
      <c r="AV19" s="481">
        <f t="shared" si="42"/>
        <v>0</v>
      </c>
      <c r="AW19" s="481">
        <f t="shared" si="43"/>
        <v>0</v>
      </c>
      <c r="AX19" s="481">
        <f t="shared" si="44"/>
        <v>0</v>
      </c>
      <c r="AY19" s="481">
        <f t="shared" si="45"/>
        <v>0</v>
      </c>
      <c r="AZ19" s="481">
        <f t="shared" si="46"/>
        <v>0</v>
      </c>
      <c r="BA19" s="481">
        <f t="shared" si="47"/>
        <v>0</v>
      </c>
      <c r="BB19" s="481">
        <f t="shared" si="48"/>
        <v>0</v>
      </c>
      <c r="BC19" s="481">
        <f t="shared" si="49"/>
        <v>0</v>
      </c>
      <c r="BD19" s="481">
        <f t="shared" si="50"/>
        <v>0</v>
      </c>
      <c r="BE19" s="481">
        <f t="shared" si="51"/>
        <v>0</v>
      </c>
      <c r="BF19" s="481">
        <f t="shared" si="52"/>
        <v>0</v>
      </c>
      <c r="BG19" s="481">
        <f t="shared" si="53"/>
        <v>0</v>
      </c>
      <c r="BH19" s="481">
        <f t="shared" si="54"/>
        <v>0</v>
      </c>
      <c r="BI19" s="481">
        <f t="shared" si="55"/>
        <v>0</v>
      </c>
      <c r="BJ19" s="481">
        <f t="shared" si="56"/>
        <v>0</v>
      </c>
      <c r="BK19" s="481">
        <f t="shared" si="57"/>
        <v>0</v>
      </c>
      <c r="BL19" s="481">
        <f t="shared" si="58"/>
        <v>0</v>
      </c>
      <c r="BM19" s="481">
        <f t="shared" si="59"/>
        <v>0</v>
      </c>
      <c r="BN19" s="481">
        <f t="shared" si="60"/>
        <v>0</v>
      </c>
    </row>
    <row r="20" spans="1:80" x14ac:dyDescent="0.2">
      <c r="A20" s="315" t="s">
        <v>196</v>
      </c>
      <c r="B20" s="33" t="s">
        <v>248</v>
      </c>
      <c r="C20" s="32" t="s">
        <v>130</v>
      </c>
      <c r="D20" s="320">
        <f t="shared" si="61"/>
        <v>0</v>
      </c>
      <c r="E20" s="320">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81">
        <f t="shared" si="63"/>
        <v>0</v>
      </c>
      <c r="AL20" s="481">
        <f t="shared" si="32"/>
        <v>0</v>
      </c>
      <c r="AM20" s="481">
        <f t="shared" si="33"/>
        <v>0</v>
      </c>
      <c r="AN20" s="481">
        <f t="shared" si="34"/>
        <v>0</v>
      </c>
      <c r="AO20" s="481">
        <f t="shared" si="35"/>
        <v>0</v>
      </c>
      <c r="AP20" s="481">
        <f t="shared" si="36"/>
        <v>0</v>
      </c>
      <c r="AQ20" s="481">
        <f t="shared" si="37"/>
        <v>0</v>
      </c>
      <c r="AR20" s="481">
        <f t="shared" si="38"/>
        <v>0</v>
      </c>
      <c r="AS20" s="481">
        <f t="shared" si="39"/>
        <v>0</v>
      </c>
      <c r="AT20" s="481">
        <f t="shared" si="40"/>
        <v>0</v>
      </c>
      <c r="AU20" s="481">
        <f t="shared" si="41"/>
        <v>0</v>
      </c>
      <c r="AV20" s="481">
        <f t="shared" si="42"/>
        <v>0</v>
      </c>
      <c r="AW20" s="481">
        <f t="shared" si="43"/>
        <v>0</v>
      </c>
      <c r="AX20" s="481">
        <f t="shared" si="44"/>
        <v>0</v>
      </c>
      <c r="AY20" s="481">
        <f t="shared" si="45"/>
        <v>0</v>
      </c>
      <c r="AZ20" s="481">
        <f t="shared" si="46"/>
        <v>0</v>
      </c>
      <c r="BA20" s="481">
        <f t="shared" si="47"/>
        <v>0</v>
      </c>
      <c r="BB20" s="481">
        <f t="shared" si="48"/>
        <v>0</v>
      </c>
      <c r="BC20" s="481">
        <f t="shared" si="49"/>
        <v>0</v>
      </c>
      <c r="BD20" s="481">
        <f t="shared" si="50"/>
        <v>0</v>
      </c>
      <c r="BE20" s="481">
        <f t="shared" si="51"/>
        <v>0</v>
      </c>
      <c r="BF20" s="481">
        <f t="shared" si="52"/>
        <v>0</v>
      </c>
      <c r="BG20" s="481">
        <f t="shared" si="53"/>
        <v>0</v>
      </c>
      <c r="BH20" s="481">
        <f t="shared" si="54"/>
        <v>0</v>
      </c>
      <c r="BI20" s="481">
        <f t="shared" si="55"/>
        <v>0</v>
      </c>
      <c r="BJ20" s="481">
        <f t="shared" si="56"/>
        <v>0</v>
      </c>
      <c r="BK20" s="481">
        <f t="shared" si="57"/>
        <v>0</v>
      </c>
      <c r="BL20" s="481">
        <f t="shared" si="58"/>
        <v>0</v>
      </c>
      <c r="BM20" s="481">
        <f t="shared" si="59"/>
        <v>0</v>
      </c>
      <c r="BN20" s="481">
        <f t="shared" si="60"/>
        <v>0</v>
      </c>
    </row>
    <row r="21" spans="1:80" x14ac:dyDescent="0.2">
      <c r="A21" s="315" t="s">
        <v>197</v>
      </c>
      <c r="B21" s="33" t="s">
        <v>248</v>
      </c>
      <c r="C21" s="32" t="s">
        <v>130</v>
      </c>
      <c r="D21" s="320">
        <f t="shared" si="61"/>
        <v>0</v>
      </c>
      <c r="E21" s="320">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81">
        <f t="shared" si="63"/>
        <v>0</v>
      </c>
      <c r="AL21" s="481">
        <f t="shared" si="32"/>
        <v>0</v>
      </c>
      <c r="AM21" s="481">
        <f t="shared" si="33"/>
        <v>0</v>
      </c>
      <c r="AN21" s="481">
        <f t="shared" si="34"/>
        <v>0</v>
      </c>
      <c r="AO21" s="481">
        <f t="shared" si="35"/>
        <v>0</v>
      </c>
      <c r="AP21" s="481">
        <f t="shared" si="36"/>
        <v>0</v>
      </c>
      <c r="AQ21" s="481">
        <f t="shared" si="37"/>
        <v>0</v>
      </c>
      <c r="AR21" s="481">
        <f t="shared" si="38"/>
        <v>0</v>
      </c>
      <c r="AS21" s="481">
        <f t="shared" si="39"/>
        <v>0</v>
      </c>
      <c r="AT21" s="481">
        <f t="shared" si="40"/>
        <v>0</v>
      </c>
      <c r="AU21" s="481">
        <f t="shared" si="41"/>
        <v>0</v>
      </c>
      <c r="AV21" s="481">
        <f t="shared" si="42"/>
        <v>0</v>
      </c>
      <c r="AW21" s="481">
        <f t="shared" si="43"/>
        <v>0</v>
      </c>
      <c r="AX21" s="481">
        <f t="shared" si="44"/>
        <v>0</v>
      </c>
      <c r="AY21" s="481">
        <f t="shared" si="45"/>
        <v>0</v>
      </c>
      <c r="AZ21" s="481">
        <f t="shared" si="46"/>
        <v>0</v>
      </c>
      <c r="BA21" s="481">
        <f t="shared" si="47"/>
        <v>0</v>
      </c>
      <c r="BB21" s="481">
        <f t="shared" si="48"/>
        <v>0</v>
      </c>
      <c r="BC21" s="481">
        <f t="shared" si="49"/>
        <v>0</v>
      </c>
      <c r="BD21" s="481">
        <f t="shared" si="50"/>
        <v>0</v>
      </c>
      <c r="BE21" s="481">
        <f t="shared" si="51"/>
        <v>0</v>
      </c>
      <c r="BF21" s="481">
        <f t="shared" si="52"/>
        <v>0</v>
      </c>
      <c r="BG21" s="481">
        <f t="shared" si="53"/>
        <v>0</v>
      </c>
      <c r="BH21" s="481">
        <f t="shared" si="54"/>
        <v>0</v>
      </c>
      <c r="BI21" s="481">
        <f t="shared" si="55"/>
        <v>0</v>
      </c>
      <c r="BJ21" s="481">
        <f t="shared" si="56"/>
        <v>0</v>
      </c>
      <c r="BK21" s="481">
        <f t="shared" si="57"/>
        <v>0</v>
      </c>
      <c r="BL21" s="481">
        <f t="shared" si="58"/>
        <v>0</v>
      </c>
      <c r="BM21" s="481">
        <f t="shared" si="59"/>
        <v>0</v>
      </c>
      <c r="BN21" s="481">
        <f t="shared" si="60"/>
        <v>0</v>
      </c>
    </row>
    <row r="22" spans="1:80" x14ac:dyDescent="0.2">
      <c r="A22" s="315" t="s">
        <v>198</v>
      </c>
      <c r="B22" s="33" t="s">
        <v>248</v>
      </c>
      <c r="C22" s="32" t="s">
        <v>130</v>
      </c>
      <c r="D22" s="320">
        <f t="shared" si="61"/>
        <v>0</v>
      </c>
      <c r="E22" s="320">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81">
        <f t="shared" si="63"/>
        <v>0</v>
      </c>
      <c r="AL22" s="481">
        <f t="shared" si="32"/>
        <v>0</v>
      </c>
      <c r="AM22" s="481">
        <f t="shared" si="33"/>
        <v>0</v>
      </c>
      <c r="AN22" s="481">
        <f t="shared" si="34"/>
        <v>0</v>
      </c>
      <c r="AO22" s="481">
        <f t="shared" si="35"/>
        <v>0</v>
      </c>
      <c r="AP22" s="481">
        <f t="shared" si="36"/>
        <v>0</v>
      </c>
      <c r="AQ22" s="481">
        <f t="shared" si="37"/>
        <v>0</v>
      </c>
      <c r="AR22" s="481">
        <f t="shared" si="38"/>
        <v>0</v>
      </c>
      <c r="AS22" s="481">
        <f t="shared" si="39"/>
        <v>0</v>
      </c>
      <c r="AT22" s="481">
        <f t="shared" si="40"/>
        <v>0</v>
      </c>
      <c r="AU22" s="481">
        <f t="shared" si="41"/>
        <v>0</v>
      </c>
      <c r="AV22" s="481">
        <f t="shared" si="42"/>
        <v>0</v>
      </c>
      <c r="AW22" s="481">
        <f t="shared" si="43"/>
        <v>0</v>
      </c>
      <c r="AX22" s="481">
        <f t="shared" si="44"/>
        <v>0</v>
      </c>
      <c r="AY22" s="481">
        <f t="shared" si="45"/>
        <v>0</v>
      </c>
      <c r="AZ22" s="481">
        <f t="shared" si="46"/>
        <v>0</v>
      </c>
      <c r="BA22" s="481">
        <f t="shared" si="47"/>
        <v>0</v>
      </c>
      <c r="BB22" s="481">
        <f t="shared" si="48"/>
        <v>0</v>
      </c>
      <c r="BC22" s="481">
        <f t="shared" si="49"/>
        <v>0</v>
      </c>
      <c r="BD22" s="481">
        <f t="shared" si="50"/>
        <v>0</v>
      </c>
      <c r="BE22" s="481">
        <f t="shared" si="51"/>
        <v>0</v>
      </c>
      <c r="BF22" s="481">
        <f t="shared" si="52"/>
        <v>0</v>
      </c>
      <c r="BG22" s="481">
        <f t="shared" si="53"/>
        <v>0</v>
      </c>
      <c r="BH22" s="481">
        <f t="shared" si="54"/>
        <v>0</v>
      </c>
      <c r="BI22" s="481">
        <f t="shared" si="55"/>
        <v>0</v>
      </c>
      <c r="BJ22" s="481">
        <f t="shared" si="56"/>
        <v>0</v>
      </c>
      <c r="BK22" s="481">
        <f t="shared" si="57"/>
        <v>0</v>
      </c>
      <c r="BL22" s="481">
        <f t="shared" si="58"/>
        <v>0</v>
      </c>
      <c r="BM22" s="481">
        <f t="shared" si="59"/>
        <v>0</v>
      </c>
      <c r="BN22" s="481">
        <f t="shared" si="60"/>
        <v>0</v>
      </c>
    </row>
    <row r="23" spans="1:80" x14ac:dyDescent="0.2">
      <c r="A23" s="315" t="s">
        <v>199</v>
      </c>
      <c r="B23" s="33" t="s">
        <v>248</v>
      </c>
      <c r="C23" s="32" t="s">
        <v>130</v>
      </c>
      <c r="D23" s="320">
        <f t="shared" si="61"/>
        <v>0</v>
      </c>
      <c r="E23" s="320">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81">
        <f t="shared" si="63"/>
        <v>0</v>
      </c>
      <c r="AL23" s="481">
        <f t="shared" si="32"/>
        <v>0</v>
      </c>
      <c r="AM23" s="481">
        <f t="shared" si="33"/>
        <v>0</v>
      </c>
      <c r="AN23" s="481">
        <f t="shared" si="34"/>
        <v>0</v>
      </c>
      <c r="AO23" s="481">
        <f t="shared" si="35"/>
        <v>0</v>
      </c>
      <c r="AP23" s="481">
        <f t="shared" si="36"/>
        <v>0</v>
      </c>
      <c r="AQ23" s="481">
        <f t="shared" si="37"/>
        <v>0</v>
      </c>
      <c r="AR23" s="481">
        <f t="shared" si="38"/>
        <v>0</v>
      </c>
      <c r="AS23" s="481">
        <f t="shared" si="39"/>
        <v>0</v>
      </c>
      <c r="AT23" s="481">
        <f t="shared" si="40"/>
        <v>0</v>
      </c>
      <c r="AU23" s="481">
        <f t="shared" si="41"/>
        <v>0</v>
      </c>
      <c r="AV23" s="481">
        <f t="shared" si="42"/>
        <v>0</v>
      </c>
      <c r="AW23" s="481">
        <f t="shared" si="43"/>
        <v>0</v>
      </c>
      <c r="AX23" s="481">
        <f t="shared" si="44"/>
        <v>0</v>
      </c>
      <c r="AY23" s="481">
        <f t="shared" si="45"/>
        <v>0</v>
      </c>
      <c r="AZ23" s="481">
        <f t="shared" si="46"/>
        <v>0</v>
      </c>
      <c r="BA23" s="481">
        <f t="shared" si="47"/>
        <v>0</v>
      </c>
      <c r="BB23" s="481">
        <f t="shared" si="48"/>
        <v>0</v>
      </c>
      <c r="BC23" s="481">
        <f t="shared" si="49"/>
        <v>0</v>
      </c>
      <c r="BD23" s="481">
        <f t="shared" si="50"/>
        <v>0</v>
      </c>
      <c r="BE23" s="481">
        <f t="shared" si="51"/>
        <v>0</v>
      </c>
      <c r="BF23" s="481">
        <f t="shared" si="52"/>
        <v>0</v>
      </c>
      <c r="BG23" s="481">
        <f t="shared" si="53"/>
        <v>0</v>
      </c>
      <c r="BH23" s="481">
        <f t="shared" si="54"/>
        <v>0</v>
      </c>
      <c r="BI23" s="481">
        <f t="shared" si="55"/>
        <v>0</v>
      </c>
      <c r="BJ23" s="481">
        <f t="shared" si="56"/>
        <v>0</v>
      </c>
      <c r="BK23" s="481">
        <f t="shared" si="57"/>
        <v>0</v>
      </c>
      <c r="BL23" s="481">
        <f t="shared" si="58"/>
        <v>0</v>
      </c>
      <c r="BM23" s="481">
        <f t="shared" si="59"/>
        <v>0</v>
      </c>
      <c r="BN23" s="481">
        <f t="shared" si="60"/>
        <v>0</v>
      </c>
    </row>
    <row r="24" spans="1:80" s="323" customFormat="1" x14ac:dyDescent="0.2">
      <c r="A24" s="317">
        <v>3</v>
      </c>
      <c r="B24" s="318" t="s">
        <v>251</v>
      </c>
      <c r="C24" s="319" t="s">
        <v>130</v>
      </c>
      <c r="D24" s="320">
        <f t="shared" si="61"/>
        <v>0</v>
      </c>
      <c r="E24" s="320">
        <f t="shared" si="64"/>
        <v>0</v>
      </c>
      <c r="F24" s="321">
        <f>SUM(F25:F33)</f>
        <v>0</v>
      </c>
      <c r="G24" s="321">
        <f>SUM(G25:G33)</f>
        <v>0</v>
      </c>
      <c r="H24" s="321">
        <f t="shared" ref="H24:AI24" si="66">SUM(H25:H33)</f>
        <v>0</v>
      </c>
      <c r="I24" s="321">
        <f t="shared" si="66"/>
        <v>0</v>
      </c>
      <c r="J24" s="321">
        <f t="shared" si="66"/>
        <v>0</v>
      </c>
      <c r="K24" s="321">
        <f t="shared" si="66"/>
        <v>0</v>
      </c>
      <c r="L24" s="321">
        <f t="shared" si="66"/>
        <v>0</v>
      </c>
      <c r="M24" s="321">
        <f t="shared" si="66"/>
        <v>0</v>
      </c>
      <c r="N24" s="321">
        <f>SUM(N25:N33)</f>
        <v>0</v>
      </c>
      <c r="O24" s="321">
        <f t="shared" si="66"/>
        <v>0</v>
      </c>
      <c r="P24" s="321">
        <f t="shared" si="66"/>
        <v>0</v>
      </c>
      <c r="Q24" s="321">
        <f t="shared" si="66"/>
        <v>0</v>
      </c>
      <c r="R24" s="321">
        <f t="shared" si="66"/>
        <v>0</v>
      </c>
      <c r="S24" s="321">
        <f t="shared" si="66"/>
        <v>0</v>
      </c>
      <c r="T24" s="321">
        <f t="shared" si="66"/>
        <v>0</v>
      </c>
      <c r="U24" s="321">
        <f t="shared" si="66"/>
        <v>0</v>
      </c>
      <c r="V24" s="321">
        <f t="shared" si="66"/>
        <v>0</v>
      </c>
      <c r="W24" s="321">
        <f t="shared" si="66"/>
        <v>0</v>
      </c>
      <c r="X24" s="321">
        <f t="shared" si="66"/>
        <v>0</v>
      </c>
      <c r="Y24" s="321">
        <f t="shared" si="66"/>
        <v>0</v>
      </c>
      <c r="Z24" s="321">
        <f t="shared" si="66"/>
        <v>0</v>
      </c>
      <c r="AA24" s="321">
        <f t="shared" si="66"/>
        <v>0</v>
      </c>
      <c r="AB24" s="321">
        <f t="shared" si="66"/>
        <v>0</v>
      </c>
      <c r="AC24" s="321">
        <f t="shared" si="66"/>
        <v>0</v>
      </c>
      <c r="AD24" s="321">
        <f t="shared" si="66"/>
        <v>0</v>
      </c>
      <c r="AE24" s="321">
        <f t="shared" si="66"/>
        <v>0</v>
      </c>
      <c r="AF24" s="321">
        <f t="shared" si="66"/>
        <v>0</v>
      </c>
      <c r="AG24" s="321">
        <f t="shared" si="66"/>
        <v>0</v>
      </c>
      <c r="AH24" s="321">
        <f t="shared" si="66"/>
        <v>0</v>
      </c>
      <c r="AI24" s="321">
        <f t="shared" si="66"/>
        <v>0</v>
      </c>
      <c r="AJ24" s="3"/>
      <c r="AK24" s="481">
        <f t="shared" si="63"/>
        <v>0</v>
      </c>
      <c r="AL24" s="481">
        <f t="shared" si="32"/>
        <v>0</v>
      </c>
      <c r="AM24" s="481">
        <f t="shared" si="33"/>
        <v>0</v>
      </c>
      <c r="AN24" s="481">
        <f t="shared" si="34"/>
        <v>0</v>
      </c>
      <c r="AO24" s="481">
        <f t="shared" si="35"/>
        <v>0</v>
      </c>
      <c r="AP24" s="481">
        <f t="shared" si="36"/>
        <v>0</v>
      </c>
      <c r="AQ24" s="481">
        <f t="shared" si="37"/>
        <v>0</v>
      </c>
      <c r="AR24" s="481">
        <f t="shared" si="38"/>
        <v>0</v>
      </c>
      <c r="AS24" s="481">
        <f t="shared" si="39"/>
        <v>0</v>
      </c>
      <c r="AT24" s="481">
        <f t="shared" si="40"/>
        <v>0</v>
      </c>
      <c r="AU24" s="481">
        <f t="shared" si="41"/>
        <v>0</v>
      </c>
      <c r="AV24" s="481">
        <f t="shared" si="42"/>
        <v>0</v>
      </c>
      <c r="AW24" s="481">
        <f t="shared" si="43"/>
        <v>0</v>
      </c>
      <c r="AX24" s="481">
        <f t="shared" si="44"/>
        <v>0</v>
      </c>
      <c r="AY24" s="481">
        <f t="shared" si="45"/>
        <v>0</v>
      </c>
      <c r="AZ24" s="481">
        <f t="shared" si="46"/>
        <v>0</v>
      </c>
      <c r="BA24" s="481">
        <f t="shared" si="47"/>
        <v>0</v>
      </c>
      <c r="BB24" s="481">
        <f t="shared" si="48"/>
        <v>0</v>
      </c>
      <c r="BC24" s="481">
        <f t="shared" si="49"/>
        <v>0</v>
      </c>
      <c r="BD24" s="481">
        <f t="shared" si="50"/>
        <v>0</v>
      </c>
      <c r="BE24" s="481">
        <f t="shared" si="51"/>
        <v>0</v>
      </c>
      <c r="BF24" s="481">
        <f t="shared" si="52"/>
        <v>0</v>
      </c>
      <c r="BG24" s="481">
        <f t="shared" si="53"/>
        <v>0</v>
      </c>
      <c r="BH24" s="481">
        <f t="shared" si="54"/>
        <v>0</v>
      </c>
      <c r="BI24" s="481">
        <f t="shared" si="55"/>
        <v>0</v>
      </c>
      <c r="BJ24" s="481">
        <f t="shared" si="56"/>
        <v>0</v>
      </c>
      <c r="BK24" s="481">
        <f t="shared" si="57"/>
        <v>0</v>
      </c>
      <c r="BL24" s="481">
        <f t="shared" si="58"/>
        <v>0</v>
      </c>
      <c r="BM24" s="481">
        <f t="shared" si="59"/>
        <v>0</v>
      </c>
      <c r="BN24" s="481">
        <f t="shared" si="60"/>
        <v>0</v>
      </c>
      <c r="BO24" s="322"/>
      <c r="BP24" s="322"/>
      <c r="BQ24" s="322"/>
      <c r="BR24" s="322"/>
      <c r="BS24" s="322"/>
      <c r="BT24" s="322"/>
      <c r="BU24" s="322"/>
      <c r="BV24" s="322"/>
      <c r="BW24" s="322"/>
      <c r="BX24" s="322"/>
      <c r="BY24" s="322"/>
      <c r="BZ24" s="322"/>
      <c r="CA24" s="322"/>
      <c r="CB24" s="322"/>
    </row>
    <row r="25" spans="1:80" x14ac:dyDescent="0.2">
      <c r="A25" s="315" t="s">
        <v>210</v>
      </c>
      <c r="B25" s="33" t="s">
        <v>252</v>
      </c>
      <c r="C25" s="32" t="s">
        <v>130</v>
      </c>
      <c r="D25" s="320">
        <f t="shared" si="61"/>
        <v>0</v>
      </c>
      <c r="E25" s="320">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81">
        <f t="shared" si="63"/>
        <v>0</v>
      </c>
      <c r="AL25" s="481">
        <f t="shared" si="32"/>
        <v>0</v>
      </c>
      <c r="AM25" s="481">
        <f t="shared" si="33"/>
        <v>0</v>
      </c>
      <c r="AN25" s="481">
        <f t="shared" si="34"/>
        <v>0</v>
      </c>
      <c r="AO25" s="481">
        <f t="shared" si="35"/>
        <v>0</v>
      </c>
      <c r="AP25" s="481">
        <f t="shared" si="36"/>
        <v>0</v>
      </c>
      <c r="AQ25" s="481">
        <f t="shared" si="37"/>
        <v>0</v>
      </c>
      <c r="AR25" s="481">
        <f t="shared" si="38"/>
        <v>0</v>
      </c>
      <c r="AS25" s="481">
        <f t="shared" si="39"/>
        <v>0</v>
      </c>
      <c r="AT25" s="481">
        <f t="shared" si="40"/>
        <v>0</v>
      </c>
      <c r="AU25" s="481">
        <f t="shared" si="41"/>
        <v>0</v>
      </c>
      <c r="AV25" s="481">
        <f t="shared" si="42"/>
        <v>0</v>
      </c>
      <c r="AW25" s="481">
        <f t="shared" si="43"/>
        <v>0</v>
      </c>
      <c r="AX25" s="481">
        <f t="shared" si="44"/>
        <v>0</v>
      </c>
      <c r="AY25" s="481">
        <f t="shared" si="45"/>
        <v>0</v>
      </c>
      <c r="AZ25" s="481">
        <f t="shared" si="46"/>
        <v>0</v>
      </c>
      <c r="BA25" s="481">
        <f t="shared" si="47"/>
        <v>0</v>
      </c>
      <c r="BB25" s="481">
        <f t="shared" si="48"/>
        <v>0</v>
      </c>
      <c r="BC25" s="481">
        <f t="shared" si="49"/>
        <v>0</v>
      </c>
      <c r="BD25" s="481">
        <f t="shared" si="50"/>
        <v>0</v>
      </c>
      <c r="BE25" s="481">
        <f t="shared" si="51"/>
        <v>0</v>
      </c>
      <c r="BF25" s="481">
        <f t="shared" si="52"/>
        <v>0</v>
      </c>
      <c r="BG25" s="481">
        <f t="shared" si="53"/>
        <v>0</v>
      </c>
      <c r="BH25" s="481">
        <f t="shared" si="54"/>
        <v>0</v>
      </c>
      <c r="BI25" s="481">
        <f t="shared" si="55"/>
        <v>0</v>
      </c>
      <c r="BJ25" s="481">
        <f t="shared" si="56"/>
        <v>0</v>
      </c>
      <c r="BK25" s="481">
        <f t="shared" si="57"/>
        <v>0</v>
      </c>
      <c r="BL25" s="481">
        <f t="shared" si="58"/>
        <v>0</v>
      </c>
      <c r="BM25" s="481">
        <f t="shared" si="59"/>
        <v>0</v>
      </c>
      <c r="BN25" s="481">
        <f t="shared" si="60"/>
        <v>0</v>
      </c>
    </row>
    <row r="26" spans="1:80" x14ac:dyDescent="0.2">
      <c r="A26" s="315" t="s">
        <v>216</v>
      </c>
      <c r="B26" s="33" t="s">
        <v>252</v>
      </c>
      <c r="C26" s="32" t="s">
        <v>130</v>
      </c>
      <c r="D26" s="320">
        <f t="shared" si="61"/>
        <v>0</v>
      </c>
      <c r="E26" s="320">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81">
        <f t="shared" si="63"/>
        <v>0</v>
      </c>
      <c r="AL26" s="481">
        <f t="shared" si="32"/>
        <v>0</v>
      </c>
      <c r="AM26" s="481">
        <f t="shared" si="33"/>
        <v>0</v>
      </c>
      <c r="AN26" s="481">
        <f t="shared" si="34"/>
        <v>0</v>
      </c>
      <c r="AO26" s="481">
        <f t="shared" si="35"/>
        <v>0</v>
      </c>
      <c r="AP26" s="481">
        <f t="shared" si="36"/>
        <v>0</v>
      </c>
      <c r="AQ26" s="481">
        <f t="shared" si="37"/>
        <v>0</v>
      </c>
      <c r="AR26" s="481">
        <f t="shared" si="38"/>
        <v>0</v>
      </c>
      <c r="AS26" s="481">
        <f t="shared" si="39"/>
        <v>0</v>
      </c>
      <c r="AT26" s="481">
        <f t="shared" si="40"/>
        <v>0</v>
      </c>
      <c r="AU26" s="481">
        <f t="shared" si="41"/>
        <v>0</v>
      </c>
      <c r="AV26" s="481">
        <f t="shared" si="42"/>
        <v>0</v>
      </c>
      <c r="AW26" s="481">
        <f t="shared" si="43"/>
        <v>0</v>
      </c>
      <c r="AX26" s="481">
        <f t="shared" si="44"/>
        <v>0</v>
      </c>
      <c r="AY26" s="481">
        <f t="shared" si="45"/>
        <v>0</v>
      </c>
      <c r="AZ26" s="481">
        <f t="shared" si="46"/>
        <v>0</v>
      </c>
      <c r="BA26" s="481">
        <f t="shared" si="47"/>
        <v>0</v>
      </c>
      <c r="BB26" s="481">
        <f t="shared" si="48"/>
        <v>0</v>
      </c>
      <c r="BC26" s="481">
        <f t="shared" si="49"/>
        <v>0</v>
      </c>
      <c r="BD26" s="481">
        <f t="shared" si="50"/>
        <v>0</v>
      </c>
      <c r="BE26" s="481">
        <f t="shared" si="51"/>
        <v>0</v>
      </c>
      <c r="BF26" s="481">
        <f t="shared" si="52"/>
        <v>0</v>
      </c>
      <c r="BG26" s="481">
        <f t="shared" si="53"/>
        <v>0</v>
      </c>
      <c r="BH26" s="481">
        <f t="shared" si="54"/>
        <v>0</v>
      </c>
      <c r="BI26" s="481">
        <f t="shared" si="55"/>
        <v>0</v>
      </c>
      <c r="BJ26" s="481">
        <f t="shared" si="56"/>
        <v>0</v>
      </c>
      <c r="BK26" s="481">
        <f t="shared" si="57"/>
        <v>0</v>
      </c>
      <c r="BL26" s="481">
        <f t="shared" si="58"/>
        <v>0</v>
      </c>
      <c r="BM26" s="481">
        <f t="shared" si="59"/>
        <v>0</v>
      </c>
      <c r="BN26" s="481">
        <f t="shared" si="60"/>
        <v>0</v>
      </c>
    </row>
    <row r="27" spans="1:80" x14ac:dyDescent="0.2">
      <c r="A27" s="315" t="s">
        <v>253</v>
      </c>
      <c r="B27" s="33" t="s">
        <v>252</v>
      </c>
      <c r="C27" s="32" t="s">
        <v>130</v>
      </c>
      <c r="D27" s="320">
        <f t="shared" si="61"/>
        <v>0</v>
      </c>
      <c r="E27" s="320">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81">
        <f t="shared" si="63"/>
        <v>0</v>
      </c>
      <c r="AL27" s="481">
        <f t="shared" si="32"/>
        <v>0</v>
      </c>
      <c r="AM27" s="481">
        <f t="shared" si="33"/>
        <v>0</v>
      </c>
      <c r="AN27" s="481">
        <f t="shared" si="34"/>
        <v>0</v>
      </c>
      <c r="AO27" s="481">
        <f t="shared" si="35"/>
        <v>0</v>
      </c>
      <c r="AP27" s="481">
        <f t="shared" si="36"/>
        <v>0</v>
      </c>
      <c r="AQ27" s="481">
        <f t="shared" si="37"/>
        <v>0</v>
      </c>
      <c r="AR27" s="481">
        <f t="shared" si="38"/>
        <v>0</v>
      </c>
      <c r="AS27" s="481">
        <f t="shared" si="39"/>
        <v>0</v>
      </c>
      <c r="AT27" s="481">
        <f t="shared" si="40"/>
        <v>0</v>
      </c>
      <c r="AU27" s="481">
        <f t="shared" si="41"/>
        <v>0</v>
      </c>
      <c r="AV27" s="481">
        <f t="shared" si="42"/>
        <v>0</v>
      </c>
      <c r="AW27" s="481">
        <f t="shared" si="43"/>
        <v>0</v>
      </c>
      <c r="AX27" s="481">
        <f t="shared" si="44"/>
        <v>0</v>
      </c>
      <c r="AY27" s="481">
        <f t="shared" si="45"/>
        <v>0</v>
      </c>
      <c r="AZ27" s="481">
        <f t="shared" si="46"/>
        <v>0</v>
      </c>
      <c r="BA27" s="481">
        <f t="shared" si="47"/>
        <v>0</v>
      </c>
      <c r="BB27" s="481">
        <f t="shared" si="48"/>
        <v>0</v>
      </c>
      <c r="BC27" s="481">
        <f t="shared" si="49"/>
        <v>0</v>
      </c>
      <c r="BD27" s="481">
        <f t="shared" si="50"/>
        <v>0</v>
      </c>
      <c r="BE27" s="481">
        <f t="shared" si="51"/>
        <v>0</v>
      </c>
      <c r="BF27" s="481">
        <f t="shared" si="52"/>
        <v>0</v>
      </c>
      <c r="BG27" s="481">
        <f t="shared" si="53"/>
        <v>0</v>
      </c>
      <c r="BH27" s="481">
        <f t="shared" si="54"/>
        <v>0</v>
      </c>
      <c r="BI27" s="481">
        <f t="shared" si="55"/>
        <v>0</v>
      </c>
      <c r="BJ27" s="481">
        <f t="shared" si="56"/>
        <v>0</v>
      </c>
      <c r="BK27" s="481">
        <f t="shared" si="57"/>
        <v>0</v>
      </c>
      <c r="BL27" s="481">
        <f t="shared" si="58"/>
        <v>0</v>
      </c>
      <c r="BM27" s="481">
        <f t="shared" si="59"/>
        <v>0</v>
      </c>
      <c r="BN27" s="481">
        <f t="shared" si="60"/>
        <v>0</v>
      </c>
    </row>
    <row r="28" spans="1:80" x14ac:dyDescent="0.2">
      <c r="A28" s="315" t="s">
        <v>254</v>
      </c>
      <c r="B28" s="33" t="s">
        <v>252</v>
      </c>
      <c r="C28" s="32" t="s">
        <v>130</v>
      </c>
      <c r="D28" s="320">
        <f t="shared" si="61"/>
        <v>0</v>
      </c>
      <c r="E28" s="320">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81">
        <f t="shared" si="63"/>
        <v>0</v>
      </c>
      <c r="AL28" s="481">
        <f t="shared" si="32"/>
        <v>0</v>
      </c>
      <c r="AM28" s="481">
        <f t="shared" si="33"/>
        <v>0</v>
      </c>
      <c r="AN28" s="481">
        <f t="shared" si="34"/>
        <v>0</v>
      </c>
      <c r="AO28" s="481">
        <f t="shared" si="35"/>
        <v>0</v>
      </c>
      <c r="AP28" s="481">
        <f t="shared" si="36"/>
        <v>0</v>
      </c>
      <c r="AQ28" s="481">
        <f t="shared" si="37"/>
        <v>0</v>
      </c>
      <c r="AR28" s="481">
        <f t="shared" si="38"/>
        <v>0</v>
      </c>
      <c r="AS28" s="481">
        <f t="shared" si="39"/>
        <v>0</v>
      </c>
      <c r="AT28" s="481">
        <f t="shared" si="40"/>
        <v>0</v>
      </c>
      <c r="AU28" s="481">
        <f t="shared" si="41"/>
        <v>0</v>
      </c>
      <c r="AV28" s="481">
        <f t="shared" si="42"/>
        <v>0</v>
      </c>
      <c r="AW28" s="481">
        <f t="shared" si="43"/>
        <v>0</v>
      </c>
      <c r="AX28" s="481">
        <f t="shared" si="44"/>
        <v>0</v>
      </c>
      <c r="AY28" s="481">
        <f t="shared" si="45"/>
        <v>0</v>
      </c>
      <c r="AZ28" s="481">
        <f t="shared" si="46"/>
        <v>0</v>
      </c>
      <c r="BA28" s="481">
        <f t="shared" si="47"/>
        <v>0</v>
      </c>
      <c r="BB28" s="481">
        <f t="shared" si="48"/>
        <v>0</v>
      </c>
      <c r="BC28" s="481">
        <f t="shared" si="49"/>
        <v>0</v>
      </c>
      <c r="BD28" s="481">
        <f t="shared" si="50"/>
        <v>0</v>
      </c>
      <c r="BE28" s="481">
        <f t="shared" si="51"/>
        <v>0</v>
      </c>
      <c r="BF28" s="481">
        <f t="shared" si="52"/>
        <v>0</v>
      </c>
      <c r="BG28" s="481">
        <f t="shared" si="53"/>
        <v>0</v>
      </c>
      <c r="BH28" s="481">
        <f t="shared" si="54"/>
        <v>0</v>
      </c>
      <c r="BI28" s="481">
        <f t="shared" si="55"/>
        <v>0</v>
      </c>
      <c r="BJ28" s="481">
        <f t="shared" si="56"/>
        <v>0</v>
      </c>
      <c r="BK28" s="481">
        <f t="shared" si="57"/>
        <v>0</v>
      </c>
      <c r="BL28" s="481">
        <f t="shared" si="58"/>
        <v>0</v>
      </c>
      <c r="BM28" s="481">
        <f t="shared" si="59"/>
        <v>0</v>
      </c>
      <c r="BN28" s="481">
        <f t="shared" si="60"/>
        <v>0</v>
      </c>
    </row>
    <row r="29" spans="1:80" x14ac:dyDescent="0.2">
      <c r="A29" s="315" t="s">
        <v>255</v>
      </c>
      <c r="B29" s="33" t="s">
        <v>252</v>
      </c>
      <c r="C29" s="32" t="s">
        <v>130</v>
      </c>
      <c r="D29" s="320">
        <f t="shared" si="61"/>
        <v>0</v>
      </c>
      <c r="E29" s="320">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81">
        <f t="shared" si="63"/>
        <v>0</v>
      </c>
      <c r="AL29" s="481">
        <f t="shared" si="32"/>
        <v>0</v>
      </c>
      <c r="AM29" s="481">
        <f t="shared" si="33"/>
        <v>0</v>
      </c>
      <c r="AN29" s="481">
        <f t="shared" si="34"/>
        <v>0</v>
      </c>
      <c r="AO29" s="481">
        <f t="shared" si="35"/>
        <v>0</v>
      </c>
      <c r="AP29" s="481">
        <f t="shared" si="36"/>
        <v>0</v>
      </c>
      <c r="AQ29" s="481">
        <f t="shared" si="37"/>
        <v>0</v>
      </c>
      <c r="AR29" s="481">
        <f t="shared" si="38"/>
        <v>0</v>
      </c>
      <c r="AS29" s="481">
        <f t="shared" si="39"/>
        <v>0</v>
      </c>
      <c r="AT29" s="481">
        <f t="shared" si="40"/>
        <v>0</v>
      </c>
      <c r="AU29" s="481">
        <f t="shared" si="41"/>
        <v>0</v>
      </c>
      <c r="AV29" s="481">
        <f t="shared" si="42"/>
        <v>0</v>
      </c>
      <c r="AW29" s="481">
        <f t="shared" si="43"/>
        <v>0</v>
      </c>
      <c r="AX29" s="481">
        <f t="shared" si="44"/>
        <v>0</v>
      </c>
      <c r="AY29" s="481">
        <f t="shared" si="45"/>
        <v>0</v>
      </c>
      <c r="AZ29" s="481">
        <f t="shared" si="46"/>
        <v>0</v>
      </c>
      <c r="BA29" s="481">
        <f t="shared" si="47"/>
        <v>0</v>
      </c>
      <c r="BB29" s="481">
        <f t="shared" si="48"/>
        <v>0</v>
      </c>
      <c r="BC29" s="481">
        <f t="shared" si="49"/>
        <v>0</v>
      </c>
      <c r="BD29" s="481">
        <f t="shared" si="50"/>
        <v>0</v>
      </c>
      <c r="BE29" s="481">
        <f t="shared" si="51"/>
        <v>0</v>
      </c>
      <c r="BF29" s="481">
        <f t="shared" si="52"/>
        <v>0</v>
      </c>
      <c r="BG29" s="481">
        <f t="shared" si="53"/>
        <v>0</v>
      </c>
      <c r="BH29" s="481">
        <f t="shared" si="54"/>
        <v>0</v>
      </c>
      <c r="BI29" s="481">
        <f t="shared" si="55"/>
        <v>0</v>
      </c>
      <c r="BJ29" s="481">
        <f t="shared" si="56"/>
        <v>0</v>
      </c>
      <c r="BK29" s="481">
        <f t="shared" si="57"/>
        <v>0</v>
      </c>
      <c r="BL29" s="481">
        <f t="shared" si="58"/>
        <v>0</v>
      </c>
      <c r="BM29" s="481">
        <f t="shared" si="59"/>
        <v>0</v>
      </c>
      <c r="BN29" s="481">
        <f t="shared" si="60"/>
        <v>0</v>
      </c>
    </row>
    <row r="30" spans="1:80" x14ac:dyDescent="0.2">
      <c r="A30" s="315" t="s">
        <v>256</v>
      </c>
      <c r="B30" s="33" t="s">
        <v>252</v>
      </c>
      <c r="C30" s="32" t="s">
        <v>130</v>
      </c>
      <c r="D30" s="320">
        <f t="shared" si="61"/>
        <v>0</v>
      </c>
      <c r="E30" s="320">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81">
        <f t="shared" si="63"/>
        <v>0</v>
      </c>
      <c r="AL30" s="481">
        <f t="shared" si="32"/>
        <v>0</v>
      </c>
      <c r="AM30" s="481">
        <f t="shared" si="33"/>
        <v>0</v>
      </c>
      <c r="AN30" s="481">
        <f t="shared" si="34"/>
        <v>0</v>
      </c>
      <c r="AO30" s="481">
        <f t="shared" si="35"/>
        <v>0</v>
      </c>
      <c r="AP30" s="481">
        <f t="shared" si="36"/>
        <v>0</v>
      </c>
      <c r="AQ30" s="481">
        <f t="shared" si="37"/>
        <v>0</v>
      </c>
      <c r="AR30" s="481">
        <f t="shared" si="38"/>
        <v>0</v>
      </c>
      <c r="AS30" s="481">
        <f t="shared" si="39"/>
        <v>0</v>
      </c>
      <c r="AT30" s="481">
        <f t="shared" si="40"/>
        <v>0</v>
      </c>
      <c r="AU30" s="481">
        <f t="shared" si="41"/>
        <v>0</v>
      </c>
      <c r="AV30" s="481">
        <f t="shared" si="42"/>
        <v>0</v>
      </c>
      <c r="AW30" s="481">
        <f t="shared" si="43"/>
        <v>0</v>
      </c>
      <c r="AX30" s="481">
        <f t="shared" si="44"/>
        <v>0</v>
      </c>
      <c r="AY30" s="481">
        <f t="shared" si="45"/>
        <v>0</v>
      </c>
      <c r="AZ30" s="481">
        <f t="shared" si="46"/>
        <v>0</v>
      </c>
      <c r="BA30" s="481">
        <f t="shared" si="47"/>
        <v>0</v>
      </c>
      <c r="BB30" s="481">
        <f t="shared" si="48"/>
        <v>0</v>
      </c>
      <c r="BC30" s="481">
        <f t="shared" si="49"/>
        <v>0</v>
      </c>
      <c r="BD30" s="481">
        <f t="shared" si="50"/>
        <v>0</v>
      </c>
      <c r="BE30" s="481">
        <f t="shared" si="51"/>
        <v>0</v>
      </c>
      <c r="BF30" s="481">
        <f t="shared" si="52"/>
        <v>0</v>
      </c>
      <c r="BG30" s="481">
        <f t="shared" si="53"/>
        <v>0</v>
      </c>
      <c r="BH30" s="481">
        <f t="shared" si="54"/>
        <v>0</v>
      </c>
      <c r="BI30" s="481">
        <f t="shared" si="55"/>
        <v>0</v>
      </c>
      <c r="BJ30" s="481">
        <f t="shared" si="56"/>
        <v>0</v>
      </c>
      <c r="BK30" s="481">
        <f t="shared" si="57"/>
        <v>0</v>
      </c>
      <c r="BL30" s="481">
        <f t="shared" si="58"/>
        <v>0</v>
      </c>
      <c r="BM30" s="481">
        <f t="shared" si="59"/>
        <v>0</v>
      </c>
      <c r="BN30" s="481">
        <f t="shared" si="60"/>
        <v>0</v>
      </c>
    </row>
    <row r="31" spans="1:80" x14ac:dyDescent="0.2">
      <c r="A31" s="315" t="s">
        <v>257</v>
      </c>
      <c r="B31" s="33" t="s">
        <v>252</v>
      </c>
      <c r="C31" s="32" t="s">
        <v>130</v>
      </c>
      <c r="D31" s="320">
        <f t="shared" si="61"/>
        <v>0</v>
      </c>
      <c r="E31" s="320">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81">
        <f t="shared" si="63"/>
        <v>0</v>
      </c>
      <c r="AL31" s="481">
        <f t="shared" si="32"/>
        <v>0</v>
      </c>
      <c r="AM31" s="481">
        <f t="shared" si="33"/>
        <v>0</v>
      </c>
      <c r="AN31" s="481">
        <f t="shared" si="34"/>
        <v>0</v>
      </c>
      <c r="AO31" s="481">
        <f t="shared" si="35"/>
        <v>0</v>
      </c>
      <c r="AP31" s="481">
        <f t="shared" si="36"/>
        <v>0</v>
      </c>
      <c r="AQ31" s="481">
        <f t="shared" si="37"/>
        <v>0</v>
      </c>
      <c r="AR31" s="481">
        <f t="shared" si="38"/>
        <v>0</v>
      </c>
      <c r="AS31" s="481">
        <f t="shared" si="39"/>
        <v>0</v>
      </c>
      <c r="AT31" s="481">
        <f t="shared" si="40"/>
        <v>0</v>
      </c>
      <c r="AU31" s="481">
        <f t="shared" si="41"/>
        <v>0</v>
      </c>
      <c r="AV31" s="481">
        <f t="shared" si="42"/>
        <v>0</v>
      </c>
      <c r="AW31" s="481">
        <f t="shared" si="43"/>
        <v>0</v>
      </c>
      <c r="AX31" s="481">
        <f t="shared" si="44"/>
        <v>0</v>
      </c>
      <c r="AY31" s="481">
        <f t="shared" si="45"/>
        <v>0</v>
      </c>
      <c r="AZ31" s="481">
        <f t="shared" si="46"/>
        <v>0</v>
      </c>
      <c r="BA31" s="481">
        <f t="shared" si="47"/>
        <v>0</v>
      </c>
      <c r="BB31" s="481">
        <f t="shared" si="48"/>
        <v>0</v>
      </c>
      <c r="BC31" s="481">
        <f t="shared" si="49"/>
        <v>0</v>
      </c>
      <c r="BD31" s="481">
        <f t="shared" si="50"/>
        <v>0</v>
      </c>
      <c r="BE31" s="481">
        <f t="shared" si="51"/>
        <v>0</v>
      </c>
      <c r="BF31" s="481">
        <f t="shared" si="52"/>
        <v>0</v>
      </c>
      <c r="BG31" s="481">
        <f t="shared" si="53"/>
        <v>0</v>
      </c>
      <c r="BH31" s="481">
        <f t="shared" si="54"/>
        <v>0</v>
      </c>
      <c r="BI31" s="481">
        <f t="shared" si="55"/>
        <v>0</v>
      </c>
      <c r="BJ31" s="481">
        <f t="shared" si="56"/>
        <v>0</v>
      </c>
      <c r="BK31" s="481">
        <f t="shared" si="57"/>
        <v>0</v>
      </c>
      <c r="BL31" s="481">
        <f t="shared" si="58"/>
        <v>0</v>
      </c>
      <c r="BM31" s="481">
        <f t="shared" si="59"/>
        <v>0</v>
      </c>
      <c r="BN31" s="481">
        <f t="shared" si="60"/>
        <v>0</v>
      </c>
    </row>
    <row r="32" spans="1:80" x14ac:dyDescent="0.2">
      <c r="A32" s="315" t="s">
        <v>258</v>
      </c>
      <c r="B32" s="33" t="s">
        <v>252</v>
      </c>
      <c r="C32" s="32" t="s">
        <v>130</v>
      </c>
      <c r="D32" s="320">
        <f t="shared" si="61"/>
        <v>0</v>
      </c>
      <c r="E32" s="320">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81">
        <f t="shared" si="63"/>
        <v>0</v>
      </c>
      <c r="AL32" s="481">
        <f t="shared" si="32"/>
        <v>0</v>
      </c>
      <c r="AM32" s="481">
        <f t="shared" si="33"/>
        <v>0</v>
      </c>
      <c r="AN32" s="481">
        <f t="shared" si="34"/>
        <v>0</v>
      </c>
      <c r="AO32" s="481">
        <f t="shared" si="35"/>
        <v>0</v>
      </c>
      <c r="AP32" s="481">
        <f t="shared" si="36"/>
        <v>0</v>
      </c>
      <c r="AQ32" s="481">
        <f t="shared" si="37"/>
        <v>0</v>
      </c>
      <c r="AR32" s="481">
        <f t="shared" si="38"/>
        <v>0</v>
      </c>
      <c r="AS32" s="481">
        <f t="shared" si="39"/>
        <v>0</v>
      </c>
      <c r="AT32" s="481">
        <f t="shared" si="40"/>
        <v>0</v>
      </c>
      <c r="AU32" s="481">
        <f t="shared" si="41"/>
        <v>0</v>
      </c>
      <c r="AV32" s="481">
        <f t="shared" si="42"/>
        <v>0</v>
      </c>
      <c r="AW32" s="481">
        <f t="shared" si="43"/>
        <v>0</v>
      </c>
      <c r="AX32" s="481">
        <f t="shared" si="44"/>
        <v>0</v>
      </c>
      <c r="AY32" s="481">
        <f t="shared" si="45"/>
        <v>0</v>
      </c>
      <c r="AZ32" s="481">
        <f t="shared" si="46"/>
        <v>0</v>
      </c>
      <c r="BA32" s="481">
        <f t="shared" si="47"/>
        <v>0</v>
      </c>
      <c r="BB32" s="481">
        <f t="shared" si="48"/>
        <v>0</v>
      </c>
      <c r="BC32" s="481">
        <f t="shared" si="49"/>
        <v>0</v>
      </c>
      <c r="BD32" s="481">
        <f t="shared" si="50"/>
        <v>0</v>
      </c>
      <c r="BE32" s="481">
        <f t="shared" si="51"/>
        <v>0</v>
      </c>
      <c r="BF32" s="481">
        <f t="shared" si="52"/>
        <v>0</v>
      </c>
      <c r="BG32" s="481">
        <f t="shared" si="53"/>
        <v>0</v>
      </c>
      <c r="BH32" s="481">
        <f t="shared" si="54"/>
        <v>0</v>
      </c>
      <c r="BI32" s="481">
        <f t="shared" si="55"/>
        <v>0</v>
      </c>
      <c r="BJ32" s="481">
        <f t="shared" si="56"/>
        <v>0</v>
      </c>
      <c r="BK32" s="481">
        <f t="shared" si="57"/>
        <v>0</v>
      </c>
      <c r="BL32" s="481">
        <f t="shared" si="58"/>
        <v>0</v>
      </c>
      <c r="BM32" s="481">
        <f t="shared" si="59"/>
        <v>0</v>
      </c>
      <c r="BN32" s="481">
        <f t="shared" si="60"/>
        <v>0</v>
      </c>
    </row>
    <row r="33" spans="1:80" x14ac:dyDescent="0.2">
      <c r="A33" s="315" t="s">
        <v>259</v>
      </c>
      <c r="B33" s="33" t="s">
        <v>252</v>
      </c>
      <c r="C33" s="32" t="s">
        <v>130</v>
      </c>
      <c r="D33" s="320">
        <f t="shared" si="61"/>
        <v>0</v>
      </c>
      <c r="E33" s="320">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81">
        <f t="shared" si="63"/>
        <v>0</v>
      </c>
      <c r="AL33" s="481">
        <f t="shared" si="32"/>
        <v>0</v>
      </c>
      <c r="AM33" s="481">
        <f t="shared" si="33"/>
        <v>0</v>
      </c>
      <c r="AN33" s="481">
        <f t="shared" si="34"/>
        <v>0</v>
      </c>
      <c r="AO33" s="481">
        <f t="shared" si="35"/>
        <v>0</v>
      </c>
      <c r="AP33" s="481">
        <f t="shared" si="36"/>
        <v>0</v>
      </c>
      <c r="AQ33" s="481">
        <f t="shared" si="37"/>
        <v>0</v>
      </c>
      <c r="AR33" s="481">
        <f t="shared" si="38"/>
        <v>0</v>
      </c>
      <c r="AS33" s="481">
        <f t="shared" si="39"/>
        <v>0</v>
      </c>
      <c r="AT33" s="481">
        <f t="shared" si="40"/>
        <v>0</v>
      </c>
      <c r="AU33" s="481">
        <f t="shared" si="41"/>
        <v>0</v>
      </c>
      <c r="AV33" s="481">
        <f t="shared" si="42"/>
        <v>0</v>
      </c>
      <c r="AW33" s="481">
        <f t="shared" si="43"/>
        <v>0</v>
      </c>
      <c r="AX33" s="481">
        <f t="shared" si="44"/>
        <v>0</v>
      </c>
      <c r="AY33" s="481">
        <f t="shared" si="45"/>
        <v>0</v>
      </c>
      <c r="AZ33" s="481">
        <f t="shared" si="46"/>
        <v>0</v>
      </c>
      <c r="BA33" s="481">
        <f t="shared" si="47"/>
        <v>0</v>
      </c>
      <c r="BB33" s="481">
        <f t="shared" si="48"/>
        <v>0</v>
      </c>
      <c r="BC33" s="481">
        <f t="shared" si="49"/>
        <v>0</v>
      </c>
      <c r="BD33" s="481">
        <f t="shared" si="50"/>
        <v>0</v>
      </c>
      <c r="BE33" s="481">
        <f t="shared" si="51"/>
        <v>0</v>
      </c>
      <c r="BF33" s="481">
        <f t="shared" si="52"/>
        <v>0</v>
      </c>
      <c r="BG33" s="481">
        <f t="shared" si="53"/>
        <v>0</v>
      </c>
      <c r="BH33" s="481">
        <f t="shared" si="54"/>
        <v>0</v>
      </c>
      <c r="BI33" s="481">
        <f t="shared" si="55"/>
        <v>0</v>
      </c>
      <c r="BJ33" s="481">
        <f t="shared" si="56"/>
        <v>0</v>
      </c>
      <c r="BK33" s="481">
        <f t="shared" si="57"/>
        <v>0</v>
      </c>
      <c r="BL33" s="481">
        <f t="shared" si="58"/>
        <v>0</v>
      </c>
      <c r="BM33" s="481">
        <f t="shared" si="59"/>
        <v>0</v>
      </c>
      <c r="BN33" s="481">
        <f t="shared" si="60"/>
        <v>0</v>
      </c>
    </row>
    <row r="34" spans="1:80" s="323" customFormat="1" x14ac:dyDescent="0.2">
      <c r="A34" s="317">
        <v>4</v>
      </c>
      <c r="B34" s="318" t="s">
        <v>260</v>
      </c>
      <c r="C34" s="319" t="s">
        <v>130</v>
      </c>
      <c r="D34" s="320">
        <f t="shared" si="61"/>
        <v>0</v>
      </c>
      <c r="E34" s="320">
        <f t="shared" ref="E34:E42" si="67">SUM(F34:AI34)</f>
        <v>0</v>
      </c>
      <c r="F34" s="321">
        <f>SUM(F35:F38)</f>
        <v>0</v>
      </c>
      <c r="G34" s="321">
        <f t="shared" ref="G34:AI34" si="68">SUM(G35:G38)</f>
        <v>0</v>
      </c>
      <c r="H34" s="321">
        <f t="shared" si="68"/>
        <v>0</v>
      </c>
      <c r="I34" s="321">
        <f t="shared" si="68"/>
        <v>0</v>
      </c>
      <c r="J34" s="321">
        <f t="shared" si="68"/>
        <v>0</v>
      </c>
      <c r="K34" s="321">
        <f t="shared" si="68"/>
        <v>0</v>
      </c>
      <c r="L34" s="321">
        <f t="shared" si="68"/>
        <v>0</v>
      </c>
      <c r="M34" s="321">
        <f t="shared" si="68"/>
        <v>0</v>
      </c>
      <c r="N34" s="321">
        <f t="shared" si="68"/>
        <v>0</v>
      </c>
      <c r="O34" s="321">
        <f t="shared" si="68"/>
        <v>0</v>
      </c>
      <c r="P34" s="321">
        <f t="shared" si="68"/>
        <v>0</v>
      </c>
      <c r="Q34" s="321">
        <f t="shared" si="68"/>
        <v>0</v>
      </c>
      <c r="R34" s="321">
        <f t="shared" si="68"/>
        <v>0</v>
      </c>
      <c r="S34" s="321">
        <f t="shared" si="68"/>
        <v>0</v>
      </c>
      <c r="T34" s="321">
        <f t="shared" si="68"/>
        <v>0</v>
      </c>
      <c r="U34" s="321">
        <f t="shared" si="68"/>
        <v>0</v>
      </c>
      <c r="V34" s="321">
        <f t="shared" si="68"/>
        <v>0</v>
      </c>
      <c r="W34" s="321">
        <f t="shared" si="68"/>
        <v>0</v>
      </c>
      <c r="X34" s="321">
        <f t="shared" si="68"/>
        <v>0</v>
      </c>
      <c r="Y34" s="321">
        <f t="shared" si="68"/>
        <v>0</v>
      </c>
      <c r="Z34" s="321">
        <f t="shared" si="68"/>
        <v>0</v>
      </c>
      <c r="AA34" s="321">
        <f t="shared" si="68"/>
        <v>0</v>
      </c>
      <c r="AB34" s="321">
        <f t="shared" si="68"/>
        <v>0</v>
      </c>
      <c r="AC34" s="321">
        <f t="shared" si="68"/>
        <v>0</v>
      </c>
      <c r="AD34" s="321">
        <f t="shared" si="68"/>
        <v>0</v>
      </c>
      <c r="AE34" s="321">
        <f t="shared" si="68"/>
        <v>0</v>
      </c>
      <c r="AF34" s="321">
        <f t="shared" si="68"/>
        <v>0</v>
      </c>
      <c r="AG34" s="321">
        <f t="shared" si="68"/>
        <v>0</v>
      </c>
      <c r="AH34" s="321">
        <f t="shared" si="68"/>
        <v>0</v>
      </c>
      <c r="AI34" s="321">
        <f t="shared" si="68"/>
        <v>0</v>
      </c>
      <c r="AJ34" s="3"/>
      <c r="AK34" s="481">
        <f t="shared" si="63"/>
        <v>0</v>
      </c>
      <c r="AL34" s="481">
        <f t="shared" si="32"/>
        <v>0</v>
      </c>
      <c r="AM34" s="481">
        <f t="shared" si="33"/>
        <v>0</v>
      </c>
      <c r="AN34" s="481">
        <f t="shared" si="34"/>
        <v>0</v>
      </c>
      <c r="AO34" s="481">
        <f t="shared" si="35"/>
        <v>0</v>
      </c>
      <c r="AP34" s="481">
        <f t="shared" si="36"/>
        <v>0</v>
      </c>
      <c r="AQ34" s="481">
        <f t="shared" si="37"/>
        <v>0</v>
      </c>
      <c r="AR34" s="481">
        <f t="shared" si="38"/>
        <v>0</v>
      </c>
      <c r="AS34" s="481">
        <f t="shared" si="39"/>
        <v>0</v>
      </c>
      <c r="AT34" s="481">
        <f t="shared" si="40"/>
        <v>0</v>
      </c>
      <c r="AU34" s="481">
        <f t="shared" si="41"/>
        <v>0</v>
      </c>
      <c r="AV34" s="481">
        <f t="shared" si="42"/>
        <v>0</v>
      </c>
      <c r="AW34" s="481">
        <f t="shared" si="43"/>
        <v>0</v>
      </c>
      <c r="AX34" s="481">
        <f t="shared" si="44"/>
        <v>0</v>
      </c>
      <c r="AY34" s="481">
        <f t="shared" si="45"/>
        <v>0</v>
      </c>
      <c r="AZ34" s="481">
        <f t="shared" si="46"/>
        <v>0</v>
      </c>
      <c r="BA34" s="481">
        <f t="shared" si="47"/>
        <v>0</v>
      </c>
      <c r="BB34" s="481">
        <f t="shared" si="48"/>
        <v>0</v>
      </c>
      <c r="BC34" s="481">
        <f t="shared" si="49"/>
        <v>0</v>
      </c>
      <c r="BD34" s="481">
        <f t="shared" si="50"/>
        <v>0</v>
      </c>
      <c r="BE34" s="481">
        <f t="shared" si="51"/>
        <v>0</v>
      </c>
      <c r="BF34" s="481">
        <f t="shared" si="52"/>
        <v>0</v>
      </c>
      <c r="BG34" s="481">
        <f t="shared" si="53"/>
        <v>0</v>
      </c>
      <c r="BH34" s="481">
        <f t="shared" si="54"/>
        <v>0</v>
      </c>
      <c r="BI34" s="481">
        <f t="shared" si="55"/>
        <v>0</v>
      </c>
      <c r="BJ34" s="481">
        <f t="shared" si="56"/>
        <v>0</v>
      </c>
      <c r="BK34" s="481">
        <f t="shared" si="57"/>
        <v>0</v>
      </c>
      <c r="BL34" s="481">
        <f t="shared" si="58"/>
        <v>0</v>
      </c>
      <c r="BM34" s="481">
        <f t="shared" si="59"/>
        <v>0</v>
      </c>
      <c r="BN34" s="481">
        <f t="shared" si="60"/>
        <v>0</v>
      </c>
      <c r="BO34" s="322"/>
      <c r="BP34" s="322"/>
      <c r="BQ34" s="322"/>
      <c r="BR34" s="322"/>
      <c r="BS34" s="322"/>
      <c r="BT34" s="322"/>
      <c r="BU34" s="322"/>
      <c r="BV34" s="322"/>
      <c r="BW34" s="322"/>
      <c r="BX34" s="322"/>
      <c r="BY34" s="322"/>
      <c r="BZ34" s="322"/>
      <c r="CA34" s="322"/>
      <c r="CB34" s="322"/>
    </row>
    <row r="35" spans="1:80" x14ac:dyDescent="0.2">
      <c r="A35" s="315" t="s">
        <v>221</v>
      </c>
      <c r="B35" s="3" t="s">
        <v>209</v>
      </c>
      <c r="C35" s="32" t="s">
        <v>130</v>
      </c>
      <c r="D35" s="320">
        <f t="shared" si="61"/>
        <v>0</v>
      </c>
      <c r="E35" s="320">
        <f t="shared" si="67"/>
        <v>0</v>
      </c>
      <c r="F35" s="324">
        <f>'3. DL invest.n.pl.AR pr.'!F25+'3. DL invest.n.pl.AR pr.'!F28</f>
        <v>0</v>
      </c>
      <c r="G35" s="324">
        <f>'3. DL invest.n.pl.AR pr.'!G25+'3. DL invest.n.pl.AR pr.'!G28</f>
        <v>0</v>
      </c>
      <c r="H35" s="324">
        <f>'3. DL invest.n.pl.AR pr.'!H25+'3. DL invest.n.pl.AR pr.'!H28</f>
        <v>0</v>
      </c>
      <c r="I35" s="324">
        <f>'3. DL invest.n.pl.AR pr.'!I25+'3. DL invest.n.pl.AR pr.'!I28</f>
        <v>0</v>
      </c>
      <c r="J35" s="324">
        <f>'3. DL invest.n.pl.AR pr.'!J25+'3. DL invest.n.pl.AR pr.'!J28</f>
        <v>0</v>
      </c>
      <c r="K35" s="324">
        <f>'3. DL invest.n.pl.AR pr.'!K25+'3. DL invest.n.pl.AR pr.'!K28</f>
        <v>0</v>
      </c>
      <c r="L35" s="324">
        <f>'3. DL invest.n.pl.AR pr.'!L25+'3. DL invest.n.pl.AR pr.'!L28</f>
        <v>0</v>
      </c>
      <c r="M35" s="324">
        <f>'3. DL invest.n.pl.AR pr.'!M25+'3. DL invest.n.pl.AR pr.'!M28</f>
        <v>0</v>
      </c>
      <c r="N35" s="324">
        <f>'3. DL invest.n.pl.AR pr.'!N25+'3. DL invest.n.pl.AR pr.'!N28</f>
        <v>0</v>
      </c>
      <c r="O35" s="324">
        <f>'3. DL invest.n.pl.AR pr.'!O25+'3. DL invest.n.pl.AR pr.'!O28</f>
        <v>0</v>
      </c>
      <c r="P35" s="324">
        <f>'3. DL invest.n.pl.AR pr.'!P25+'3. DL invest.n.pl.AR pr.'!P28</f>
        <v>0</v>
      </c>
      <c r="Q35" s="324">
        <f>'3. DL invest.n.pl.AR pr.'!Q25+'3. DL invest.n.pl.AR pr.'!Q28</f>
        <v>0</v>
      </c>
      <c r="R35" s="324">
        <f>'3. DL invest.n.pl.AR pr.'!R25+'3. DL invest.n.pl.AR pr.'!R28</f>
        <v>0</v>
      </c>
      <c r="S35" s="324">
        <f>'3. DL invest.n.pl.AR pr.'!S25+'3. DL invest.n.pl.AR pr.'!S28</f>
        <v>0</v>
      </c>
      <c r="T35" s="324">
        <f>'3. DL invest.n.pl.AR pr.'!T25+'3. DL invest.n.pl.AR pr.'!T28</f>
        <v>0</v>
      </c>
      <c r="U35" s="324">
        <f>'3. DL invest.n.pl.AR pr.'!U25+'3. DL invest.n.pl.AR pr.'!U28</f>
        <v>0</v>
      </c>
      <c r="V35" s="324">
        <f>'3. DL invest.n.pl.AR pr.'!V25+'3. DL invest.n.pl.AR pr.'!V28</f>
        <v>0</v>
      </c>
      <c r="W35" s="324">
        <f>'3. DL invest.n.pl.AR pr.'!W25+'3. DL invest.n.pl.AR pr.'!W28</f>
        <v>0</v>
      </c>
      <c r="X35" s="324">
        <f>'3. DL invest.n.pl.AR pr.'!X25+'3. DL invest.n.pl.AR pr.'!X28</f>
        <v>0</v>
      </c>
      <c r="Y35" s="324">
        <f>'3. DL invest.n.pl.AR pr.'!Y25+'3. DL invest.n.pl.AR pr.'!Y28</f>
        <v>0</v>
      </c>
      <c r="Z35" s="324">
        <f>'3. DL invest.n.pl.AR pr.'!Z25+'3. DL invest.n.pl.AR pr.'!Z28</f>
        <v>0</v>
      </c>
      <c r="AA35" s="324">
        <f>'3. DL invest.n.pl.AR pr.'!AA25+'3. DL invest.n.pl.AR pr.'!AA28</f>
        <v>0</v>
      </c>
      <c r="AB35" s="324">
        <f>'3. DL invest.n.pl.AR pr.'!AB25+'3. DL invest.n.pl.AR pr.'!AB28</f>
        <v>0</v>
      </c>
      <c r="AC35" s="324">
        <f>'3. DL invest.n.pl.AR pr.'!AC25+'3. DL invest.n.pl.AR pr.'!AC28</f>
        <v>0</v>
      </c>
      <c r="AD35" s="324">
        <f>'3. DL invest.n.pl.AR pr.'!AD25+'3. DL invest.n.pl.AR pr.'!AD28</f>
        <v>0</v>
      </c>
      <c r="AE35" s="324">
        <f>'3. DL invest.n.pl.AR pr.'!AE25+'3. DL invest.n.pl.AR pr.'!AE28</f>
        <v>0</v>
      </c>
      <c r="AF35" s="324">
        <f>'3. DL invest.n.pl.AR pr.'!AF25+'3. DL invest.n.pl.AR pr.'!AF28</f>
        <v>0</v>
      </c>
      <c r="AG35" s="324">
        <f>'3. DL invest.n.pl.AR pr.'!AG25+'3. DL invest.n.pl.AR pr.'!AG28</f>
        <v>0</v>
      </c>
      <c r="AH35" s="324">
        <f>'3. DL invest.n.pl.AR pr.'!AH25+'3. DL invest.n.pl.AR pr.'!AH28</f>
        <v>0</v>
      </c>
      <c r="AI35" s="324">
        <f>'3. DL invest.n.pl.AR pr.'!AI25+'3. DL invest.n.pl.AR pr.'!AI28</f>
        <v>0</v>
      </c>
      <c r="AK35" s="481">
        <f t="shared" si="63"/>
        <v>0</v>
      </c>
      <c r="AL35" s="481">
        <f t="shared" si="32"/>
        <v>0</v>
      </c>
      <c r="AM35" s="481">
        <f t="shared" si="33"/>
        <v>0</v>
      </c>
      <c r="AN35" s="481">
        <f t="shared" si="34"/>
        <v>0</v>
      </c>
      <c r="AO35" s="481">
        <f t="shared" si="35"/>
        <v>0</v>
      </c>
      <c r="AP35" s="481">
        <f t="shared" si="36"/>
        <v>0</v>
      </c>
      <c r="AQ35" s="481">
        <f t="shared" si="37"/>
        <v>0</v>
      </c>
      <c r="AR35" s="481">
        <f t="shared" si="38"/>
        <v>0</v>
      </c>
      <c r="AS35" s="481">
        <f t="shared" si="39"/>
        <v>0</v>
      </c>
      <c r="AT35" s="481">
        <f t="shared" si="40"/>
        <v>0</v>
      </c>
      <c r="AU35" s="481">
        <f t="shared" si="41"/>
        <v>0</v>
      </c>
      <c r="AV35" s="481">
        <f t="shared" si="42"/>
        <v>0</v>
      </c>
      <c r="AW35" s="481">
        <f t="shared" si="43"/>
        <v>0</v>
      </c>
      <c r="AX35" s="481">
        <f t="shared" si="44"/>
        <v>0</v>
      </c>
      <c r="AY35" s="481">
        <f t="shared" si="45"/>
        <v>0</v>
      </c>
      <c r="AZ35" s="481">
        <f t="shared" si="46"/>
        <v>0</v>
      </c>
      <c r="BA35" s="481">
        <f t="shared" si="47"/>
        <v>0</v>
      </c>
      <c r="BB35" s="481">
        <f t="shared" si="48"/>
        <v>0</v>
      </c>
      <c r="BC35" s="481">
        <f t="shared" si="49"/>
        <v>0</v>
      </c>
      <c r="BD35" s="481">
        <f t="shared" si="50"/>
        <v>0</v>
      </c>
      <c r="BE35" s="481">
        <f t="shared" si="51"/>
        <v>0</v>
      </c>
      <c r="BF35" s="481">
        <f t="shared" si="52"/>
        <v>0</v>
      </c>
      <c r="BG35" s="481">
        <f t="shared" si="53"/>
        <v>0</v>
      </c>
      <c r="BH35" s="481">
        <f t="shared" si="54"/>
        <v>0</v>
      </c>
      <c r="BI35" s="481">
        <f t="shared" si="55"/>
        <v>0</v>
      </c>
      <c r="BJ35" s="481">
        <f t="shared" si="56"/>
        <v>0</v>
      </c>
      <c r="BK35" s="481">
        <f t="shared" si="57"/>
        <v>0</v>
      </c>
      <c r="BL35" s="481">
        <f t="shared" si="58"/>
        <v>0</v>
      </c>
      <c r="BM35" s="481">
        <f t="shared" si="59"/>
        <v>0</v>
      </c>
      <c r="BN35" s="481">
        <f t="shared" si="60"/>
        <v>0</v>
      </c>
    </row>
    <row r="36" spans="1:80" x14ac:dyDescent="0.2">
      <c r="A36" s="315" t="s">
        <v>261</v>
      </c>
      <c r="B36" s="3" t="s">
        <v>262</v>
      </c>
      <c r="C36" s="32" t="s">
        <v>130</v>
      </c>
      <c r="D36" s="320">
        <f t="shared" si="61"/>
        <v>0</v>
      </c>
      <c r="E36" s="320">
        <f t="shared" si="67"/>
        <v>0</v>
      </c>
      <c r="F36" s="324">
        <f>'3. DL invest.n.pl.AR pr.'!F16-'2. DL invest.n.pl.BEZ pr.'!E16</f>
        <v>0</v>
      </c>
      <c r="G36" s="324">
        <f>'3. DL invest.n.pl.AR pr.'!G16-'2. DL invest.n.pl.BEZ pr.'!F16</f>
        <v>0</v>
      </c>
      <c r="H36" s="324">
        <f>'3. DL invest.n.pl.AR pr.'!H16-'2. DL invest.n.pl.BEZ pr.'!G16</f>
        <v>0</v>
      </c>
      <c r="I36" s="324">
        <f>'3. DL invest.n.pl.AR pr.'!I16-'2. DL invest.n.pl.BEZ pr.'!H16</f>
        <v>0</v>
      </c>
      <c r="J36" s="324">
        <f>'3. DL invest.n.pl.AR pr.'!J16-'2. DL invest.n.pl.BEZ pr.'!I16</f>
        <v>0</v>
      </c>
      <c r="K36" s="324">
        <f>'3. DL invest.n.pl.AR pr.'!K16-'2. DL invest.n.pl.BEZ pr.'!J16</f>
        <v>0</v>
      </c>
      <c r="L36" s="324">
        <f>'3. DL invest.n.pl.AR pr.'!L16-'2. DL invest.n.pl.BEZ pr.'!K16</f>
        <v>0</v>
      </c>
      <c r="M36" s="324">
        <f>'3. DL invest.n.pl.AR pr.'!M16-'2. DL invest.n.pl.BEZ pr.'!L16</f>
        <v>0</v>
      </c>
      <c r="N36" s="324">
        <f>'3. DL invest.n.pl.AR pr.'!N16-'2. DL invest.n.pl.BEZ pr.'!M16</f>
        <v>0</v>
      </c>
      <c r="O36" s="324">
        <f>'3. DL invest.n.pl.AR pr.'!O16-'2. DL invest.n.pl.BEZ pr.'!N16</f>
        <v>0</v>
      </c>
      <c r="P36" s="324">
        <f>'3. DL invest.n.pl.AR pr.'!P16-'2. DL invest.n.pl.BEZ pr.'!O16</f>
        <v>0</v>
      </c>
      <c r="Q36" s="324">
        <f>'3. DL invest.n.pl.AR pr.'!Q16-'2. DL invest.n.pl.BEZ pr.'!P16</f>
        <v>0</v>
      </c>
      <c r="R36" s="324">
        <f>'3. DL invest.n.pl.AR pr.'!R16-'2. DL invest.n.pl.BEZ pr.'!Q16</f>
        <v>0</v>
      </c>
      <c r="S36" s="324">
        <f>'3. DL invest.n.pl.AR pr.'!S16-'2. DL invest.n.pl.BEZ pr.'!R16</f>
        <v>0</v>
      </c>
      <c r="T36" s="324">
        <f>'3. DL invest.n.pl.AR pr.'!T16-'2. DL invest.n.pl.BEZ pr.'!S16</f>
        <v>0</v>
      </c>
      <c r="U36" s="324">
        <f>'3. DL invest.n.pl.AR pr.'!U16-'2. DL invest.n.pl.BEZ pr.'!T16</f>
        <v>0</v>
      </c>
      <c r="V36" s="324">
        <f>'3. DL invest.n.pl.AR pr.'!V16-'2. DL invest.n.pl.BEZ pr.'!U16</f>
        <v>0</v>
      </c>
      <c r="W36" s="324">
        <f>'3. DL invest.n.pl.AR pr.'!W16-'2. DL invest.n.pl.BEZ pr.'!V16</f>
        <v>0</v>
      </c>
      <c r="X36" s="324">
        <f>'3. DL invest.n.pl.AR pr.'!X16-'2. DL invest.n.pl.BEZ pr.'!W16</f>
        <v>0</v>
      </c>
      <c r="Y36" s="324">
        <f>'3. DL invest.n.pl.AR pr.'!Y16-'2. DL invest.n.pl.BEZ pr.'!X16</f>
        <v>0</v>
      </c>
      <c r="Z36" s="324">
        <f>'3. DL invest.n.pl.AR pr.'!Z16-'2. DL invest.n.pl.BEZ pr.'!Y16</f>
        <v>0</v>
      </c>
      <c r="AA36" s="324">
        <f>'3. DL invest.n.pl.AR pr.'!AA16-'2. DL invest.n.pl.BEZ pr.'!Z16</f>
        <v>0</v>
      </c>
      <c r="AB36" s="324">
        <f>'3. DL invest.n.pl.AR pr.'!AB16-'2. DL invest.n.pl.BEZ pr.'!AA16</f>
        <v>0</v>
      </c>
      <c r="AC36" s="324">
        <f>'3. DL invest.n.pl.AR pr.'!AC16-'2. DL invest.n.pl.BEZ pr.'!AB16</f>
        <v>0</v>
      </c>
      <c r="AD36" s="324">
        <f>'3. DL invest.n.pl.AR pr.'!AD16-'2. DL invest.n.pl.BEZ pr.'!AC16</f>
        <v>0</v>
      </c>
      <c r="AE36" s="324">
        <f>'3. DL invest.n.pl.AR pr.'!AE16-'2. DL invest.n.pl.BEZ pr.'!AD16</f>
        <v>0</v>
      </c>
      <c r="AF36" s="324">
        <f>'3. DL invest.n.pl.AR pr.'!AF16-'2. DL invest.n.pl.BEZ pr.'!AE16</f>
        <v>0</v>
      </c>
      <c r="AG36" s="324">
        <f>'3. DL invest.n.pl.AR pr.'!AG16-'2. DL invest.n.pl.BEZ pr.'!AF16</f>
        <v>0</v>
      </c>
      <c r="AH36" s="324">
        <f>'3. DL invest.n.pl.AR pr.'!AH16-'2. DL invest.n.pl.BEZ pr.'!AG16</f>
        <v>0</v>
      </c>
      <c r="AI36" s="324">
        <f>'3. DL invest.n.pl.AR pr.'!AI16-'2. DL invest.n.pl.BEZ pr.'!AH16</f>
        <v>0</v>
      </c>
      <c r="AK36" s="481">
        <f t="shared" si="63"/>
        <v>0</v>
      </c>
      <c r="AL36" s="481">
        <f t="shared" si="32"/>
        <v>0</v>
      </c>
      <c r="AM36" s="481">
        <f t="shared" si="33"/>
        <v>0</v>
      </c>
      <c r="AN36" s="481">
        <f t="shared" si="34"/>
        <v>0</v>
      </c>
      <c r="AO36" s="481">
        <f t="shared" si="35"/>
        <v>0</v>
      </c>
      <c r="AP36" s="481">
        <f t="shared" si="36"/>
        <v>0</v>
      </c>
      <c r="AQ36" s="481">
        <f t="shared" si="37"/>
        <v>0</v>
      </c>
      <c r="AR36" s="481">
        <f t="shared" si="38"/>
        <v>0</v>
      </c>
      <c r="AS36" s="481">
        <f t="shared" si="39"/>
        <v>0</v>
      </c>
      <c r="AT36" s="481">
        <f t="shared" si="40"/>
        <v>0</v>
      </c>
      <c r="AU36" s="481">
        <f t="shared" si="41"/>
        <v>0</v>
      </c>
      <c r="AV36" s="481">
        <f t="shared" si="42"/>
        <v>0</v>
      </c>
      <c r="AW36" s="481">
        <f t="shared" si="43"/>
        <v>0</v>
      </c>
      <c r="AX36" s="481">
        <f t="shared" si="44"/>
        <v>0</v>
      </c>
      <c r="AY36" s="481">
        <f t="shared" si="45"/>
        <v>0</v>
      </c>
      <c r="AZ36" s="481">
        <f t="shared" si="46"/>
        <v>0</v>
      </c>
      <c r="BA36" s="481">
        <f t="shared" si="47"/>
        <v>0</v>
      </c>
      <c r="BB36" s="481">
        <f t="shared" si="48"/>
        <v>0</v>
      </c>
      <c r="BC36" s="481">
        <f t="shared" si="49"/>
        <v>0</v>
      </c>
      <c r="BD36" s="481">
        <f t="shared" si="50"/>
        <v>0</v>
      </c>
      <c r="BE36" s="481">
        <f t="shared" si="51"/>
        <v>0</v>
      </c>
      <c r="BF36" s="481">
        <f t="shared" si="52"/>
        <v>0</v>
      </c>
      <c r="BG36" s="481">
        <f t="shared" si="53"/>
        <v>0</v>
      </c>
      <c r="BH36" s="481">
        <f t="shared" si="54"/>
        <v>0</v>
      </c>
      <c r="BI36" s="481">
        <f t="shared" si="55"/>
        <v>0</v>
      </c>
      <c r="BJ36" s="481">
        <f t="shared" si="56"/>
        <v>0</v>
      </c>
      <c r="BK36" s="481">
        <f t="shared" si="57"/>
        <v>0</v>
      </c>
      <c r="BL36" s="481">
        <f t="shared" si="58"/>
        <v>0</v>
      </c>
      <c r="BM36" s="481">
        <f t="shared" si="59"/>
        <v>0</v>
      </c>
      <c r="BN36" s="481">
        <f t="shared" si="60"/>
        <v>0</v>
      </c>
    </row>
    <row r="37" spans="1:80" x14ac:dyDescent="0.2">
      <c r="A37" s="325" t="s">
        <v>263</v>
      </c>
      <c r="B37" s="3" t="s">
        <v>220</v>
      </c>
      <c r="C37" s="326" t="s">
        <v>130</v>
      </c>
      <c r="D37" s="320">
        <f t="shared" si="61"/>
        <v>0</v>
      </c>
      <c r="E37" s="320">
        <f t="shared" si="67"/>
        <v>0</v>
      </c>
      <c r="F37" s="327">
        <f>'3. DL invest.n.pl.AR pr.'!F30</f>
        <v>0</v>
      </c>
      <c r="G37" s="327">
        <f>'3. DL invest.n.pl.AR pr.'!G30</f>
        <v>0</v>
      </c>
      <c r="H37" s="327">
        <f>'3. DL invest.n.pl.AR pr.'!H30</f>
        <v>0</v>
      </c>
      <c r="I37" s="327">
        <f>'3. DL invest.n.pl.AR pr.'!I30</f>
        <v>0</v>
      </c>
      <c r="J37" s="327">
        <f>'3. DL invest.n.pl.AR pr.'!J30</f>
        <v>0</v>
      </c>
      <c r="K37" s="327">
        <f>'3. DL invest.n.pl.AR pr.'!K30</f>
        <v>0</v>
      </c>
      <c r="L37" s="327">
        <f>'3. DL invest.n.pl.AR pr.'!L30</f>
        <v>0</v>
      </c>
      <c r="M37" s="327">
        <f>'3. DL invest.n.pl.AR pr.'!M30</f>
        <v>0</v>
      </c>
      <c r="N37" s="327">
        <f>'3. DL invest.n.pl.AR pr.'!N30</f>
        <v>0</v>
      </c>
      <c r="O37" s="327">
        <f>'3. DL invest.n.pl.AR pr.'!O30</f>
        <v>0</v>
      </c>
      <c r="P37" s="327">
        <f>'3. DL invest.n.pl.AR pr.'!P30</f>
        <v>0</v>
      </c>
      <c r="Q37" s="327">
        <f>'3. DL invest.n.pl.AR pr.'!Q30</f>
        <v>0</v>
      </c>
      <c r="R37" s="327">
        <f>'3. DL invest.n.pl.AR pr.'!R30</f>
        <v>0</v>
      </c>
      <c r="S37" s="327">
        <f>'3. DL invest.n.pl.AR pr.'!S30</f>
        <v>0</v>
      </c>
      <c r="T37" s="327">
        <f>'3. DL invest.n.pl.AR pr.'!T30</f>
        <v>0</v>
      </c>
      <c r="U37" s="327">
        <f>'3. DL invest.n.pl.AR pr.'!U30</f>
        <v>0</v>
      </c>
      <c r="V37" s="327">
        <f>'3. DL invest.n.pl.AR pr.'!V30</f>
        <v>0</v>
      </c>
      <c r="W37" s="327">
        <f>'3. DL invest.n.pl.AR pr.'!W30</f>
        <v>0</v>
      </c>
      <c r="X37" s="327">
        <f>'3. DL invest.n.pl.AR pr.'!X30</f>
        <v>0</v>
      </c>
      <c r="Y37" s="327">
        <f>'3. DL invest.n.pl.AR pr.'!Y30</f>
        <v>0</v>
      </c>
      <c r="Z37" s="327">
        <f>'3. DL invest.n.pl.AR pr.'!Z30</f>
        <v>0</v>
      </c>
      <c r="AA37" s="327">
        <f>'3. DL invest.n.pl.AR pr.'!AA30</f>
        <v>0</v>
      </c>
      <c r="AB37" s="327">
        <f>'3. DL invest.n.pl.AR pr.'!AB30</f>
        <v>0</v>
      </c>
      <c r="AC37" s="327">
        <f>'3. DL invest.n.pl.AR pr.'!AC30</f>
        <v>0</v>
      </c>
      <c r="AD37" s="327">
        <f>'3. DL invest.n.pl.AR pr.'!AD30</f>
        <v>0</v>
      </c>
      <c r="AE37" s="327">
        <f>'3. DL invest.n.pl.AR pr.'!AE30</f>
        <v>0</v>
      </c>
      <c r="AF37" s="327">
        <f>'3. DL invest.n.pl.AR pr.'!AF30</f>
        <v>0</v>
      </c>
      <c r="AG37" s="327">
        <f>'3. DL invest.n.pl.AR pr.'!AG30</f>
        <v>0</v>
      </c>
      <c r="AH37" s="327">
        <f>'3. DL invest.n.pl.AR pr.'!AH30</f>
        <v>0</v>
      </c>
      <c r="AI37" s="327">
        <f>'3. DL invest.n.pl.AR pr.'!AI30</f>
        <v>0</v>
      </c>
      <c r="AK37" s="481">
        <f t="shared" si="63"/>
        <v>0</v>
      </c>
      <c r="AL37" s="481">
        <f t="shared" si="32"/>
        <v>0</v>
      </c>
      <c r="AM37" s="481">
        <f t="shared" si="33"/>
        <v>0</v>
      </c>
      <c r="AN37" s="481">
        <f t="shared" si="34"/>
        <v>0</v>
      </c>
      <c r="AO37" s="481">
        <f t="shared" si="35"/>
        <v>0</v>
      </c>
      <c r="AP37" s="481">
        <f t="shared" si="36"/>
        <v>0</v>
      </c>
      <c r="AQ37" s="481">
        <f t="shared" si="37"/>
        <v>0</v>
      </c>
      <c r="AR37" s="481">
        <f t="shared" si="38"/>
        <v>0</v>
      </c>
      <c r="AS37" s="481">
        <f t="shared" si="39"/>
        <v>0</v>
      </c>
      <c r="AT37" s="481">
        <f t="shared" si="40"/>
        <v>0</v>
      </c>
      <c r="AU37" s="481">
        <f t="shared" si="41"/>
        <v>0</v>
      </c>
      <c r="AV37" s="481">
        <f t="shared" si="42"/>
        <v>0</v>
      </c>
      <c r="AW37" s="481">
        <f t="shared" si="43"/>
        <v>0</v>
      </c>
      <c r="AX37" s="481">
        <f t="shared" si="44"/>
        <v>0</v>
      </c>
      <c r="AY37" s="481">
        <f t="shared" si="45"/>
        <v>0</v>
      </c>
      <c r="AZ37" s="481">
        <f t="shared" si="46"/>
        <v>0</v>
      </c>
      <c r="BA37" s="481">
        <f t="shared" si="47"/>
        <v>0</v>
      </c>
      <c r="BB37" s="481">
        <f t="shared" si="48"/>
        <v>0</v>
      </c>
      <c r="BC37" s="481">
        <f t="shared" si="49"/>
        <v>0</v>
      </c>
      <c r="BD37" s="481">
        <f t="shared" si="50"/>
        <v>0</v>
      </c>
      <c r="BE37" s="481">
        <f t="shared" si="51"/>
        <v>0</v>
      </c>
      <c r="BF37" s="481">
        <f t="shared" si="52"/>
        <v>0</v>
      </c>
      <c r="BG37" s="481">
        <f t="shared" si="53"/>
        <v>0</v>
      </c>
      <c r="BH37" s="481">
        <f t="shared" si="54"/>
        <v>0</v>
      </c>
      <c r="BI37" s="481">
        <f t="shared" si="55"/>
        <v>0</v>
      </c>
      <c r="BJ37" s="481">
        <f t="shared" si="56"/>
        <v>0</v>
      </c>
      <c r="BK37" s="481">
        <f t="shared" si="57"/>
        <v>0</v>
      </c>
      <c r="BL37" s="481">
        <f t="shared" si="58"/>
        <v>0</v>
      </c>
      <c r="BM37" s="481">
        <f t="shared" si="59"/>
        <v>0</v>
      </c>
      <c r="BN37" s="481">
        <f t="shared" si="60"/>
        <v>0</v>
      </c>
    </row>
    <row r="38" spans="1:80" s="323" customFormat="1" x14ac:dyDescent="0.2">
      <c r="A38" s="317">
        <v>5</v>
      </c>
      <c r="B38" s="318" t="s">
        <v>264</v>
      </c>
      <c r="C38" s="319" t="s">
        <v>130</v>
      </c>
      <c r="D38" s="320">
        <f t="shared" si="61"/>
        <v>0</v>
      </c>
      <c r="E38" s="320">
        <f t="shared" si="67"/>
        <v>0</v>
      </c>
      <c r="F38" s="321">
        <f>SUM(F39:F41)</f>
        <v>0</v>
      </c>
      <c r="G38" s="321">
        <f t="shared" ref="G38:AI38" si="69">SUM(G39:G41)</f>
        <v>0</v>
      </c>
      <c r="H38" s="321">
        <f t="shared" si="69"/>
        <v>0</v>
      </c>
      <c r="I38" s="321">
        <f t="shared" si="69"/>
        <v>0</v>
      </c>
      <c r="J38" s="321">
        <f t="shared" si="69"/>
        <v>0</v>
      </c>
      <c r="K38" s="321">
        <f t="shared" si="69"/>
        <v>0</v>
      </c>
      <c r="L38" s="321">
        <f t="shared" si="69"/>
        <v>0</v>
      </c>
      <c r="M38" s="321">
        <f t="shared" si="69"/>
        <v>0</v>
      </c>
      <c r="N38" s="321">
        <f t="shared" si="69"/>
        <v>0</v>
      </c>
      <c r="O38" s="321">
        <f t="shared" si="69"/>
        <v>0</v>
      </c>
      <c r="P38" s="321">
        <f t="shared" si="69"/>
        <v>0</v>
      </c>
      <c r="Q38" s="321">
        <f t="shared" si="69"/>
        <v>0</v>
      </c>
      <c r="R38" s="321">
        <f t="shared" si="69"/>
        <v>0</v>
      </c>
      <c r="S38" s="321">
        <f t="shared" si="69"/>
        <v>0</v>
      </c>
      <c r="T38" s="321">
        <f t="shared" si="69"/>
        <v>0</v>
      </c>
      <c r="U38" s="321">
        <f t="shared" si="69"/>
        <v>0</v>
      </c>
      <c r="V38" s="321">
        <f t="shared" si="69"/>
        <v>0</v>
      </c>
      <c r="W38" s="321">
        <f t="shared" si="69"/>
        <v>0</v>
      </c>
      <c r="X38" s="321">
        <f t="shared" si="69"/>
        <v>0</v>
      </c>
      <c r="Y38" s="321">
        <f t="shared" si="69"/>
        <v>0</v>
      </c>
      <c r="Z38" s="321">
        <f t="shared" si="69"/>
        <v>0</v>
      </c>
      <c r="AA38" s="321">
        <f t="shared" si="69"/>
        <v>0</v>
      </c>
      <c r="AB38" s="321">
        <f t="shared" si="69"/>
        <v>0</v>
      </c>
      <c r="AC38" s="321">
        <f t="shared" si="69"/>
        <v>0</v>
      </c>
      <c r="AD38" s="321">
        <f t="shared" si="69"/>
        <v>0</v>
      </c>
      <c r="AE38" s="321">
        <f t="shared" si="69"/>
        <v>0</v>
      </c>
      <c r="AF38" s="321">
        <f t="shared" si="69"/>
        <v>0</v>
      </c>
      <c r="AG38" s="321">
        <f t="shared" si="69"/>
        <v>0</v>
      </c>
      <c r="AH38" s="321">
        <f t="shared" si="69"/>
        <v>0</v>
      </c>
      <c r="AI38" s="321">
        <f t="shared" si="69"/>
        <v>0</v>
      </c>
      <c r="AJ38" s="3"/>
      <c r="AK38" s="481">
        <f t="shared" si="63"/>
        <v>0</v>
      </c>
      <c r="AL38" s="481">
        <f t="shared" si="32"/>
        <v>0</v>
      </c>
      <c r="AM38" s="481">
        <f t="shared" si="33"/>
        <v>0</v>
      </c>
      <c r="AN38" s="481">
        <f t="shared" si="34"/>
        <v>0</v>
      </c>
      <c r="AO38" s="481">
        <f t="shared" si="35"/>
        <v>0</v>
      </c>
      <c r="AP38" s="481">
        <f t="shared" si="36"/>
        <v>0</v>
      </c>
      <c r="AQ38" s="481">
        <f t="shared" si="37"/>
        <v>0</v>
      </c>
      <c r="AR38" s="481">
        <f t="shared" si="38"/>
        <v>0</v>
      </c>
      <c r="AS38" s="481">
        <f t="shared" si="39"/>
        <v>0</v>
      </c>
      <c r="AT38" s="481">
        <f t="shared" si="40"/>
        <v>0</v>
      </c>
      <c r="AU38" s="481">
        <f t="shared" si="41"/>
        <v>0</v>
      </c>
      <c r="AV38" s="481">
        <f t="shared" si="42"/>
        <v>0</v>
      </c>
      <c r="AW38" s="481">
        <f t="shared" si="43"/>
        <v>0</v>
      </c>
      <c r="AX38" s="481">
        <f t="shared" si="44"/>
        <v>0</v>
      </c>
      <c r="AY38" s="481">
        <f t="shared" si="45"/>
        <v>0</v>
      </c>
      <c r="AZ38" s="481">
        <f t="shared" si="46"/>
        <v>0</v>
      </c>
      <c r="BA38" s="481">
        <f t="shared" si="47"/>
        <v>0</v>
      </c>
      <c r="BB38" s="481">
        <f t="shared" si="48"/>
        <v>0</v>
      </c>
      <c r="BC38" s="481">
        <f t="shared" si="49"/>
        <v>0</v>
      </c>
      <c r="BD38" s="481">
        <f t="shared" si="50"/>
        <v>0</v>
      </c>
      <c r="BE38" s="481">
        <f t="shared" si="51"/>
        <v>0</v>
      </c>
      <c r="BF38" s="481">
        <f t="shared" si="52"/>
        <v>0</v>
      </c>
      <c r="BG38" s="481">
        <f t="shared" si="53"/>
        <v>0</v>
      </c>
      <c r="BH38" s="481">
        <f t="shared" si="54"/>
        <v>0</v>
      </c>
      <c r="BI38" s="481">
        <f t="shared" si="55"/>
        <v>0</v>
      </c>
      <c r="BJ38" s="481">
        <f t="shared" si="56"/>
        <v>0</v>
      </c>
      <c r="BK38" s="481">
        <f t="shared" si="57"/>
        <v>0</v>
      </c>
      <c r="BL38" s="481">
        <f t="shared" si="58"/>
        <v>0</v>
      </c>
      <c r="BM38" s="481">
        <f t="shared" si="59"/>
        <v>0</v>
      </c>
      <c r="BN38" s="481">
        <f t="shared" si="60"/>
        <v>0</v>
      </c>
      <c r="BO38" s="322"/>
      <c r="BP38" s="322"/>
      <c r="BQ38" s="322"/>
      <c r="BR38" s="322"/>
      <c r="BS38" s="322"/>
      <c r="BT38" s="322"/>
      <c r="BU38" s="322"/>
      <c r="BV38" s="322"/>
      <c r="BW38" s="322"/>
      <c r="BX38" s="322"/>
      <c r="BY38" s="322"/>
      <c r="BZ38" s="322"/>
      <c r="CA38" s="322"/>
      <c r="CB38" s="322"/>
    </row>
    <row r="39" spans="1:80" x14ac:dyDescent="0.2">
      <c r="A39" s="315" t="s">
        <v>265</v>
      </c>
      <c r="B39" s="3" t="s">
        <v>266</v>
      </c>
      <c r="C39" s="32" t="s">
        <v>130</v>
      </c>
      <c r="D39" s="320">
        <f t="shared" si="61"/>
        <v>0</v>
      </c>
      <c r="E39" s="320">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1">
        <f t="shared" si="63"/>
        <v>0</v>
      </c>
      <c r="AL39" s="481">
        <f t="shared" si="32"/>
        <v>0</v>
      </c>
      <c r="AM39" s="481">
        <f t="shared" si="33"/>
        <v>0</v>
      </c>
      <c r="AN39" s="481">
        <f t="shared" si="34"/>
        <v>0</v>
      </c>
      <c r="AO39" s="481">
        <f t="shared" si="35"/>
        <v>0</v>
      </c>
      <c r="AP39" s="481">
        <f t="shared" si="36"/>
        <v>0</v>
      </c>
      <c r="AQ39" s="481">
        <f t="shared" si="37"/>
        <v>0</v>
      </c>
      <c r="AR39" s="481">
        <f t="shared" si="38"/>
        <v>0</v>
      </c>
      <c r="AS39" s="481">
        <f t="shared" si="39"/>
        <v>0</v>
      </c>
      <c r="AT39" s="481">
        <f t="shared" si="40"/>
        <v>0</v>
      </c>
      <c r="AU39" s="481">
        <f t="shared" si="41"/>
        <v>0</v>
      </c>
      <c r="AV39" s="481">
        <f t="shared" si="42"/>
        <v>0</v>
      </c>
      <c r="AW39" s="481">
        <f t="shared" si="43"/>
        <v>0</v>
      </c>
      <c r="AX39" s="481">
        <f t="shared" si="44"/>
        <v>0</v>
      </c>
      <c r="AY39" s="481">
        <f t="shared" si="45"/>
        <v>0</v>
      </c>
      <c r="AZ39" s="481">
        <f t="shared" si="46"/>
        <v>0</v>
      </c>
      <c r="BA39" s="481">
        <f t="shared" si="47"/>
        <v>0</v>
      </c>
      <c r="BB39" s="481">
        <f t="shared" si="48"/>
        <v>0</v>
      </c>
      <c r="BC39" s="481">
        <f t="shared" si="49"/>
        <v>0</v>
      </c>
      <c r="BD39" s="481">
        <f t="shared" si="50"/>
        <v>0</v>
      </c>
      <c r="BE39" s="481">
        <f t="shared" si="51"/>
        <v>0</v>
      </c>
      <c r="BF39" s="481">
        <f t="shared" si="52"/>
        <v>0</v>
      </c>
      <c r="BG39" s="481">
        <f t="shared" si="53"/>
        <v>0</v>
      </c>
      <c r="BH39" s="481">
        <f t="shared" si="54"/>
        <v>0</v>
      </c>
      <c r="BI39" s="481">
        <f t="shared" si="55"/>
        <v>0</v>
      </c>
      <c r="BJ39" s="481">
        <f t="shared" si="56"/>
        <v>0</v>
      </c>
      <c r="BK39" s="481">
        <f t="shared" si="57"/>
        <v>0</v>
      </c>
      <c r="BL39" s="481">
        <f t="shared" si="58"/>
        <v>0</v>
      </c>
      <c r="BM39" s="481">
        <f t="shared" si="59"/>
        <v>0</v>
      </c>
      <c r="BN39" s="481">
        <f t="shared" si="60"/>
        <v>0</v>
      </c>
    </row>
    <row r="40" spans="1:80" x14ac:dyDescent="0.2">
      <c r="A40" s="315" t="s">
        <v>267</v>
      </c>
      <c r="B40" s="3" t="s">
        <v>268</v>
      </c>
      <c r="C40" s="32" t="s">
        <v>130</v>
      </c>
      <c r="D40" s="320">
        <f t="shared" si="61"/>
        <v>0</v>
      </c>
      <c r="E40" s="320">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81">
        <f t="shared" si="63"/>
        <v>0</v>
      </c>
      <c r="AL40" s="481">
        <f t="shared" si="32"/>
        <v>0</v>
      </c>
      <c r="AM40" s="481">
        <f t="shared" si="33"/>
        <v>0</v>
      </c>
      <c r="AN40" s="481">
        <f t="shared" si="34"/>
        <v>0</v>
      </c>
      <c r="AO40" s="481">
        <f t="shared" si="35"/>
        <v>0</v>
      </c>
      <c r="AP40" s="481">
        <f t="shared" si="36"/>
        <v>0</v>
      </c>
      <c r="AQ40" s="481">
        <f t="shared" si="37"/>
        <v>0</v>
      </c>
      <c r="AR40" s="481">
        <f t="shared" si="38"/>
        <v>0</v>
      </c>
      <c r="AS40" s="481">
        <f t="shared" si="39"/>
        <v>0</v>
      </c>
      <c r="AT40" s="481">
        <f t="shared" si="40"/>
        <v>0</v>
      </c>
      <c r="AU40" s="481">
        <f t="shared" si="41"/>
        <v>0</v>
      </c>
      <c r="AV40" s="481">
        <f t="shared" si="42"/>
        <v>0</v>
      </c>
      <c r="AW40" s="481">
        <f t="shared" si="43"/>
        <v>0</v>
      </c>
      <c r="AX40" s="481">
        <f t="shared" si="44"/>
        <v>0</v>
      </c>
      <c r="AY40" s="481">
        <f t="shared" si="45"/>
        <v>0</v>
      </c>
      <c r="AZ40" s="481">
        <f t="shared" si="46"/>
        <v>0</v>
      </c>
      <c r="BA40" s="481">
        <f t="shared" si="47"/>
        <v>0</v>
      </c>
      <c r="BB40" s="481">
        <f t="shared" si="48"/>
        <v>0</v>
      </c>
      <c r="BC40" s="481">
        <f t="shared" si="49"/>
        <v>0</v>
      </c>
      <c r="BD40" s="481">
        <f t="shared" si="50"/>
        <v>0</v>
      </c>
      <c r="BE40" s="481">
        <f t="shared" si="51"/>
        <v>0</v>
      </c>
      <c r="BF40" s="481">
        <f t="shared" si="52"/>
        <v>0</v>
      </c>
      <c r="BG40" s="481">
        <f t="shared" si="53"/>
        <v>0</v>
      </c>
      <c r="BH40" s="481">
        <f t="shared" si="54"/>
        <v>0</v>
      </c>
      <c r="BI40" s="481">
        <f t="shared" si="55"/>
        <v>0</v>
      </c>
      <c r="BJ40" s="481">
        <f t="shared" si="56"/>
        <v>0</v>
      </c>
      <c r="BK40" s="481">
        <f t="shared" si="57"/>
        <v>0</v>
      </c>
      <c r="BL40" s="481">
        <f t="shared" si="58"/>
        <v>0</v>
      </c>
      <c r="BM40" s="481">
        <f t="shared" si="59"/>
        <v>0</v>
      </c>
      <c r="BN40" s="481">
        <f t="shared" si="60"/>
        <v>0</v>
      </c>
    </row>
    <row r="41" spans="1:80" x14ac:dyDescent="0.2">
      <c r="A41" s="325" t="s">
        <v>269</v>
      </c>
      <c r="B41" s="3" t="s">
        <v>270</v>
      </c>
      <c r="C41" s="326" t="s">
        <v>130</v>
      </c>
      <c r="D41" s="320">
        <f t="shared" si="61"/>
        <v>0</v>
      </c>
      <c r="E41" s="320">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81">
        <f t="shared" ref="AK41:AK42" si="70">F41</f>
        <v>0</v>
      </c>
      <c r="AL41" s="481">
        <f t="shared" ref="AL41:AL42" si="71">G41</f>
        <v>0</v>
      </c>
      <c r="AM41" s="481">
        <f t="shared" ref="AM41:AM42" si="72">H41</f>
        <v>0</v>
      </c>
      <c r="AN41" s="481">
        <f t="shared" ref="AN41:AN42" si="73">I41</f>
        <v>0</v>
      </c>
      <c r="AO41" s="481">
        <f t="shared" ref="AO41:AO42" si="74">J41</f>
        <v>0</v>
      </c>
      <c r="AP41" s="481">
        <f t="shared" ref="AP41:AP42" si="75">K41</f>
        <v>0</v>
      </c>
      <c r="AQ41" s="481">
        <f t="shared" ref="AQ41:AQ42" si="76">L41</f>
        <v>0</v>
      </c>
      <c r="AR41" s="481">
        <f t="shared" ref="AR41:AR42" si="77">M41</f>
        <v>0</v>
      </c>
      <c r="AS41" s="481">
        <f t="shared" ref="AS41:AS42" si="78">N41</f>
        <v>0</v>
      </c>
      <c r="AT41" s="481">
        <f t="shared" ref="AT41:AT42" si="79">O41</f>
        <v>0</v>
      </c>
      <c r="AU41" s="481">
        <f t="shared" ref="AU41:AU42" si="80">P41</f>
        <v>0</v>
      </c>
      <c r="AV41" s="481">
        <f t="shared" ref="AV41:AV42" si="81">Q41</f>
        <v>0</v>
      </c>
      <c r="AW41" s="481">
        <f t="shared" ref="AW41:AW42" si="82">R41</f>
        <v>0</v>
      </c>
      <c r="AX41" s="481">
        <f t="shared" ref="AX41:AX42" si="83">S41</f>
        <v>0</v>
      </c>
      <c r="AY41" s="481">
        <f t="shared" ref="AY41:AY42" si="84">T41</f>
        <v>0</v>
      </c>
      <c r="AZ41" s="481">
        <f t="shared" ref="AZ41:AZ42" si="85">U41</f>
        <v>0</v>
      </c>
      <c r="BA41" s="481">
        <f t="shared" ref="BA41:BA42" si="86">V41</f>
        <v>0</v>
      </c>
      <c r="BB41" s="481">
        <f t="shared" ref="BB41:BB42" si="87">W41</f>
        <v>0</v>
      </c>
      <c r="BC41" s="481">
        <f t="shared" ref="BC41:BC42" si="88">X41</f>
        <v>0</v>
      </c>
      <c r="BD41" s="481">
        <f t="shared" ref="BD41:BD42" si="89">Y41</f>
        <v>0</v>
      </c>
      <c r="BE41" s="481">
        <f t="shared" ref="BE41:BE42" si="90">Z41</f>
        <v>0</v>
      </c>
      <c r="BF41" s="481">
        <f t="shared" ref="BF41:BF42" si="91">AA41</f>
        <v>0</v>
      </c>
      <c r="BG41" s="481">
        <f t="shared" ref="BG41:BG42" si="92">AB41</f>
        <v>0</v>
      </c>
      <c r="BH41" s="481">
        <f t="shared" ref="BH41:BH42" si="93">AC41</f>
        <v>0</v>
      </c>
      <c r="BI41" s="481">
        <f t="shared" ref="BI41:BI42" si="94">AD41</f>
        <v>0</v>
      </c>
      <c r="BJ41" s="481">
        <f t="shared" ref="BJ41:BJ42" si="95">AE41</f>
        <v>0</v>
      </c>
      <c r="BK41" s="481">
        <f t="shared" ref="BK41:BK42" si="96">AF41</f>
        <v>0</v>
      </c>
      <c r="BL41" s="481">
        <f t="shared" ref="BL41:BL42" si="97">AG41</f>
        <v>0</v>
      </c>
      <c r="BM41" s="481">
        <f t="shared" ref="BM41:BM42" si="98">AH41</f>
        <v>0</v>
      </c>
      <c r="BN41" s="481">
        <f t="shared" ref="BN41:BN42" si="99">AI41</f>
        <v>0</v>
      </c>
    </row>
    <row r="42" spans="1:80" x14ac:dyDescent="0.2">
      <c r="A42" s="328"/>
      <c r="B42" s="329" t="s">
        <v>201</v>
      </c>
      <c r="C42" s="328"/>
      <c r="D42" s="330">
        <f>AK42+NPV($C$3,AL42:BN42)</f>
        <v>0</v>
      </c>
      <c r="E42" s="330">
        <f t="shared" si="67"/>
        <v>0</v>
      </c>
      <c r="F42" s="331">
        <f>F8+F18+F24+F34</f>
        <v>0</v>
      </c>
      <c r="G42" s="331">
        <f>G8+G18+G24+G34</f>
        <v>0</v>
      </c>
      <c r="H42" s="331">
        <f t="shared" ref="H42:AI42" si="100">H8+H18+H24+H34</f>
        <v>0</v>
      </c>
      <c r="I42" s="331">
        <f t="shared" si="100"/>
        <v>0</v>
      </c>
      <c r="J42" s="331">
        <f t="shared" si="100"/>
        <v>0</v>
      </c>
      <c r="K42" s="331">
        <f t="shared" si="100"/>
        <v>0</v>
      </c>
      <c r="L42" s="331">
        <f t="shared" si="100"/>
        <v>0</v>
      </c>
      <c r="M42" s="331">
        <f t="shared" si="100"/>
        <v>0</v>
      </c>
      <c r="N42" s="331">
        <f t="shared" si="100"/>
        <v>0</v>
      </c>
      <c r="O42" s="331">
        <f t="shared" si="100"/>
        <v>0</v>
      </c>
      <c r="P42" s="331">
        <f t="shared" si="100"/>
        <v>0</v>
      </c>
      <c r="Q42" s="331">
        <f t="shared" si="100"/>
        <v>0</v>
      </c>
      <c r="R42" s="331">
        <f t="shared" si="100"/>
        <v>0</v>
      </c>
      <c r="S42" s="331">
        <f t="shared" si="100"/>
        <v>0</v>
      </c>
      <c r="T42" s="331">
        <f t="shared" si="100"/>
        <v>0</v>
      </c>
      <c r="U42" s="331">
        <f t="shared" si="100"/>
        <v>0</v>
      </c>
      <c r="V42" s="331">
        <f t="shared" si="100"/>
        <v>0</v>
      </c>
      <c r="W42" s="331">
        <f t="shared" si="100"/>
        <v>0</v>
      </c>
      <c r="X42" s="331">
        <f t="shared" si="100"/>
        <v>0</v>
      </c>
      <c r="Y42" s="331">
        <f t="shared" si="100"/>
        <v>0</v>
      </c>
      <c r="Z42" s="331">
        <f t="shared" si="100"/>
        <v>0</v>
      </c>
      <c r="AA42" s="331">
        <f t="shared" si="100"/>
        <v>0</v>
      </c>
      <c r="AB42" s="331">
        <f t="shared" si="100"/>
        <v>0</v>
      </c>
      <c r="AC42" s="331">
        <f t="shared" si="100"/>
        <v>0</v>
      </c>
      <c r="AD42" s="331">
        <f t="shared" si="100"/>
        <v>0</v>
      </c>
      <c r="AE42" s="331">
        <f t="shared" si="100"/>
        <v>0</v>
      </c>
      <c r="AF42" s="331">
        <f t="shared" si="100"/>
        <v>0</v>
      </c>
      <c r="AG42" s="331">
        <f t="shared" si="100"/>
        <v>0</v>
      </c>
      <c r="AH42" s="331">
        <f t="shared" si="100"/>
        <v>0</v>
      </c>
      <c r="AI42" s="331">
        <f t="shared" si="100"/>
        <v>0</v>
      </c>
      <c r="AJ42" s="332"/>
      <c r="AK42" s="481">
        <f t="shared" si="70"/>
        <v>0</v>
      </c>
      <c r="AL42" s="481">
        <f t="shared" si="71"/>
        <v>0</v>
      </c>
      <c r="AM42" s="481">
        <f t="shared" si="72"/>
        <v>0</v>
      </c>
      <c r="AN42" s="481">
        <f t="shared" si="73"/>
        <v>0</v>
      </c>
      <c r="AO42" s="481">
        <f t="shared" si="74"/>
        <v>0</v>
      </c>
      <c r="AP42" s="481">
        <f t="shared" si="75"/>
        <v>0</v>
      </c>
      <c r="AQ42" s="481">
        <f t="shared" si="76"/>
        <v>0</v>
      </c>
      <c r="AR42" s="481">
        <f t="shared" si="77"/>
        <v>0</v>
      </c>
      <c r="AS42" s="481">
        <f t="shared" si="78"/>
        <v>0</v>
      </c>
      <c r="AT42" s="481">
        <f t="shared" si="79"/>
        <v>0</v>
      </c>
      <c r="AU42" s="481">
        <f t="shared" si="80"/>
        <v>0</v>
      </c>
      <c r="AV42" s="481">
        <f t="shared" si="81"/>
        <v>0</v>
      </c>
      <c r="AW42" s="481">
        <f t="shared" si="82"/>
        <v>0</v>
      </c>
      <c r="AX42" s="481">
        <f t="shared" si="83"/>
        <v>0</v>
      </c>
      <c r="AY42" s="481">
        <f t="shared" si="84"/>
        <v>0</v>
      </c>
      <c r="AZ42" s="481">
        <f t="shared" si="85"/>
        <v>0</v>
      </c>
      <c r="BA42" s="481">
        <f t="shared" si="86"/>
        <v>0</v>
      </c>
      <c r="BB42" s="481">
        <f t="shared" si="87"/>
        <v>0</v>
      </c>
      <c r="BC42" s="481">
        <f t="shared" si="88"/>
        <v>0</v>
      </c>
      <c r="BD42" s="481">
        <f t="shared" si="89"/>
        <v>0</v>
      </c>
      <c r="BE42" s="481">
        <f t="shared" si="90"/>
        <v>0</v>
      </c>
      <c r="BF42" s="481">
        <f t="shared" si="91"/>
        <v>0</v>
      </c>
      <c r="BG42" s="481">
        <f t="shared" si="92"/>
        <v>0</v>
      </c>
      <c r="BH42" s="481">
        <f t="shared" si="93"/>
        <v>0</v>
      </c>
      <c r="BI42" s="481">
        <f t="shared" si="94"/>
        <v>0</v>
      </c>
      <c r="BJ42" s="481">
        <f t="shared" si="95"/>
        <v>0</v>
      </c>
      <c r="BK42" s="481">
        <f t="shared" si="96"/>
        <v>0</v>
      </c>
      <c r="BL42" s="481">
        <f t="shared" si="97"/>
        <v>0</v>
      </c>
      <c r="BM42" s="481">
        <f t="shared" si="98"/>
        <v>0</v>
      </c>
      <c r="BN42" s="481">
        <f t="shared" si="99"/>
        <v>0</v>
      </c>
    </row>
    <row r="43" spans="1:80" s="183" customFormat="1" x14ac:dyDescent="0.2">
      <c r="A43" s="317">
        <v>6</v>
      </c>
      <c r="B43" s="318" t="s">
        <v>271</v>
      </c>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row>
    <row r="44" spans="1:80" s="183" customFormat="1" x14ac:dyDescent="0.2">
      <c r="A44" s="333" t="s">
        <v>272</v>
      </c>
      <c r="B44" s="214" t="s">
        <v>273</v>
      </c>
      <c r="C44" s="214"/>
      <c r="D44" s="334">
        <f>D42</f>
        <v>0</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row>
    <row r="45" spans="1:80" s="183" customFormat="1" x14ac:dyDescent="0.2">
      <c r="A45" s="333" t="s">
        <v>274</v>
      </c>
      <c r="B45" s="214" t="s">
        <v>275</v>
      </c>
      <c r="C45" s="214"/>
      <c r="D45" s="335" t="e">
        <f>IRR(F42:AI42)</f>
        <v>#NUM!</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80" s="183" customFormat="1" x14ac:dyDescent="0.2">
      <c r="A46" s="333" t="s">
        <v>276</v>
      </c>
      <c r="B46" s="183" t="s">
        <v>277</v>
      </c>
      <c r="D46" s="336" t="e">
        <f>(D8+D18)/-(D24+D34)</f>
        <v>#DIV/0!</v>
      </c>
    </row>
    <row r="47" spans="1:80" s="183" customFormat="1" ht="12.75" customHeight="1" x14ac:dyDescent="0.25">
      <c r="A47" s="337"/>
      <c r="B47" s="338"/>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row>
    <row r="48" spans="1:80" s="3" customFormat="1" x14ac:dyDescent="0.2">
      <c r="A48" s="257">
        <v>7</v>
      </c>
      <c r="B48" s="258" t="s">
        <v>278</v>
      </c>
      <c r="C48" s="339"/>
      <c r="D48" s="339"/>
      <c r="E48" s="339"/>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row>
    <row r="49" spans="1:35" s="3" customFormat="1" ht="25.5" x14ac:dyDescent="0.2">
      <c r="A49" s="315" t="s">
        <v>154</v>
      </c>
      <c r="B49" s="437" t="s">
        <v>279</v>
      </c>
      <c r="C49" s="32"/>
      <c r="D49" s="32"/>
      <c r="E49" s="32"/>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1">
        <f>SUM(F49:AH49)</f>
        <v>0</v>
      </c>
    </row>
    <row r="50" spans="1:35" s="3" customFormat="1" ht="25.5" x14ac:dyDescent="0.2">
      <c r="A50" s="315" t="s">
        <v>156</v>
      </c>
      <c r="B50" s="437" t="s">
        <v>280</v>
      </c>
      <c r="C50" s="32"/>
      <c r="D50" s="32"/>
      <c r="E50" s="32"/>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341"/>
    </row>
    <row r="51" spans="1:35" s="3" customFormat="1" ht="25.5" x14ac:dyDescent="0.2">
      <c r="A51" s="315" t="s">
        <v>281</v>
      </c>
      <c r="B51" s="437" t="s">
        <v>282</v>
      </c>
      <c r="C51" s="32"/>
      <c r="D51" s="32"/>
      <c r="E51" s="32"/>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1">
        <f>SUM(F51:AH51)</f>
        <v>0</v>
      </c>
    </row>
    <row r="52" spans="1:35" s="3" customFormat="1" hidden="1" x14ac:dyDescent="0.2">
      <c r="A52" s="315" t="s">
        <v>281</v>
      </c>
      <c r="C52" s="32"/>
      <c r="D52" s="32"/>
      <c r="E52" s="32"/>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341">
        <f>SUM(F52:AH52)</f>
        <v>0</v>
      </c>
    </row>
    <row r="53" spans="1:35" s="3" customFormat="1" hidden="1" x14ac:dyDescent="0.2">
      <c r="A53" s="325" t="s">
        <v>283</v>
      </c>
      <c r="B53" s="342"/>
      <c r="C53" s="326"/>
      <c r="D53" s="326"/>
      <c r="E53" s="32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343">
        <f>SUM(F53:AH53)</f>
        <v>0</v>
      </c>
    </row>
    <row r="54" spans="1:35" s="183" customFormat="1" ht="12.75" customHeight="1" x14ac:dyDescent="0.25">
      <c r="A54" s="337"/>
      <c r="B54" s="338"/>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row>
    <row r="55" spans="1:35" s="3" customFormat="1" x14ac:dyDescent="0.2"/>
    <row r="56" spans="1:35" s="3" customFormat="1" x14ac:dyDescent="0.2">
      <c r="A56" s="3" t="s">
        <v>284</v>
      </c>
    </row>
    <row r="57" spans="1:35" s="3" customFormat="1" x14ac:dyDescent="0.2">
      <c r="A57" s="3" t="s">
        <v>285</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gUC1w1E/F4leFj3qASCS1RhqNdfrrQ71ehS6FeBY91gkPkadtIGTqduKcvSb1CXrzj72oL2l5z0gSDUN+mwtNA==" saltValue="njhFq12k/8OC8Koez7ktt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N18" sqref="N18"/>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68" t="s">
        <v>286</v>
      </c>
      <c r="B1" s="568"/>
      <c r="C1" s="568"/>
      <c r="D1" s="568"/>
      <c r="E1" s="568"/>
      <c r="F1" s="568"/>
      <c r="G1" s="568"/>
      <c r="H1" s="56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5"/>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5"/>
      <c r="B3" s="41" t="s">
        <v>287</v>
      </c>
      <c r="D3" s="28"/>
      <c r="E3" s="28"/>
      <c r="F3" s="344">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5" t="s">
        <v>288</v>
      </c>
      <c r="B4" s="28"/>
      <c r="C4" s="28"/>
      <c r="D4" s="28"/>
      <c r="E4" s="28"/>
      <c r="F4" s="345"/>
      <c r="G4" s="345"/>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46"/>
      <c r="B5" s="180"/>
      <c r="C5" s="180"/>
      <c r="D5" s="277"/>
      <c r="E5" s="277"/>
      <c r="F5" s="311" t="s">
        <v>245</v>
      </c>
      <c r="G5" s="312"/>
      <c r="H5" s="279">
        <f>'5.DL soc.econom. analīze'!F5</f>
        <v>1</v>
      </c>
      <c r="I5" s="279">
        <f>'5.DL soc.econom. analīze'!G5</f>
        <v>2</v>
      </c>
      <c r="J5" s="279">
        <f>'5.DL soc.econom. analīze'!H5</f>
        <v>3</v>
      </c>
      <c r="K5" s="279">
        <f>'5.DL soc.econom. analīze'!I5</f>
        <v>4</v>
      </c>
      <c r="L5" s="279">
        <f>'5.DL soc.econom. analīze'!J5</f>
        <v>5</v>
      </c>
      <c r="M5" s="279">
        <f>'5.DL soc.econom. analīze'!K5</f>
        <v>6</v>
      </c>
      <c r="N5" s="279">
        <f>'5.DL soc.econom. analīze'!L5</f>
        <v>7</v>
      </c>
      <c r="O5" s="279">
        <f>'5.DL soc.econom. analīze'!M5</f>
        <v>8</v>
      </c>
      <c r="P5" s="279">
        <f>'5.DL soc.econom. analīze'!N5</f>
        <v>9</v>
      </c>
      <c r="Q5" s="279">
        <f>'5.DL soc.econom. analīze'!O5</f>
        <v>10</v>
      </c>
      <c r="R5" s="279">
        <f>'5.DL soc.econom. analīze'!P5</f>
        <v>11</v>
      </c>
      <c r="S5" s="279">
        <f>'5.DL soc.econom. analīze'!Q5</f>
        <v>12</v>
      </c>
      <c r="T5" s="279">
        <f>'5.DL soc.econom. analīze'!R5</f>
        <v>13</v>
      </c>
      <c r="U5" s="279">
        <f>'5.DL soc.econom. analīze'!S5</f>
        <v>14</v>
      </c>
      <c r="V5" s="279">
        <f>'5.DL soc.econom. analīze'!T5</f>
        <v>15</v>
      </c>
      <c r="W5" s="279">
        <f>'5.DL soc.econom. analīze'!U5</f>
        <v>16</v>
      </c>
      <c r="X5" s="279">
        <f>'5.DL soc.econom. analīze'!V5</f>
        <v>17</v>
      </c>
      <c r="Y5" s="279">
        <f>'5.DL soc.econom. analīze'!W5</f>
        <v>18</v>
      </c>
      <c r="Z5" s="279">
        <f>'5.DL soc.econom. analīze'!X5</f>
        <v>19</v>
      </c>
      <c r="AA5" s="279">
        <f>'5.DL soc.econom. analīze'!Y5</f>
        <v>20</v>
      </c>
      <c r="AB5" s="279">
        <f>'5.DL soc.econom. analīze'!Z5</f>
        <v>21</v>
      </c>
      <c r="AC5" s="279">
        <f>'5.DL soc.econom. analīze'!AA5</f>
        <v>22</v>
      </c>
      <c r="AD5" s="279">
        <f>'5.DL soc.econom. analīze'!AB5</f>
        <v>23</v>
      </c>
      <c r="AE5" s="279">
        <f>'5.DL soc.econom. analīze'!AC5</f>
        <v>24</v>
      </c>
      <c r="AF5" s="279">
        <f>'5.DL soc.econom. analīze'!AD5</f>
        <v>25</v>
      </c>
      <c r="AG5" s="279">
        <f>'5.DL soc.econom. analīze'!AE5</f>
        <v>26</v>
      </c>
      <c r="AH5" s="279">
        <f>'5.DL soc.econom. analīze'!AF5</f>
        <v>27</v>
      </c>
      <c r="AI5" s="279">
        <f>'5.DL soc.econom. analīze'!AG5</f>
        <v>28</v>
      </c>
      <c r="AJ5" s="279">
        <f>'5.DL soc.econom. analīze'!AH5</f>
        <v>29</v>
      </c>
      <c r="AK5" s="279">
        <f>'5.DL soc.econom. analīze'!AI5</f>
        <v>30</v>
      </c>
    </row>
    <row r="6" spans="1:37" x14ac:dyDescent="0.25">
      <c r="A6" s="347">
        <v>1</v>
      </c>
      <c r="B6" s="303" t="s">
        <v>192</v>
      </c>
      <c r="C6" s="303"/>
      <c r="D6" s="303"/>
      <c r="E6" s="192" t="s">
        <v>190</v>
      </c>
      <c r="F6" s="348" t="s">
        <v>191</v>
      </c>
      <c r="G6" s="348" t="s">
        <v>191</v>
      </c>
      <c r="H6" s="280">
        <f>'5.DL soc.econom. analīze'!F6</f>
        <v>2026</v>
      </c>
      <c r="I6" s="280">
        <f>'5.DL soc.econom. analīze'!G6</f>
        <v>2027</v>
      </c>
      <c r="J6" s="280">
        <f>'5.DL soc.econom. analīze'!H6</f>
        <v>2028</v>
      </c>
      <c r="K6" s="280">
        <f>'5.DL soc.econom. analīze'!I6</f>
        <v>2029</v>
      </c>
      <c r="L6" s="280">
        <f>'5.DL soc.econom. analīze'!J6</f>
        <v>2030</v>
      </c>
      <c r="M6" s="280">
        <f>'5.DL soc.econom. analīze'!K6</f>
        <v>2031</v>
      </c>
      <c r="N6" s="280">
        <f>'5.DL soc.econom. analīze'!L6</f>
        <v>2032</v>
      </c>
      <c r="O6" s="280">
        <f>'5.DL soc.econom. analīze'!M6</f>
        <v>2033</v>
      </c>
      <c r="P6" s="280">
        <f>'5.DL soc.econom. analīze'!N6</f>
        <v>2034</v>
      </c>
      <c r="Q6" s="280">
        <f>'5.DL soc.econom. analīze'!O6</f>
        <v>2035</v>
      </c>
      <c r="R6" s="280">
        <f>'5.DL soc.econom. analīze'!P6</f>
        <v>2036</v>
      </c>
      <c r="S6" s="280">
        <f>'5.DL soc.econom. analīze'!Q6</f>
        <v>2037</v>
      </c>
      <c r="T6" s="280">
        <f>'5.DL soc.econom. analīze'!R6</f>
        <v>2038</v>
      </c>
      <c r="U6" s="280">
        <f>'5.DL soc.econom. analīze'!S6</f>
        <v>2039</v>
      </c>
      <c r="V6" s="280">
        <f>'5.DL soc.econom. analīze'!T6</f>
        <v>2040</v>
      </c>
      <c r="W6" s="280">
        <f>'5.DL soc.econom. analīze'!U6</f>
        <v>2041</v>
      </c>
      <c r="X6" s="280">
        <f>'5.DL soc.econom. analīze'!V6</f>
        <v>2042</v>
      </c>
      <c r="Y6" s="280">
        <f>'5.DL soc.econom. analīze'!W6</f>
        <v>2043</v>
      </c>
      <c r="Z6" s="280">
        <f>'5.DL soc.econom. analīze'!X6</f>
        <v>2044</v>
      </c>
      <c r="AA6" s="280">
        <f>'5.DL soc.econom. analīze'!Y6</f>
        <v>2045</v>
      </c>
      <c r="AB6" s="280">
        <f>'5.DL soc.econom. analīze'!Z6</f>
        <v>2046</v>
      </c>
      <c r="AC6" s="280">
        <f>'5.DL soc.econom. analīze'!AA6</f>
        <v>2047</v>
      </c>
      <c r="AD6" s="280">
        <f>'5.DL soc.econom. analīze'!AB6</f>
        <v>2048</v>
      </c>
      <c r="AE6" s="280">
        <f>'5.DL soc.econom. analīze'!AC6</f>
        <v>2049</v>
      </c>
      <c r="AF6" s="280">
        <f>'5.DL soc.econom. analīze'!AD6</f>
        <v>2050</v>
      </c>
      <c r="AG6" s="280">
        <f>'5.DL soc.econom. analīze'!AE6</f>
        <v>2051</v>
      </c>
      <c r="AH6" s="280">
        <f>'5.DL soc.econom. analīze'!AF6</f>
        <v>2052</v>
      </c>
      <c r="AI6" s="280">
        <f>'5.DL soc.econom. analīze'!AG6</f>
        <v>2053</v>
      </c>
      <c r="AJ6" s="280">
        <f>'5.DL soc.econom. analīze'!AH6</f>
        <v>2054</v>
      </c>
      <c r="AK6" s="280">
        <f>'5.DL soc.econom. analīze'!AI6</f>
        <v>2055</v>
      </c>
    </row>
    <row r="7" spans="1:37" x14ac:dyDescent="0.25">
      <c r="A7" s="349"/>
      <c r="B7" s="350" t="s">
        <v>96</v>
      </c>
      <c r="C7" s="350" t="s">
        <v>289</v>
      </c>
      <c r="D7" s="350"/>
      <c r="E7" s="351" t="s">
        <v>130</v>
      </c>
      <c r="F7" s="320">
        <f>H7+NPV($F$3,I7:AK7)</f>
        <v>0</v>
      </c>
      <c r="G7" s="320">
        <f>SUM(H7:AK7)</f>
        <v>0</v>
      </c>
      <c r="H7" s="352">
        <f>'3. DL invest.n.pl.AR pr.'!F9-'2. DL invest.n.pl.BEZ pr.'!E9</f>
        <v>0</v>
      </c>
      <c r="I7" s="353">
        <f>'3. DL invest.n.pl.AR pr.'!G9-'2. DL invest.n.pl.BEZ pr.'!F9</f>
        <v>0</v>
      </c>
      <c r="J7" s="353">
        <f>'3. DL invest.n.pl.AR pr.'!H9-'2. DL invest.n.pl.BEZ pr.'!G9</f>
        <v>0</v>
      </c>
      <c r="K7" s="353">
        <f>'3. DL invest.n.pl.AR pr.'!I9-'2. DL invest.n.pl.BEZ pr.'!H9</f>
        <v>0</v>
      </c>
      <c r="L7" s="353">
        <f>'3. DL invest.n.pl.AR pr.'!J9-'2. DL invest.n.pl.BEZ pr.'!I9</f>
        <v>0</v>
      </c>
      <c r="M7" s="353">
        <f>'3. DL invest.n.pl.AR pr.'!K9-'2. DL invest.n.pl.BEZ pr.'!J9</f>
        <v>0</v>
      </c>
      <c r="N7" s="353">
        <f>'3. DL invest.n.pl.AR pr.'!L9-'2. DL invest.n.pl.BEZ pr.'!K9</f>
        <v>0</v>
      </c>
      <c r="O7" s="353">
        <f>'3. DL invest.n.pl.AR pr.'!M9-'2. DL invest.n.pl.BEZ pr.'!L9</f>
        <v>0</v>
      </c>
      <c r="P7" s="353">
        <f>'3. DL invest.n.pl.AR pr.'!N9-'2. DL invest.n.pl.BEZ pr.'!M9</f>
        <v>0</v>
      </c>
      <c r="Q7" s="353">
        <f>'3. DL invest.n.pl.AR pr.'!O9-'2. DL invest.n.pl.BEZ pr.'!N9</f>
        <v>0</v>
      </c>
      <c r="R7" s="353">
        <f>'3. DL invest.n.pl.AR pr.'!P9-'2. DL invest.n.pl.BEZ pr.'!O9</f>
        <v>0</v>
      </c>
      <c r="S7" s="353">
        <f>'3. DL invest.n.pl.AR pr.'!Q9-'2. DL invest.n.pl.BEZ pr.'!P9</f>
        <v>0</v>
      </c>
      <c r="T7" s="353">
        <f>'3. DL invest.n.pl.AR pr.'!R9-'2. DL invest.n.pl.BEZ pr.'!Q9</f>
        <v>0</v>
      </c>
      <c r="U7" s="353">
        <f>'3. DL invest.n.pl.AR pr.'!S9-'2. DL invest.n.pl.BEZ pr.'!R9</f>
        <v>0</v>
      </c>
      <c r="V7" s="353">
        <f>'3. DL invest.n.pl.AR pr.'!T9-'2. DL invest.n.pl.BEZ pr.'!S9</f>
        <v>0</v>
      </c>
      <c r="W7" s="353">
        <f>'3. DL invest.n.pl.AR pr.'!U9-'2. DL invest.n.pl.BEZ pr.'!T9</f>
        <v>0</v>
      </c>
      <c r="X7" s="353">
        <f>'3. DL invest.n.pl.AR pr.'!V9-'2. DL invest.n.pl.BEZ pr.'!U9</f>
        <v>0</v>
      </c>
      <c r="Y7" s="353">
        <f>'3. DL invest.n.pl.AR pr.'!W9-'2. DL invest.n.pl.BEZ pr.'!V9</f>
        <v>0</v>
      </c>
      <c r="Z7" s="353">
        <f>'3. DL invest.n.pl.AR pr.'!X9-'2. DL invest.n.pl.BEZ pr.'!W9</f>
        <v>0</v>
      </c>
      <c r="AA7" s="353">
        <f>'3. DL invest.n.pl.AR pr.'!Y9-'2. DL invest.n.pl.BEZ pr.'!X9</f>
        <v>0</v>
      </c>
      <c r="AB7" s="353">
        <f>'3. DL invest.n.pl.AR pr.'!Z9-'2. DL invest.n.pl.BEZ pr.'!Y9</f>
        <v>0</v>
      </c>
      <c r="AC7" s="353">
        <f>'3. DL invest.n.pl.AR pr.'!AA9-'2. DL invest.n.pl.BEZ pr.'!Z9</f>
        <v>0</v>
      </c>
      <c r="AD7" s="353">
        <f>'3. DL invest.n.pl.AR pr.'!AB9-'2. DL invest.n.pl.BEZ pr.'!AA9</f>
        <v>0</v>
      </c>
      <c r="AE7" s="353">
        <f>'3. DL invest.n.pl.AR pr.'!AC9-'2. DL invest.n.pl.BEZ pr.'!AB9</f>
        <v>0</v>
      </c>
      <c r="AF7" s="353">
        <f>'3. DL invest.n.pl.AR pr.'!AD9-'2. DL invest.n.pl.BEZ pr.'!AC9</f>
        <v>0</v>
      </c>
      <c r="AG7" s="353">
        <f>'3. DL invest.n.pl.AR pr.'!AE9-'2. DL invest.n.pl.BEZ pr.'!AD9</f>
        <v>0</v>
      </c>
      <c r="AH7" s="353">
        <f>'3. DL invest.n.pl.AR pr.'!AF9-'2. DL invest.n.pl.BEZ pr.'!AE9</f>
        <v>0</v>
      </c>
      <c r="AI7" s="353">
        <f>'3. DL invest.n.pl.AR pr.'!AG9-'2. DL invest.n.pl.BEZ pr.'!AF9</f>
        <v>0</v>
      </c>
      <c r="AJ7" s="353">
        <f>'3. DL invest.n.pl.AR pr.'!AH9-'2. DL invest.n.pl.BEZ pr.'!AG9</f>
        <v>0</v>
      </c>
      <c r="AK7" s="353">
        <f>'3. DL invest.n.pl.AR pr.'!AI9-'2. DL invest.n.pl.BEZ pr.'!AH9</f>
        <v>0</v>
      </c>
    </row>
    <row r="8" spans="1:37" x14ac:dyDescent="0.25">
      <c r="A8" s="354"/>
      <c r="B8" s="28" t="s">
        <v>98</v>
      </c>
      <c r="C8" s="28" t="s">
        <v>222</v>
      </c>
      <c r="D8" s="28"/>
      <c r="E8" s="355" t="s">
        <v>130</v>
      </c>
      <c r="F8" s="320">
        <f>H8+NPV($F$3,I8:AK8)</f>
        <v>0</v>
      </c>
      <c r="G8" s="320">
        <f t="shared" ref="G8:G13" si="0">SUM(H8:AK8)</f>
        <v>0</v>
      </c>
      <c r="H8" s="356">
        <f>'3. DL invest.n.pl.AR pr.'!F29</f>
        <v>0</v>
      </c>
      <c r="I8" s="357">
        <f>'3. DL invest.n.pl.AR pr.'!G29</f>
        <v>0</v>
      </c>
      <c r="J8" s="357">
        <f>'3. DL invest.n.pl.AR pr.'!H29</f>
        <v>0</v>
      </c>
      <c r="K8" s="357">
        <f>'3. DL invest.n.pl.AR pr.'!I29</f>
        <v>0</v>
      </c>
      <c r="L8" s="357">
        <f>'3. DL invest.n.pl.AR pr.'!J29</f>
        <v>0</v>
      </c>
      <c r="M8" s="357">
        <f>'3. DL invest.n.pl.AR pr.'!K29</f>
        <v>0</v>
      </c>
      <c r="N8" s="357">
        <f>'3. DL invest.n.pl.AR pr.'!L29</f>
        <v>0</v>
      </c>
      <c r="O8" s="357">
        <f>'3. DL invest.n.pl.AR pr.'!M29</f>
        <v>0</v>
      </c>
      <c r="P8" s="357">
        <f>'3. DL invest.n.pl.AR pr.'!N29</f>
        <v>0</v>
      </c>
      <c r="Q8" s="357">
        <f>'3. DL invest.n.pl.AR pr.'!O29</f>
        <v>0</v>
      </c>
      <c r="R8" s="357">
        <f>'3. DL invest.n.pl.AR pr.'!P29</f>
        <v>0</v>
      </c>
      <c r="S8" s="357">
        <f>'3. DL invest.n.pl.AR pr.'!Q29</f>
        <v>0</v>
      </c>
      <c r="T8" s="357">
        <f>'3. DL invest.n.pl.AR pr.'!R29</f>
        <v>0</v>
      </c>
      <c r="U8" s="357">
        <f>'3. DL invest.n.pl.AR pr.'!S29</f>
        <v>0</v>
      </c>
      <c r="V8" s="357">
        <f>'3. DL invest.n.pl.AR pr.'!T29</f>
        <v>0</v>
      </c>
      <c r="W8" s="357">
        <f>'3. DL invest.n.pl.AR pr.'!U29</f>
        <v>0</v>
      </c>
      <c r="X8" s="357">
        <f>'3. DL invest.n.pl.AR pr.'!V29</f>
        <v>0</v>
      </c>
      <c r="Y8" s="357">
        <f>'3. DL invest.n.pl.AR pr.'!W29</f>
        <v>0</v>
      </c>
      <c r="Z8" s="357">
        <f>'3. DL invest.n.pl.AR pr.'!X29</f>
        <v>0</v>
      </c>
      <c r="AA8" s="357">
        <f>'3. DL invest.n.pl.AR pr.'!Y29</f>
        <v>0</v>
      </c>
      <c r="AB8" s="357">
        <f>'3. DL invest.n.pl.AR pr.'!Z29</f>
        <v>0</v>
      </c>
      <c r="AC8" s="357">
        <f>'3. DL invest.n.pl.AR pr.'!AA29</f>
        <v>0</v>
      </c>
      <c r="AD8" s="357">
        <f>'3. DL invest.n.pl.AR pr.'!AB29</f>
        <v>0</v>
      </c>
      <c r="AE8" s="357">
        <f>'3. DL invest.n.pl.AR pr.'!AC29</f>
        <v>0</v>
      </c>
      <c r="AF8" s="357">
        <f>'3. DL invest.n.pl.AR pr.'!AD29</f>
        <v>0</v>
      </c>
      <c r="AG8" s="357">
        <f>'3. DL invest.n.pl.AR pr.'!AE29</f>
        <v>0</v>
      </c>
      <c r="AH8" s="357">
        <f>'3. DL invest.n.pl.AR pr.'!AF29</f>
        <v>0</v>
      </c>
      <c r="AI8" s="357">
        <f>'3. DL invest.n.pl.AR pr.'!AG29</f>
        <v>0</v>
      </c>
      <c r="AJ8" s="357">
        <f>'3. DL invest.n.pl.AR pr.'!AH29</f>
        <v>0</v>
      </c>
      <c r="AK8" s="357">
        <f>'3. DL invest.n.pl.AR pr.'!AI29</f>
        <v>0</v>
      </c>
    </row>
    <row r="9" spans="1:37" x14ac:dyDescent="0.25">
      <c r="A9" s="354"/>
      <c r="B9" s="28" t="s">
        <v>100</v>
      </c>
      <c r="C9" s="28" t="s">
        <v>290</v>
      </c>
      <c r="D9" s="28"/>
      <c r="E9" s="355" t="s">
        <v>130</v>
      </c>
      <c r="F9" s="320">
        <f t="shared" ref="F9:F13" si="1">H9+NPV($F$3,I9:AK9)</f>
        <v>0</v>
      </c>
      <c r="G9" s="320">
        <f t="shared" si="0"/>
        <v>0</v>
      </c>
      <c r="H9" s="356">
        <f>'3. DL invest.n.pl.AR pr.'!F16-'2. DL invest.n.pl.BEZ pr.'!E16</f>
        <v>0</v>
      </c>
      <c r="I9" s="357">
        <f>'3. DL invest.n.pl.AR pr.'!G16-'2. DL invest.n.pl.BEZ pr.'!F16</f>
        <v>0</v>
      </c>
      <c r="J9" s="357">
        <f>'3. DL invest.n.pl.AR pr.'!H16-'2. DL invest.n.pl.BEZ pr.'!G16</f>
        <v>0</v>
      </c>
      <c r="K9" s="357">
        <f>'3. DL invest.n.pl.AR pr.'!I16-'2. DL invest.n.pl.BEZ pr.'!H16</f>
        <v>0</v>
      </c>
      <c r="L9" s="357">
        <f>'3. DL invest.n.pl.AR pr.'!J16-'2. DL invest.n.pl.BEZ pr.'!I16</f>
        <v>0</v>
      </c>
      <c r="M9" s="357">
        <f>'3. DL invest.n.pl.AR pr.'!K16-'2. DL invest.n.pl.BEZ pr.'!J16</f>
        <v>0</v>
      </c>
      <c r="N9" s="357">
        <f>'3. DL invest.n.pl.AR pr.'!L16-'2. DL invest.n.pl.BEZ pr.'!K16</f>
        <v>0</v>
      </c>
      <c r="O9" s="357">
        <f>'3. DL invest.n.pl.AR pr.'!M16-'2. DL invest.n.pl.BEZ pr.'!L16</f>
        <v>0</v>
      </c>
      <c r="P9" s="357">
        <f>'3. DL invest.n.pl.AR pr.'!N16-'2. DL invest.n.pl.BEZ pr.'!M16</f>
        <v>0</v>
      </c>
      <c r="Q9" s="357">
        <f>'3. DL invest.n.pl.AR pr.'!O16-'2. DL invest.n.pl.BEZ pr.'!N16</f>
        <v>0</v>
      </c>
      <c r="R9" s="357">
        <f>'3. DL invest.n.pl.AR pr.'!P16-'2. DL invest.n.pl.BEZ pr.'!O16</f>
        <v>0</v>
      </c>
      <c r="S9" s="357">
        <f>'3. DL invest.n.pl.AR pr.'!Q16-'2. DL invest.n.pl.BEZ pr.'!P16</f>
        <v>0</v>
      </c>
      <c r="T9" s="357">
        <f>'3. DL invest.n.pl.AR pr.'!R16-'2. DL invest.n.pl.BEZ pr.'!Q16</f>
        <v>0</v>
      </c>
      <c r="U9" s="357">
        <f>'3. DL invest.n.pl.AR pr.'!S16-'2. DL invest.n.pl.BEZ pr.'!R16</f>
        <v>0</v>
      </c>
      <c r="V9" s="357">
        <f>'3. DL invest.n.pl.AR pr.'!T16-'2. DL invest.n.pl.BEZ pr.'!S16</f>
        <v>0</v>
      </c>
      <c r="W9" s="357">
        <f>'3. DL invest.n.pl.AR pr.'!U16-'2. DL invest.n.pl.BEZ pr.'!T16</f>
        <v>0</v>
      </c>
      <c r="X9" s="357">
        <f>'3. DL invest.n.pl.AR pr.'!V16-'2. DL invest.n.pl.BEZ pr.'!U16</f>
        <v>0</v>
      </c>
      <c r="Y9" s="357">
        <f>'3. DL invest.n.pl.AR pr.'!W16-'2. DL invest.n.pl.BEZ pr.'!V16</f>
        <v>0</v>
      </c>
      <c r="Z9" s="357">
        <f>'3. DL invest.n.pl.AR pr.'!X16-'2. DL invest.n.pl.BEZ pr.'!W16</f>
        <v>0</v>
      </c>
      <c r="AA9" s="357">
        <f>'3. DL invest.n.pl.AR pr.'!Y16-'2. DL invest.n.pl.BEZ pr.'!X16</f>
        <v>0</v>
      </c>
      <c r="AB9" s="357">
        <f>'3. DL invest.n.pl.AR pr.'!Z16-'2. DL invest.n.pl.BEZ pr.'!Y16</f>
        <v>0</v>
      </c>
      <c r="AC9" s="357">
        <f>'3. DL invest.n.pl.AR pr.'!AA16-'2. DL invest.n.pl.BEZ pr.'!Z16</f>
        <v>0</v>
      </c>
      <c r="AD9" s="357">
        <f>'3. DL invest.n.pl.AR pr.'!AB16-'2. DL invest.n.pl.BEZ pr.'!AA16</f>
        <v>0</v>
      </c>
      <c r="AE9" s="357">
        <f>'3. DL invest.n.pl.AR pr.'!AC16-'2. DL invest.n.pl.BEZ pr.'!AB16</f>
        <v>0</v>
      </c>
      <c r="AF9" s="357">
        <f>'3. DL invest.n.pl.AR pr.'!AD16-'2. DL invest.n.pl.BEZ pr.'!AC16</f>
        <v>0</v>
      </c>
      <c r="AG9" s="357">
        <f>'3. DL invest.n.pl.AR pr.'!AE16-'2. DL invest.n.pl.BEZ pr.'!AD16</f>
        <v>0</v>
      </c>
      <c r="AH9" s="357">
        <f>'3. DL invest.n.pl.AR pr.'!AF16-'2. DL invest.n.pl.BEZ pr.'!AE16</f>
        <v>0</v>
      </c>
      <c r="AI9" s="357">
        <f>'3. DL invest.n.pl.AR pr.'!AG16-'2. DL invest.n.pl.BEZ pr.'!AF16</f>
        <v>0</v>
      </c>
      <c r="AJ9" s="357">
        <f>'3. DL invest.n.pl.AR pr.'!AH16-'2. DL invest.n.pl.BEZ pr.'!AG16</f>
        <v>0</v>
      </c>
      <c r="AK9" s="357">
        <f>'3. DL invest.n.pl.AR pr.'!AI16-'2. DL invest.n.pl.BEZ pr.'!AH16</f>
        <v>0</v>
      </c>
    </row>
    <row r="10" spans="1:37" x14ac:dyDescent="0.25">
      <c r="A10" s="354"/>
      <c r="B10" s="28" t="s">
        <v>102</v>
      </c>
      <c r="C10" s="28" t="s">
        <v>238</v>
      </c>
      <c r="D10" s="28"/>
      <c r="E10" s="355" t="s">
        <v>130</v>
      </c>
      <c r="F10" s="320">
        <f t="shared" si="1"/>
        <v>0</v>
      </c>
      <c r="G10" s="320">
        <f t="shared" si="0"/>
        <v>0</v>
      </c>
      <c r="H10" s="356">
        <f>'4.DL Finansiālā ilgtspēja'!E21</f>
        <v>0</v>
      </c>
      <c r="I10" s="357">
        <f>'4.DL Finansiālā ilgtspēja'!F21</f>
        <v>0</v>
      </c>
      <c r="J10" s="357">
        <f>'4.DL Finansiālā ilgtspēja'!G21</f>
        <v>0</v>
      </c>
      <c r="K10" s="357">
        <f>'4.DL Finansiālā ilgtspēja'!H21</f>
        <v>0</v>
      </c>
      <c r="L10" s="357">
        <f>'4.DL Finansiālā ilgtspēja'!I21</f>
        <v>0</v>
      </c>
      <c r="M10" s="357">
        <f>'4.DL Finansiālā ilgtspēja'!J21</f>
        <v>0</v>
      </c>
      <c r="N10" s="357">
        <f>'4.DL Finansiālā ilgtspēja'!K21</f>
        <v>0</v>
      </c>
      <c r="O10" s="357">
        <f>'4.DL Finansiālā ilgtspēja'!L21</f>
        <v>0</v>
      </c>
      <c r="P10" s="357">
        <f>'4.DL Finansiālā ilgtspēja'!M21</f>
        <v>0</v>
      </c>
      <c r="Q10" s="357">
        <f>'4.DL Finansiālā ilgtspēja'!N21</f>
        <v>0</v>
      </c>
      <c r="R10" s="357">
        <f>'4.DL Finansiālā ilgtspēja'!O21</f>
        <v>0</v>
      </c>
      <c r="S10" s="357">
        <f>'4.DL Finansiālā ilgtspēja'!P21</f>
        <v>0</v>
      </c>
      <c r="T10" s="357">
        <f>'4.DL Finansiālā ilgtspēja'!Q21</f>
        <v>0</v>
      </c>
      <c r="U10" s="357">
        <f>'4.DL Finansiālā ilgtspēja'!R21</f>
        <v>0</v>
      </c>
      <c r="V10" s="357">
        <f>'4.DL Finansiālā ilgtspēja'!S21</f>
        <v>0</v>
      </c>
      <c r="W10" s="357">
        <f>'4.DL Finansiālā ilgtspēja'!T21</f>
        <v>0</v>
      </c>
      <c r="X10" s="357">
        <f>'4.DL Finansiālā ilgtspēja'!U21</f>
        <v>0</v>
      </c>
      <c r="Y10" s="357">
        <f>'4.DL Finansiālā ilgtspēja'!V21</f>
        <v>0</v>
      </c>
      <c r="Z10" s="357">
        <f>'4.DL Finansiālā ilgtspēja'!W21</f>
        <v>0</v>
      </c>
      <c r="AA10" s="357">
        <f>'4.DL Finansiālā ilgtspēja'!X21</f>
        <v>0</v>
      </c>
      <c r="AB10" s="357">
        <f>'4.DL Finansiālā ilgtspēja'!Y21</f>
        <v>0</v>
      </c>
      <c r="AC10" s="357">
        <f>'4.DL Finansiālā ilgtspēja'!Z21</f>
        <v>0</v>
      </c>
      <c r="AD10" s="357">
        <f>'4.DL Finansiālā ilgtspēja'!AA21</f>
        <v>0</v>
      </c>
      <c r="AE10" s="357">
        <f>'4.DL Finansiālā ilgtspēja'!AB21</f>
        <v>0</v>
      </c>
      <c r="AF10" s="357">
        <f>'4.DL Finansiālā ilgtspēja'!AC21</f>
        <v>0</v>
      </c>
      <c r="AG10" s="357">
        <f>'4.DL Finansiālā ilgtspēja'!AD21</f>
        <v>0</v>
      </c>
      <c r="AH10" s="357">
        <f>'4.DL Finansiālā ilgtspēja'!AE21</f>
        <v>0</v>
      </c>
      <c r="AI10" s="357">
        <f>'4.DL Finansiālā ilgtspēja'!AF21</f>
        <v>0</v>
      </c>
      <c r="AJ10" s="357">
        <f>'4.DL Finansiālā ilgtspēja'!AG21</f>
        <v>0</v>
      </c>
      <c r="AK10" s="357">
        <f>'4.DL Finansiālā ilgtspēja'!AH21</f>
        <v>0</v>
      </c>
    </row>
    <row r="11" spans="1:37" x14ac:dyDescent="0.25">
      <c r="A11" s="354"/>
      <c r="B11" s="28" t="s">
        <v>105</v>
      </c>
      <c r="C11" s="28" t="s">
        <v>291</v>
      </c>
      <c r="D11" s="28"/>
      <c r="E11" s="355" t="s">
        <v>130</v>
      </c>
      <c r="F11" s="320">
        <f t="shared" si="1"/>
        <v>0</v>
      </c>
      <c r="G11" s="320">
        <f t="shared" si="0"/>
        <v>0</v>
      </c>
      <c r="H11" s="356">
        <f>'4.DL Finansiālā ilgtspēja'!E22+'4.DL Finansiālā ilgtspēja'!E23</f>
        <v>0</v>
      </c>
      <c r="I11" s="357">
        <f>'4.DL Finansiālā ilgtspēja'!F22+'4.DL Finansiālā ilgtspēja'!F23</f>
        <v>0</v>
      </c>
      <c r="J11" s="357">
        <f>'4.DL Finansiālā ilgtspēja'!G22+'4.DL Finansiālā ilgtspēja'!G23</f>
        <v>0</v>
      </c>
      <c r="K11" s="357">
        <f>'4.DL Finansiālā ilgtspēja'!H22+'4.DL Finansiālā ilgtspēja'!H23</f>
        <v>0</v>
      </c>
      <c r="L11" s="357">
        <f>'4.DL Finansiālā ilgtspēja'!I22+'4.DL Finansiālā ilgtspēja'!I23</f>
        <v>0</v>
      </c>
      <c r="M11" s="357">
        <f>'4.DL Finansiālā ilgtspēja'!J22+'4.DL Finansiālā ilgtspēja'!J23</f>
        <v>0</v>
      </c>
      <c r="N11" s="357">
        <f>'4.DL Finansiālā ilgtspēja'!K22+'4.DL Finansiālā ilgtspēja'!K23</f>
        <v>0</v>
      </c>
      <c r="O11" s="357">
        <f>'4.DL Finansiālā ilgtspēja'!L22+'4.DL Finansiālā ilgtspēja'!L23</f>
        <v>0</v>
      </c>
      <c r="P11" s="357">
        <f>'4.DL Finansiālā ilgtspēja'!M22+'4.DL Finansiālā ilgtspēja'!M23</f>
        <v>0</v>
      </c>
      <c r="Q11" s="357">
        <f>'4.DL Finansiālā ilgtspēja'!N22+'4.DL Finansiālā ilgtspēja'!N23</f>
        <v>0</v>
      </c>
      <c r="R11" s="357">
        <f>'4.DL Finansiālā ilgtspēja'!O22+'4.DL Finansiālā ilgtspēja'!O23</f>
        <v>0</v>
      </c>
      <c r="S11" s="357">
        <f>'4.DL Finansiālā ilgtspēja'!P22+'4.DL Finansiālā ilgtspēja'!P23</f>
        <v>0</v>
      </c>
      <c r="T11" s="357">
        <f>'4.DL Finansiālā ilgtspēja'!Q22+'4.DL Finansiālā ilgtspēja'!Q23</f>
        <v>0</v>
      </c>
      <c r="U11" s="357">
        <f>'4.DL Finansiālā ilgtspēja'!R22+'4.DL Finansiālā ilgtspēja'!R23</f>
        <v>0</v>
      </c>
      <c r="V11" s="357">
        <f>'4.DL Finansiālā ilgtspēja'!S22+'4.DL Finansiālā ilgtspēja'!S23</f>
        <v>0</v>
      </c>
      <c r="W11" s="357">
        <f>'4.DL Finansiālā ilgtspēja'!T22+'4.DL Finansiālā ilgtspēja'!T23</f>
        <v>0</v>
      </c>
      <c r="X11" s="357">
        <f>'4.DL Finansiālā ilgtspēja'!U22+'4.DL Finansiālā ilgtspēja'!U23</f>
        <v>0</v>
      </c>
      <c r="Y11" s="357">
        <f>'4.DL Finansiālā ilgtspēja'!V22+'4.DL Finansiālā ilgtspēja'!V23</f>
        <v>0</v>
      </c>
      <c r="Z11" s="357">
        <f>'4.DL Finansiālā ilgtspēja'!W22+'4.DL Finansiālā ilgtspēja'!W23</f>
        <v>0</v>
      </c>
      <c r="AA11" s="357">
        <f>'4.DL Finansiālā ilgtspēja'!X22+'4.DL Finansiālā ilgtspēja'!X23</f>
        <v>0</v>
      </c>
      <c r="AB11" s="357">
        <f>'4.DL Finansiālā ilgtspēja'!Y22+'4.DL Finansiālā ilgtspēja'!Y23</f>
        <v>0</v>
      </c>
      <c r="AC11" s="357">
        <f>'4.DL Finansiālā ilgtspēja'!Z22+'4.DL Finansiālā ilgtspēja'!Z23</f>
        <v>0</v>
      </c>
      <c r="AD11" s="357">
        <f>'4.DL Finansiālā ilgtspēja'!AA22+'4.DL Finansiālā ilgtspēja'!AA23</f>
        <v>0</v>
      </c>
      <c r="AE11" s="357">
        <f>'4.DL Finansiālā ilgtspēja'!AB22+'4.DL Finansiālā ilgtspēja'!AB23</f>
        <v>0</v>
      </c>
      <c r="AF11" s="357">
        <f>'4.DL Finansiālā ilgtspēja'!AC22+'4.DL Finansiālā ilgtspēja'!AC23</f>
        <v>0</v>
      </c>
      <c r="AG11" s="357">
        <f>'4.DL Finansiālā ilgtspēja'!AD22+'4.DL Finansiālā ilgtspēja'!AD23</f>
        <v>0</v>
      </c>
      <c r="AH11" s="357">
        <f>'4.DL Finansiālā ilgtspēja'!AE22+'4.DL Finansiālā ilgtspēja'!AE23</f>
        <v>0</v>
      </c>
      <c r="AI11" s="357">
        <f>'4.DL Finansiālā ilgtspēja'!AF22+'4.DL Finansiālā ilgtspēja'!AF23</f>
        <v>0</v>
      </c>
      <c r="AJ11" s="357">
        <f>'4.DL Finansiālā ilgtspēja'!AG22+'4.DL Finansiālā ilgtspēja'!AG23</f>
        <v>0</v>
      </c>
      <c r="AK11" s="357">
        <f>'4.DL Finansiālā ilgtspēja'!AH22+'4.DL Finansiālā ilgtspēja'!AH23</f>
        <v>0</v>
      </c>
    </row>
    <row r="12" spans="1:37" x14ac:dyDescent="0.25">
      <c r="A12" s="354"/>
      <c r="B12" s="28" t="s">
        <v>109</v>
      </c>
      <c r="C12" s="28" t="s">
        <v>292</v>
      </c>
      <c r="D12" s="28"/>
      <c r="E12" s="355" t="s">
        <v>130</v>
      </c>
      <c r="F12" s="320">
        <f t="shared" si="1"/>
        <v>0</v>
      </c>
      <c r="G12" s="320">
        <f t="shared" si="0"/>
        <v>0</v>
      </c>
      <c r="H12" s="530">
        <f>-('9. DL PI Fin.plans'!B6+'9. DL PI Fin.plans'!B7+'9. DL PI Fin.plans'!B8+'9. DL PI Fin.plans'!B9+'9. DL PI Fin.plans'!B11+'9. DL PI Fin.plans'!B13+'9. DL PI Fin.plans'!B14-'9. DL PI Fin.plans'!B25)</f>
        <v>0</v>
      </c>
      <c r="I12" s="531">
        <f>-('9. DL PI Fin.plans'!D6+'9. DL PI Fin.plans'!D7+'9. DL PI Fin.plans'!D8+'9. DL PI Fin.plans'!D9+'9. DL PI Fin.plans'!D11+'9. DL PI Fin.plans'!D13+'9. DL PI Fin.plans'!D14-'9. DL PI Fin.plans'!D25)</f>
        <v>0</v>
      </c>
      <c r="J12" s="531">
        <f>-('9. DL PI Fin.plans'!F6+'9. DL PI Fin.plans'!F7+'9. DL PI Fin.plans'!F8+'9. DL PI Fin.plans'!F9+'9. DL PI Fin.plans'!F11+'9. DL PI Fin.plans'!F13+'9. DL PI Fin.plans'!F14-'9. DL PI Fin.plans'!F25)</f>
        <v>0</v>
      </c>
      <c r="K12" s="531">
        <f>-('9. DL PI Fin.plans'!H6+'9. DL PI Fin.plans'!H7+'9. DL PI Fin.plans'!H8+'9. DL PI Fin.plans'!H9+'9. DL PI Fin.plans'!H11+'9. DL PI Fin.plans'!H13+'9. DL PI Fin.plans'!H14-'9. DL PI Fin.plans'!H25)</f>
        <v>0</v>
      </c>
      <c r="L12" s="531">
        <f>-('9. DL PI Fin.plans'!J6+'9. DL PI Fin.plans'!J7+'9. DL PI Fin.plans'!J8+'9. DL PI Fin.plans'!J9+'9. DL PI Fin.plans'!J11+'9. DL PI Fin.plans'!J13+'9. DL PI Fin.plans'!J14-'9. DL PI Fin.plans'!J25)</f>
        <v>0</v>
      </c>
      <c r="M12" s="531">
        <f>-('9. DL PI Fin.plans'!L6+'9. DL PI Fin.plans'!L7+'9. DL PI Fin.plans'!L8+'9. DL PI Fin.plans'!L9+'9. DL PI Fin.plans'!L11+'9. DL PI Fin.plans'!L13+'9. DL PI Fin.plans'!L14-'9. DL PI Fin.plans'!L25)</f>
        <v>0</v>
      </c>
      <c r="N12" s="526">
        <f>-('9. DL PI Fin.plans'!N6+'9. DL PI Fin.plans'!N7+'9. DL PI Fin.plans'!N8+'9. DL PI Fin.plans'!N9+'9. DL PI Fin.plans'!N11+'9. DL PI Fin.plans'!N13+'9. DL PI Fin.plans'!N14-'9. DL PI Fin.plans'!N25)</f>
        <v>0</v>
      </c>
      <c r="O12" s="526">
        <f>-('9. DL PI Fin.plans'!P6+'9. DL PI Fin.plans'!P7+'9. DL PI Fin.plans'!P8+'9. DL PI Fin.plans'!P9+'9. DL PI Fin.plans'!P11+'9. DL PI Fin.plans'!P13+'9. DL PI Fin.plans'!P14-'9. DL PI Fin.plans'!P25)</f>
        <v>0</v>
      </c>
      <c r="P12" s="526">
        <f>-('9. DL PI Fin.plans'!R6+'9. DL PI Fin.plans'!R7+'9. DL PI Fin.plans'!R8+'9. DL PI Fin.plans'!R9+'9. DL PI Fin.plans'!R11+'9. DL PI Fin.plans'!R13+'9. DL PI Fin.plans'!R14-'9. DL PI Fin.plans'!R25)</f>
        <v>0</v>
      </c>
      <c r="Q12" s="357"/>
      <c r="R12" s="357"/>
      <c r="S12" s="357"/>
      <c r="T12" s="357"/>
      <c r="U12" s="357"/>
      <c r="V12" s="357"/>
      <c r="W12" s="357"/>
      <c r="X12" s="357"/>
      <c r="Y12" s="357"/>
      <c r="Z12" s="357"/>
      <c r="AA12" s="357"/>
      <c r="AB12" s="357"/>
      <c r="AC12" s="357"/>
      <c r="AD12" s="357"/>
      <c r="AE12" s="357"/>
      <c r="AF12" s="357"/>
      <c r="AG12" s="357"/>
      <c r="AH12" s="357"/>
      <c r="AI12" s="357"/>
      <c r="AJ12" s="357"/>
      <c r="AK12" s="357"/>
    </row>
    <row r="13" spans="1:37" x14ac:dyDescent="0.25">
      <c r="A13" s="354"/>
      <c r="B13" s="28" t="s">
        <v>111</v>
      </c>
      <c r="C13" s="295" t="s">
        <v>201</v>
      </c>
      <c r="D13" s="295"/>
      <c r="E13" s="355" t="s">
        <v>130</v>
      </c>
      <c r="F13" s="320">
        <f t="shared" si="1"/>
        <v>0</v>
      </c>
      <c r="G13" s="320">
        <f t="shared" si="0"/>
        <v>0</v>
      </c>
      <c r="H13" s="358">
        <f>SUM(H7:H12)</f>
        <v>0</v>
      </c>
      <c r="I13" s="359">
        <f t="shared" ref="I13:P13" si="2">SUM(I7:I12)</f>
        <v>0</v>
      </c>
      <c r="J13" s="359">
        <f t="shared" si="2"/>
        <v>0</v>
      </c>
      <c r="K13" s="359">
        <f t="shared" si="2"/>
        <v>0</v>
      </c>
      <c r="L13" s="359">
        <f t="shared" si="2"/>
        <v>0</v>
      </c>
      <c r="M13" s="359">
        <f t="shared" si="2"/>
        <v>0</v>
      </c>
      <c r="N13" s="359">
        <f t="shared" si="2"/>
        <v>0</v>
      </c>
      <c r="O13" s="359">
        <f t="shared" si="2"/>
        <v>0</v>
      </c>
      <c r="P13" s="359">
        <f t="shared" si="2"/>
        <v>0</v>
      </c>
      <c r="Q13" s="359">
        <f t="shared" ref="Q13:AK13" si="3">SUM(Q7:Q12)</f>
        <v>0</v>
      </c>
      <c r="R13" s="359">
        <f t="shared" si="3"/>
        <v>0</v>
      </c>
      <c r="S13" s="359">
        <f t="shared" si="3"/>
        <v>0</v>
      </c>
      <c r="T13" s="359">
        <f t="shared" si="3"/>
        <v>0</v>
      </c>
      <c r="U13" s="359">
        <f t="shared" si="3"/>
        <v>0</v>
      </c>
      <c r="V13" s="359">
        <f t="shared" si="3"/>
        <v>0</v>
      </c>
      <c r="W13" s="359">
        <f t="shared" si="3"/>
        <v>0</v>
      </c>
      <c r="X13" s="359">
        <f t="shared" si="3"/>
        <v>0</v>
      </c>
      <c r="Y13" s="359">
        <f t="shared" si="3"/>
        <v>0</v>
      </c>
      <c r="Z13" s="359">
        <f t="shared" si="3"/>
        <v>0</v>
      </c>
      <c r="AA13" s="359">
        <f t="shared" si="3"/>
        <v>0</v>
      </c>
      <c r="AB13" s="359">
        <f t="shared" si="3"/>
        <v>0</v>
      </c>
      <c r="AC13" s="359">
        <f t="shared" si="3"/>
        <v>0</v>
      </c>
      <c r="AD13" s="359">
        <f t="shared" si="3"/>
        <v>0</v>
      </c>
      <c r="AE13" s="359">
        <f t="shared" si="3"/>
        <v>0</v>
      </c>
      <c r="AF13" s="359">
        <f t="shared" si="3"/>
        <v>0</v>
      </c>
      <c r="AG13" s="359">
        <f t="shared" si="3"/>
        <v>0</v>
      </c>
      <c r="AH13" s="359">
        <f t="shared" si="3"/>
        <v>0</v>
      </c>
      <c r="AI13" s="359">
        <f t="shared" si="3"/>
        <v>0</v>
      </c>
      <c r="AJ13" s="359">
        <f t="shared" si="3"/>
        <v>0</v>
      </c>
      <c r="AK13" s="359">
        <f t="shared" si="3"/>
        <v>0</v>
      </c>
    </row>
    <row r="14" spans="1:37" x14ac:dyDescent="0.25">
      <c r="A14" s="28"/>
      <c r="B14" s="28"/>
      <c r="C14" s="28"/>
      <c r="D14" s="28"/>
      <c r="E14" s="32"/>
      <c r="F14" s="32"/>
      <c r="G14" s="32"/>
      <c r="H14" s="32"/>
      <c r="I14" s="360"/>
      <c r="J14" s="314"/>
      <c r="K14" s="360"/>
      <c r="L14" s="314"/>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57">
        <v>2</v>
      </c>
      <c r="B15" s="258" t="s">
        <v>271</v>
      </c>
      <c r="C15" s="258"/>
      <c r="D15" s="258"/>
      <c r="E15" s="258"/>
      <c r="F15" s="258"/>
      <c r="G15" s="258"/>
      <c r="H15" s="258"/>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row>
    <row r="16" spans="1:37" x14ac:dyDescent="0.25">
      <c r="A16" s="349"/>
      <c r="B16" s="350" t="s">
        <v>195</v>
      </c>
      <c r="C16" s="350" t="s">
        <v>293</v>
      </c>
      <c r="D16" s="350"/>
      <c r="E16" s="361"/>
      <c r="F16" s="315"/>
      <c r="G16" s="315"/>
      <c r="H16" s="315"/>
      <c r="I16" s="362">
        <f>F13</f>
        <v>0</v>
      </c>
      <c r="J16" s="28"/>
      <c r="K16" s="28"/>
      <c r="L16" s="28"/>
      <c r="M16" s="28"/>
      <c r="N16" s="28"/>
      <c r="O16" s="28"/>
      <c r="P16" s="363"/>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4"/>
      <c r="B17" s="345" t="s">
        <v>196</v>
      </c>
      <c r="C17" s="345" t="s">
        <v>294</v>
      </c>
      <c r="D17" s="345"/>
      <c r="E17" s="325"/>
      <c r="F17" s="315"/>
      <c r="G17" s="315"/>
      <c r="H17" s="315"/>
      <c r="I17" s="365" t="e">
        <f>IRR(H13:AK13,K17)</f>
        <v>#NUM!</v>
      </c>
      <c r="J17" s="28"/>
      <c r="K17" s="42">
        <v>-0.5</v>
      </c>
      <c r="L17" s="28" t="s">
        <v>295</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57"/>
      <c r="B18" s="258"/>
      <c r="C18" s="258"/>
      <c r="D18" s="258"/>
      <c r="E18" s="258"/>
      <c r="F18" s="258"/>
      <c r="G18" s="258"/>
      <c r="H18" s="258"/>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row>
    <row r="19" spans="1:42" s="214" customFormat="1" ht="24.95" customHeight="1" x14ac:dyDescent="0.35">
      <c r="A19" s="569" t="s">
        <v>296</v>
      </c>
      <c r="B19" s="569"/>
      <c r="C19" s="569"/>
      <c r="D19" s="569"/>
      <c r="E19" s="569"/>
      <c r="F19" s="569"/>
      <c r="G19" s="366"/>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4" customFormat="1" ht="12.75" customHeight="1" x14ac:dyDescent="0.2">
      <c r="A20" s="367"/>
      <c r="B20" s="277"/>
      <c r="C20" s="180"/>
      <c r="D20" s="186"/>
      <c r="E20" s="187"/>
      <c r="F20" s="311" t="s">
        <v>245</v>
      </c>
      <c r="G20" s="312"/>
      <c r="H20" s="279">
        <f>H5</f>
        <v>1</v>
      </c>
      <c r="I20" s="279">
        <f t="shared" ref="I20:AK20" si="4">I5</f>
        <v>2</v>
      </c>
      <c r="J20" s="279">
        <f t="shared" si="4"/>
        <v>3</v>
      </c>
      <c r="K20" s="279">
        <f t="shared" si="4"/>
        <v>4</v>
      </c>
      <c r="L20" s="279">
        <f t="shared" si="4"/>
        <v>5</v>
      </c>
      <c r="M20" s="279">
        <f t="shared" si="4"/>
        <v>6</v>
      </c>
      <c r="N20" s="279">
        <f t="shared" si="4"/>
        <v>7</v>
      </c>
      <c r="O20" s="279">
        <f t="shared" si="4"/>
        <v>8</v>
      </c>
      <c r="P20" s="279">
        <f t="shared" si="4"/>
        <v>9</v>
      </c>
      <c r="Q20" s="279">
        <f t="shared" si="4"/>
        <v>10</v>
      </c>
      <c r="R20" s="279">
        <f t="shared" si="4"/>
        <v>11</v>
      </c>
      <c r="S20" s="279">
        <f t="shared" si="4"/>
        <v>12</v>
      </c>
      <c r="T20" s="279">
        <f t="shared" si="4"/>
        <v>13</v>
      </c>
      <c r="U20" s="279">
        <f t="shared" si="4"/>
        <v>14</v>
      </c>
      <c r="V20" s="279">
        <f t="shared" si="4"/>
        <v>15</v>
      </c>
      <c r="W20" s="279">
        <f t="shared" si="4"/>
        <v>16</v>
      </c>
      <c r="X20" s="279">
        <f t="shared" si="4"/>
        <v>17</v>
      </c>
      <c r="Y20" s="279">
        <f t="shared" si="4"/>
        <v>18</v>
      </c>
      <c r="Z20" s="279">
        <f t="shared" si="4"/>
        <v>19</v>
      </c>
      <c r="AA20" s="279">
        <f t="shared" si="4"/>
        <v>20</v>
      </c>
      <c r="AB20" s="279">
        <f t="shared" si="4"/>
        <v>21</v>
      </c>
      <c r="AC20" s="279">
        <f t="shared" si="4"/>
        <v>22</v>
      </c>
      <c r="AD20" s="279">
        <f t="shared" si="4"/>
        <v>23</v>
      </c>
      <c r="AE20" s="279">
        <f t="shared" si="4"/>
        <v>24</v>
      </c>
      <c r="AF20" s="279">
        <f t="shared" si="4"/>
        <v>25</v>
      </c>
      <c r="AG20" s="279">
        <f t="shared" si="4"/>
        <v>26</v>
      </c>
      <c r="AH20" s="279">
        <f t="shared" si="4"/>
        <v>27</v>
      </c>
      <c r="AI20" s="279">
        <f t="shared" si="4"/>
        <v>28</v>
      </c>
      <c r="AJ20" s="279">
        <f t="shared" si="4"/>
        <v>29</v>
      </c>
      <c r="AK20" s="279">
        <f t="shared" si="4"/>
        <v>30</v>
      </c>
      <c r="AL20" s="28"/>
    </row>
    <row r="21" spans="1:42" s="214" customFormat="1" ht="12.75" x14ac:dyDescent="0.2">
      <c r="A21" s="347">
        <v>3</v>
      </c>
      <c r="B21" s="303" t="s">
        <v>192</v>
      </c>
      <c r="C21" s="303"/>
      <c r="D21" s="191"/>
      <c r="E21" s="192" t="s">
        <v>190</v>
      </c>
      <c r="F21" s="348" t="s">
        <v>191</v>
      </c>
      <c r="G21" s="348" t="s">
        <v>191</v>
      </c>
      <c r="H21" s="280">
        <f>H6</f>
        <v>2026</v>
      </c>
      <c r="I21" s="280">
        <f t="shared" ref="I21:AK21" si="5">I6</f>
        <v>2027</v>
      </c>
      <c r="J21" s="280">
        <f t="shared" si="5"/>
        <v>2028</v>
      </c>
      <c r="K21" s="280">
        <f t="shared" si="5"/>
        <v>2029</v>
      </c>
      <c r="L21" s="280">
        <f t="shared" si="5"/>
        <v>2030</v>
      </c>
      <c r="M21" s="280">
        <f t="shared" si="5"/>
        <v>2031</v>
      </c>
      <c r="N21" s="280">
        <f t="shared" si="5"/>
        <v>2032</v>
      </c>
      <c r="O21" s="280">
        <f t="shared" si="5"/>
        <v>2033</v>
      </c>
      <c r="P21" s="280">
        <f t="shared" si="5"/>
        <v>2034</v>
      </c>
      <c r="Q21" s="280">
        <f t="shared" si="5"/>
        <v>2035</v>
      </c>
      <c r="R21" s="280">
        <f t="shared" si="5"/>
        <v>2036</v>
      </c>
      <c r="S21" s="280">
        <f t="shared" si="5"/>
        <v>2037</v>
      </c>
      <c r="T21" s="280">
        <f t="shared" si="5"/>
        <v>2038</v>
      </c>
      <c r="U21" s="280">
        <f t="shared" si="5"/>
        <v>2039</v>
      </c>
      <c r="V21" s="280">
        <f t="shared" si="5"/>
        <v>2040</v>
      </c>
      <c r="W21" s="280">
        <f t="shared" si="5"/>
        <v>2041</v>
      </c>
      <c r="X21" s="280">
        <f t="shared" si="5"/>
        <v>2042</v>
      </c>
      <c r="Y21" s="280">
        <f t="shared" si="5"/>
        <v>2043</v>
      </c>
      <c r="Z21" s="280">
        <f t="shared" si="5"/>
        <v>2044</v>
      </c>
      <c r="AA21" s="280">
        <f t="shared" si="5"/>
        <v>2045</v>
      </c>
      <c r="AB21" s="280">
        <f t="shared" si="5"/>
        <v>2046</v>
      </c>
      <c r="AC21" s="280">
        <f t="shared" si="5"/>
        <v>2047</v>
      </c>
      <c r="AD21" s="280">
        <f t="shared" si="5"/>
        <v>2048</v>
      </c>
      <c r="AE21" s="280">
        <f t="shared" si="5"/>
        <v>2049</v>
      </c>
      <c r="AF21" s="280">
        <f t="shared" si="5"/>
        <v>2050</v>
      </c>
      <c r="AG21" s="280">
        <f t="shared" si="5"/>
        <v>2051</v>
      </c>
      <c r="AH21" s="280">
        <f t="shared" si="5"/>
        <v>2052</v>
      </c>
      <c r="AI21" s="280">
        <f t="shared" si="5"/>
        <v>2053</v>
      </c>
      <c r="AJ21" s="280">
        <f t="shared" si="5"/>
        <v>2054</v>
      </c>
      <c r="AK21" s="280">
        <f t="shared" si="5"/>
        <v>2055</v>
      </c>
      <c r="AL21" s="28"/>
      <c r="AM21" s="256"/>
      <c r="AN21" s="256"/>
      <c r="AO21" s="256"/>
      <c r="AP21" s="256"/>
    </row>
    <row r="22" spans="1:42" s="28" customFormat="1" ht="12.75" x14ac:dyDescent="0.2">
      <c r="A22" s="349"/>
      <c r="B22" s="368" t="s">
        <v>210</v>
      </c>
      <c r="C22" s="350" t="s">
        <v>226</v>
      </c>
      <c r="D22" s="350"/>
      <c r="E22" s="369" t="s">
        <v>130</v>
      </c>
      <c r="F22" s="370">
        <f t="shared" ref="F22:F26" si="6">H22+NPV($F$3,I22:AK22)</f>
        <v>0</v>
      </c>
      <c r="G22" s="320">
        <f>SUM(H22:AK22)</f>
        <v>0</v>
      </c>
      <c r="H22" s="371">
        <f>H7</f>
        <v>0</v>
      </c>
      <c r="I22" s="371">
        <f t="shared" ref="I22:AK22" si="7">I7</f>
        <v>0</v>
      </c>
      <c r="J22" s="371">
        <f t="shared" si="7"/>
        <v>0</v>
      </c>
      <c r="K22" s="371">
        <f t="shared" si="7"/>
        <v>0</v>
      </c>
      <c r="L22" s="371">
        <f t="shared" si="7"/>
        <v>0</v>
      </c>
      <c r="M22" s="371">
        <f t="shared" si="7"/>
        <v>0</v>
      </c>
      <c r="N22" s="371">
        <f t="shared" si="7"/>
        <v>0</v>
      </c>
      <c r="O22" s="371">
        <f t="shared" si="7"/>
        <v>0</v>
      </c>
      <c r="P22" s="371">
        <f t="shared" si="7"/>
        <v>0</v>
      </c>
      <c r="Q22" s="371">
        <f t="shared" si="7"/>
        <v>0</v>
      </c>
      <c r="R22" s="371">
        <f t="shared" si="7"/>
        <v>0</v>
      </c>
      <c r="S22" s="371">
        <f t="shared" si="7"/>
        <v>0</v>
      </c>
      <c r="T22" s="371">
        <f t="shared" si="7"/>
        <v>0</v>
      </c>
      <c r="U22" s="371">
        <f t="shared" si="7"/>
        <v>0</v>
      </c>
      <c r="V22" s="371">
        <f t="shared" si="7"/>
        <v>0</v>
      </c>
      <c r="W22" s="371">
        <f t="shared" si="7"/>
        <v>0</v>
      </c>
      <c r="X22" s="371">
        <f t="shared" si="7"/>
        <v>0</v>
      </c>
      <c r="Y22" s="371">
        <f t="shared" si="7"/>
        <v>0</v>
      </c>
      <c r="Z22" s="371">
        <f t="shared" si="7"/>
        <v>0</v>
      </c>
      <c r="AA22" s="371">
        <f t="shared" si="7"/>
        <v>0</v>
      </c>
      <c r="AB22" s="371">
        <f t="shared" si="7"/>
        <v>0</v>
      </c>
      <c r="AC22" s="371">
        <f t="shared" si="7"/>
        <v>0</v>
      </c>
      <c r="AD22" s="371">
        <f t="shared" si="7"/>
        <v>0</v>
      </c>
      <c r="AE22" s="371">
        <f t="shared" si="7"/>
        <v>0</v>
      </c>
      <c r="AF22" s="371">
        <f t="shared" si="7"/>
        <v>0</v>
      </c>
      <c r="AG22" s="371">
        <f t="shared" si="7"/>
        <v>0</v>
      </c>
      <c r="AH22" s="371">
        <f t="shared" si="7"/>
        <v>0</v>
      </c>
      <c r="AI22" s="371">
        <f t="shared" si="7"/>
        <v>0</v>
      </c>
      <c r="AJ22" s="371">
        <f t="shared" si="7"/>
        <v>0</v>
      </c>
      <c r="AK22" s="371">
        <f t="shared" si="7"/>
        <v>0</v>
      </c>
      <c r="AL22" s="372" t="e">
        <v>#REF!</v>
      </c>
      <c r="AM22" s="373"/>
    </row>
    <row r="23" spans="1:42" s="28" customFormat="1" ht="12.75" x14ac:dyDescent="0.2">
      <c r="A23" s="354"/>
      <c r="B23" s="374" t="s">
        <v>216</v>
      </c>
      <c r="C23" s="28" t="s">
        <v>290</v>
      </c>
      <c r="E23" s="32" t="s">
        <v>130</v>
      </c>
      <c r="F23" s="370">
        <f t="shared" si="6"/>
        <v>0</v>
      </c>
      <c r="G23" s="320">
        <f t="shared" ref="G23:G26" si="8">SUM(H23:AK23)</f>
        <v>0</v>
      </c>
      <c r="H23" s="375">
        <f>H9</f>
        <v>0</v>
      </c>
      <c r="I23" s="375">
        <f t="shared" ref="I23:AK23" si="9">I9</f>
        <v>0</v>
      </c>
      <c r="J23" s="375">
        <f t="shared" si="9"/>
        <v>0</v>
      </c>
      <c r="K23" s="375">
        <f t="shared" si="9"/>
        <v>0</v>
      </c>
      <c r="L23" s="375">
        <f t="shared" si="9"/>
        <v>0</v>
      </c>
      <c r="M23" s="375">
        <f t="shared" si="9"/>
        <v>0</v>
      </c>
      <c r="N23" s="375">
        <f t="shared" si="9"/>
        <v>0</v>
      </c>
      <c r="O23" s="375">
        <f t="shared" si="9"/>
        <v>0</v>
      </c>
      <c r="P23" s="375">
        <f t="shared" si="9"/>
        <v>0</v>
      </c>
      <c r="Q23" s="375">
        <f t="shared" si="9"/>
        <v>0</v>
      </c>
      <c r="R23" s="375">
        <f t="shared" si="9"/>
        <v>0</v>
      </c>
      <c r="S23" s="375">
        <f t="shared" si="9"/>
        <v>0</v>
      </c>
      <c r="T23" s="375">
        <f t="shared" si="9"/>
        <v>0</v>
      </c>
      <c r="U23" s="375">
        <f t="shared" si="9"/>
        <v>0</v>
      </c>
      <c r="V23" s="375">
        <f t="shared" si="9"/>
        <v>0</v>
      </c>
      <c r="W23" s="375">
        <f t="shared" si="9"/>
        <v>0</v>
      </c>
      <c r="X23" s="375">
        <f t="shared" si="9"/>
        <v>0</v>
      </c>
      <c r="Y23" s="375">
        <f t="shared" si="9"/>
        <v>0</v>
      </c>
      <c r="Z23" s="375">
        <f t="shared" si="9"/>
        <v>0</v>
      </c>
      <c r="AA23" s="375">
        <f t="shared" si="9"/>
        <v>0</v>
      </c>
      <c r="AB23" s="375">
        <f t="shared" si="9"/>
        <v>0</v>
      </c>
      <c r="AC23" s="375">
        <f t="shared" si="9"/>
        <v>0</v>
      </c>
      <c r="AD23" s="375">
        <f t="shared" si="9"/>
        <v>0</v>
      </c>
      <c r="AE23" s="375">
        <f t="shared" si="9"/>
        <v>0</v>
      </c>
      <c r="AF23" s="375">
        <f t="shared" si="9"/>
        <v>0</v>
      </c>
      <c r="AG23" s="375">
        <f t="shared" si="9"/>
        <v>0</v>
      </c>
      <c r="AH23" s="375">
        <f t="shared" si="9"/>
        <v>0</v>
      </c>
      <c r="AI23" s="375">
        <f t="shared" si="9"/>
        <v>0</v>
      </c>
      <c r="AJ23" s="375">
        <f t="shared" si="9"/>
        <v>0</v>
      </c>
      <c r="AK23" s="375">
        <f t="shared" si="9"/>
        <v>0</v>
      </c>
      <c r="AL23" s="372" t="e">
        <v>#REF!</v>
      </c>
    </row>
    <row r="24" spans="1:42" s="332" customFormat="1" ht="12.75" x14ac:dyDescent="0.2">
      <c r="A24" s="313"/>
      <c r="B24" s="374" t="s">
        <v>253</v>
      </c>
      <c r="C24" s="374" t="s">
        <v>297</v>
      </c>
      <c r="D24" s="43"/>
      <c r="E24" s="376" t="s">
        <v>130</v>
      </c>
      <c r="F24" s="370">
        <f t="shared" si="6"/>
        <v>0</v>
      </c>
      <c r="G24" s="320">
        <f t="shared" si="8"/>
        <v>0</v>
      </c>
      <c r="H24" s="377">
        <f>'3. DL invest.n.pl.AR pr.'!F25+'3. DL invest.n.pl.AR pr.'!F28</f>
        <v>0</v>
      </c>
      <c r="I24" s="377">
        <f>'3. DL invest.n.pl.AR pr.'!G25+'3. DL invest.n.pl.AR pr.'!G28</f>
        <v>0</v>
      </c>
      <c r="J24" s="377">
        <f>'3. DL invest.n.pl.AR pr.'!H25+'3. DL invest.n.pl.AR pr.'!H28</f>
        <v>0</v>
      </c>
      <c r="K24" s="377">
        <f>'3. DL invest.n.pl.AR pr.'!I25+'3. DL invest.n.pl.AR pr.'!I28</f>
        <v>0</v>
      </c>
      <c r="L24" s="377">
        <f>'3. DL invest.n.pl.AR pr.'!J25+'3. DL invest.n.pl.AR pr.'!J28</f>
        <v>0</v>
      </c>
      <c r="M24" s="377">
        <f>'3. DL invest.n.pl.AR pr.'!K25+'3. DL invest.n.pl.AR pr.'!K28</f>
        <v>0</v>
      </c>
      <c r="N24" s="377">
        <f>'3. DL invest.n.pl.AR pr.'!L25+'3. DL invest.n.pl.AR pr.'!L28</f>
        <v>0</v>
      </c>
      <c r="O24" s="377">
        <f>'3. DL invest.n.pl.AR pr.'!M25+'3. DL invest.n.pl.AR pr.'!M28</f>
        <v>0</v>
      </c>
      <c r="P24" s="377">
        <f>'3. DL invest.n.pl.AR pr.'!N25+'3. DL invest.n.pl.AR pr.'!N28</f>
        <v>0</v>
      </c>
      <c r="Q24" s="377">
        <f>'3. DL invest.n.pl.AR pr.'!O25+'3. DL invest.n.pl.AR pr.'!O28</f>
        <v>0</v>
      </c>
      <c r="R24" s="377">
        <f>'3. DL invest.n.pl.AR pr.'!P25+'3. DL invest.n.pl.AR pr.'!P28</f>
        <v>0</v>
      </c>
      <c r="S24" s="377">
        <f>'3. DL invest.n.pl.AR pr.'!Q25+'3. DL invest.n.pl.AR pr.'!Q28</f>
        <v>0</v>
      </c>
      <c r="T24" s="377">
        <f>'3. DL invest.n.pl.AR pr.'!R25+'3. DL invest.n.pl.AR pr.'!R28</f>
        <v>0</v>
      </c>
      <c r="U24" s="377">
        <f>'3. DL invest.n.pl.AR pr.'!S25+'3. DL invest.n.pl.AR pr.'!S28</f>
        <v>0</v>
      </c>
      <c r="V24" s="377">
        <f>'3. DL invest.n.pl.AR pr.'!T25+'3. DL invest.n.pl.AR pr.'!T28</f>
        <v>0</v>
      </c>
      <c r="W24" s="377">
        <f>'3. DL invest.n.pl.AR pr.'!U25+'3. DL invest.n.pl.AR pr.'!U28</f>
        <v>0</v>
      </c>
      <c r="X24" s="377">
        <f>'3. DL invest.n.pl.AR pr.'!V25+'3. DL invest.n.pl.AR pr.'!V28</f>
        <v>0</v>
      </c>
      <c r="Y24" s="377">
        <f>'3. DL invest.n.pl.AR pr.'!W25+'3. DL invest.n.pl.AR pr.'!W28</f>
        <v>0</v>
      </c>
      <c r="Z24" s="377">
        <f>'3. DL invest.n.pl.AR pr.'!X25+'3. DL invest.n.pl.AR pr.'!X28</f>
        <v>0</v>
      </c>
      <c r="AA24" s="377">
        <f>'3. DL invest.n.pl.AR pr.'!Y25+'3. DL invest.n.pl.AR pr.'!Y28</f>
        <v>0</v>
      </c>
      <c r="AB24" s="377">
        <f>'3. DL invest.n.pl.AR pr.'!Z25+'3. DL invest.n.pl.AR pr.'!Z28</f>
        <v>0</v>
      </c>
      <c r="AC24" s="377">
        <f>'3. DL invest.n.pl.AR pr.'!AA25+'3. DL invest.n.pl.AR pr.'!AA28</f>
        <v>0</v>
      </c>
      <c r="AD24" s="377">
        <f>'3. DL invest.n.pl.AR pr.'!AB25+'3. DL invest.n.pl.AR pr.'!AB28</f>
        <v>0</v>
      </c>
      <c r="AE24" s="377">
        <f>'3. DL invest.n.pl.AR pr.'!AC25+'3. DL invest.n.pl.AR pr.'!AC28</f>
        <v>0</v>
      </c>
      <c r="AF24" s="377">
        <f>'3. DL invest.n.pl.AR pr.'!AD25+'3. DL invest.n.pl.AR pr.'!AD28</f>
        <v>0</v>
      </c>
      <c r="AG24" s="377">
        <f>'3. DL invest.n.pl.AR pr.'!AE25+'3. DL invest.n.pl.AR pr.'!AE28</f>
        <v>0</v>
      </c>
      <c r="AH24" s="377">
        <f>'3. DL invest.n.pl.AR pr.'!AF25+'3. DL invest.n.pl.AR pr.'!AF28</f>
        <v>0</v>
      </c>
      <c r="AI24" s="377">
        <f>'3. DL invest.n.pl.AR pr.'!AG25+'3. DL invest.n.pl.AR pr.'!AG28</f>
        <v>0</v>
      </c>
      <c r="AJ24" s="377">
        <f>'3. DL invest.n.pl.AR pr.'!AH25+'3. DL invest.n.pl.AR pr.'!AH28</f>
        <v>0</v>
      </c>
      <c r="AK24" s="377">
        <f>'3. DL invest.n.pl.AR pr.'!AI25+'3. DL invest.n.pl.AR pr.'!AI28</f>
        <v>0</v>
      </c>
      <c r="AM24" s="378"/>
    </row>
    <row r="25" spans="1:42" s="332" customFormat="1" ht="12.75" x14ac:dyDescent="0.2">
      <c r="A25" s="313"/>
      <c r="B25" s="374" t="s">
        <v>298</v>
      </c>
      <c r="C25" s="374" t="s">
        <v>299</v>
      </c>
      <c r="D25" s="43"/>
      <c r="E25" s="376" t="s">
        <v>130</v>
      </c>
      <c r="F25" s="370">
        <f t="shared" ref="F25" si="10">H25+NPV($F$3,I25:AK25)</f>
        <v>0</v>
      </c>
      <c r="G25" s="320">
        <f t="shared" ref="G25" si="11">SUM(H25:AK25)</f>
        <v>0</v>
      </c>
      <c r="H25" s="377">
        <f>'3. DL invest.n.pl.AR pr.'!F26</f>
        <v>0</v>
      </c>
      <c r="I25" s="377">
        <f>'3. DL invest.n.pl.AR pr.'!G26</f>
        <v>0</v>
      </c>
      <c r="J25" s="377">
        <f>'3. DL invest.n.pl.AR pr.'!H26</f>
        <v>0</v>
      </c>
      <c r="K25" s="377">
        <f>'3. DL invest.n.pl.AR pr.'!I26</f>
        <v>0</v>
      </c>
      <c r="L25" s="377">
        <f>'3. DL invest.n.pl.AR pr.'!J26</f>
        <v>0</v>
      </c>
      <c r="M25" s="377">
        <f>'3. DL invest.n.pl.AR pr.'!K26</f>
        <v>0</v>
      </c>
      <c r="N25" s="377">
        <f>'3. DL invest.n.pl.AR pr.'!L26</f>
        <v>0</v>
      </c>
      <c r="O25" s="377">
        <f>'3. DL invest.n.pl.AR pr.'!M26</f>
        <v>0</v>
      </c>
      <c r="P25" s="377">
        <f>'3. DL invest.n.pl.AR pr.'!N26</f>
        <v>0</v>
      </c>
      <c r="Q25" s="377">
        <f>'3. DL invest.n.pl.AR pr.'!O26</f>
        <v>0</v>
      </c>
      <c r="R25" s="377">
        <f>'3. DL invest.n.pl.AR pr.'!P26</f>
        <v>0</v>
      </c>
      <c r="S25" s="377">
        <f>'3. DL invest.n.pl.AR pr.'!Q26</f>
        <v>0</v>
      </c>
      <c r="T25" s="377">
        <f>'3. DL invest.n.pl.AR pr.'!R26</f>
        <v>0</v>
      </c>
      <c r="U25" s="377">
        <f>'3. DL invest.n.pl.AR pr.'!S26</f>
        <v>0</v>
      </c>
      <c r="V25" s="377">
        <f>'3. DL invest.n.pl.AR pr.'!T26</f>
        <v>0</v>
      </c>
      <c r="W25" s="377">
        <f>'3. DL invest.n.pl.AR pr.'!U26</f>
        <v>0</v>
      </c>
      <c r="X25" s="377">
        <f>'3. DL invest.n.pl.AR pr.'!V26</f>
        <v>0</v>
      </c>
      <c r="Y25" s="377">
        <f>'3. DL invest.n.pl.AR pr.'!W26</f>
        <v>0</v>
      </c>
      <c r="Z25" s="377">
        <f>'3. DL invest.n.pl.AR pr.'!X26</f>
        <v>0</v>
      </c>
      <c r="AA25" s="377">
        <f>'3. DL invest.n.pl.AR pr.'!Y26</f>
        <v>0</v>
      </c>
      <c r="AB25" s="377">
        <f>'3. DL invest.n.pl.AR pr.'!Z26</f>
        <v>0</v>
      </c>
      <c r="AC25" s="377">
        <f>'3. DL invest.n.pl.AR pr.'!AA26</f>
        <v>0</v>
      </c>
      <c r="AD25" s="377">
        <f>'3. DL invest.n.pl.AR pr.'!AB26</f>
        <v>0</v>
      </c>
      <c r="AE25" s="377">
        <f>'3. DL invest.n.pl.AR pr.'!AC26</f>
        <v>0</v>
      </c>
      <c r="AF25" s="377">
        <f>'3. DL invest.n.pl.AR pr.'!AD26</f>
        <v>0</v>
      </c>
      <c r="AG25" s="377">
        <f>'3. DL invest.n.pl.AR pr.'!AE26</f>
        <v>0</v>
      </c>
      <c r="AH25" s="377">
        <f>'3. DL invest.n.pl.AR pr.'!AF26</f>
        <v>0</v>
      </c>
      <c r="AI25" s="377">
        <f>'3. DL invest.n.pl.AR pr.'!AG26</f>
        <v>0</v>
      </c>
      <c r="AJ25" s="377">
        <f>'3. DL invest.n.pl.AR pr.'!AH26</f>
        <v>0</v>
      </c>
      <c r="AK25" s="377">
        <f>'3. DL invest.n.pl.AR pr.'!AI26</f>
        <v>0</v>
      </c>
      <c r="AL25" s="378"/>
      <c r="AM25" s="378"/>
    </row>
    <row r="26" spans="1:42" s="314" customFormat="1" ht="12.75" x14ac:dyDescent="0.2">
      <c r="A26" s="379"/>
      <c r="B26" s="28" t="s">
        <v>254</v>
      </c>
      <c r="C26" s="374" t="s">
        <v>222</v>
      </c>
      <c r="D26" s="374"/>
      <c r="E26" s="32" t="s">
        <v>130</v>
      </c>
      <c r="F26" s="370">
        <f t="shared" si="6"/>
        <v>0</v>
      </c>
      <c r="G26" s="320">
        <f t="shared" si="8"/>
        <v>0</v>
      </c>
      <c r="H26" s="375">
        <f t="shared" ref="H26:AK26" si="12">H8</f>
        <v>0</v>
      </c>
      <c r="I26" s="375">
        <f t="shared" si="12"/>
        <v>0</v>
      </c>
      <c r="J26" s="375">
        <f t="shared" si="12"/>
        <v>0</v>
      </c>
      <c r="K26" s="375">
        <f t="shared" si="12"/>
        <v>0</v>
      </c>
      <c r="L26" s="375">
        <f t="shared" si="12"/>
        <v>0</v>
      </c>
      <c r="M26" s="375">
        <f t="shared" si="12"/>
        <v>0</v>
      </c>
      <c r="N26" s="375">
        <f t="shared" si="12"/>
        <v>0</v>
      </c>
      <c r="O26" s="375">
        <f t="shared" si="12"/>
        <v>0</v>
      </c>
      <c r="P26" s="375">
        <f t="shared" si="12"/>
        <v>0</v>
      </c>
      <c r="Q26" s="375">
        <f t="shared" si="12"/>
        <v>0</v>
      </c>
      <c r="R26" s="375">
        <f t="shared" si="12"/>
        <v>0</v>
      </c>
      <c r="S26" s="375">
        <f t="shared" si="12"/>
        <v>0</v>
      </c>
      <c r="T26" s="375">
        <f t="shared" si="12"/>
        <v>0</v>
      </c>
      <c r="U26" s="375">
        <f t="shared" si="12"/>
        <v>0</v>
      </c>
      <c r="V26" s="375">
        <f t="shared" si="12"/>
        <v>0</v>
      </c>
      <c r="W26" s="375">
        <f t="shared" si="12"/>
        <v>0</v>
      </c>
      <c r="X26" s="375">
        <f t="shared" si="12"/>
        <v>0</v>
      </c>
      <c r="Y26" s="375">
        <f t="shared" si="12"/>
        <v>0</v>
      </c>
      <c r="Z26" s="375">
        <f t="shared" si="12"/>
        <v>0</v>
      </c>
      <c r="AA26" s="375">
        <f t="shared" si="12"/>
        <v>0</v>
      </c>
      <c r="AB26" s="375">
        <f t="shared" si="12"/>
        <v>0</v>
      </c>
      <c r="AC26" s="375">
        <f t="shared" si="12"/>
        <v>0</v>
      </c>
      <c r="AD26" s="375">
        <f t="shared" si="12"/>
        <v>0</v>
      </c>
      <c r="AE26" s="375">
        <f t="shared" si="12"/>
        <v>0</v>
      </c>
      <c r="AF26" s="375">
        <f t="shared" si="12"/>
        <v>0</v>
      </c>
      <c r="AG26" s="375">
        <f t="shared" si="12"/>
        <v>0</v>
      </c>
      <c r="AH26" s="375">
        <f t="shared" si="12"/>
        <v>0</v>
      </c>
      <c r="AI26" s="375">
        <f t="shared" si="12"/>
        <v>0</v>
      </c>
      <c r="AJ26" s="375">
        <f t="shared" si="12"/>
        <v>0</v>
      </c>
      <c r="AK26" s="375">
        <f t="shared" si="12"/>
        <v>0</v>
      </c>
      <c r="AL26" s="380"/>
    </row>
    <row r="27" spans="1:42" s="314" customFormat="1" ht="12.75" x14ac:dyDescent="0.2">
      <c r="A27" s="379"/>
      <c r="B27" s="28" t="s">
        <v>255</v>
      </c>
      <c r="C27" s="28" t="s">
        <v>201</v>
      </c>
      <c r="D27" s="28"/>
      <c r="E27" s="32" t="s">
        <v>130</v>
      </c>
      <c r="F27" s="370">
        <f>H27+NPV($F$3,I27:AK27)</f>
        <v>0</v>
      </c>
      <c r="G27" s="320">
        <f>SUM(H27:AK27)</f>
        <v>0</v>
      </c>
      <c r="H27" s="381">
        <f t="shared" ref="H27:AK27" si="13">H22+H23+H24+H26</f>
        <v>0</v>
      </c>
      <c r="I27" s="381">
        <f t="shared" si="13"/>
        <v>0</v>
      </c>
      <c r="J27" s="381">
        <f t="shared" si="13"/>
        <v>0</v>
      </c>
      <c r="K27" s="381">
        <f t="shared" si="13"/>
        <v>0</v>
      </c>
      <c r="L27" s="381">
        <f t="shared" si="13"/>
        <v>0</v>
      </c>
      <c r="M27" s="381">
        <f t="shared" si="13"/>
        <v>0</v>
      </c>
      <c r="N27" s="381">
        <f t="shared" si="13"/>
        <v>0</v>
      </c>
      <c r="O27" s="381">
        <f t="shared" si="13"/>
        <v>0</v>
      </c>
      <c r="P27" s="381">
        <f t="shared" si="13"/>
        <v>0</v>
      </c>
      <c r="Q27" s="381">
        <f t="shared" si="13"/>
        <v>0</v>
      </c>
      <c r="R27" s="381">
        <f t="shared" si="13"/>
        <v>0</v>
      </c>
      <c r="S27" s="381">
        <f t="shared" si="13"/>
        <v>0</v>
      </c>
      <c r="T27" s="381">
        <f t="shared" si="13"/>
        <v>0</v>
      </c>
      <c r="U27" s="381">
        <f t="shared" si="13"/>
        <v>0</v>
      </c>
      <c r="V27" s="381">
        <f t="shared" si="13"/>
        <v>0</v>
      </c>
      <c r="W27" s="381">
        <f t="shared" si="13"/>
        <v>0</v>
      </c>
      <c r="X27" s="381">
        <f t="shared" si="13"/>
        <v>0</v>
      </c>
      <c r="Y27" s="381">
        <f t="shared" si="13"/>
        <v>0</v>
      </c>
      <c r="Z27" s="381">
        <f t="shared" si="13"/>
        <v>0</v>
      </c>
      <c r="AA27" s="381">
        <f t="shared" si="13"/>
        <v>0</v>
      </c>
      <c r="AB27" s="381">
        <f t="shared" si="13"/>
        <v>0</v>
      </c>
      <c r="AC27" s="381">
        <f t="shared" si="13"/>
        <v>0</v>
      </c>
      <c r="AD27" s="381">
        <f t="shared" si="13"/>
        <v>0</v>
      </c>
      <c r="AE27" s="381">
        <f t="shared" si="13"/>
        <v>0</v>
      </c>
      <c r="AF27" s="381">
        <f t="shared" si="13"/>
        <v>0</v>
      </c>
      <c r="AG27" s="381">
        <f t="shared" si="13"/>
        <v>0</v>
      </c>
      <c r="AH27" s="381">
        <f t="shared" si="13"/>
        <v>0</v>
      </c>
      <c r="AI27" s="381">
        <f t="shared" si="13"/>
        <v>0</v>
      </c>
      <c r="AJ27" s="381">
        <f t="shared" si="13"/>
        <v>0</v>
      </c>
      <c r="AK27" s="381">
        <f t="shared" si="13"/>
        <v>0</v>
      </c>
      <c r="AL27" s="380"/>
    </row>
    <row r="28" spans="1:42" x14ac:dyDescent="0.25">
      <c r="A28" s="28"/>
      <c r="B28" s="28"/>
      <c r="C28" s="28"/>
      <c r="D28" s="28"/>
      <c r="E28" s="32"/>
      <c r="F28" s="32"/>
      <c r="G28" s="32"/>
      <c r="H28" s="32"/>
      <c r="I28" s="360"/>
      <c r="J28" s="314"/>
      <c r="K28" s="360"/>
      <c r="L28" s="314"/>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57">
        <v>4</v>
      </c>
      <c r="B29" s="258" t="s">
        <v>271</v>
      </c>
      <c r="C29" s="258"/>
      <c r="D29" s="258"/>
      <c r="E29" s="258"/>
      <c r="F29" s="258"/>
      <c r="G29" s="258"/>
      <c r="H29" s="258"/>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row>
    <row r="30" spans="1:42" x14ac:dyDescent="0.25">
      <c r="A30" s="349"/>
      <c r="B30" s="350" t="s">
        <v>221</v>
      </c>
      <c r="C30" s="350" t="s">
        <v>300</v>
      </c>
      <c r="D30" s="350"/>
      <c r="E30" s="361"/>
      <c r="F30" s="315"/>
      <c r="G30" s="315"/>
      <c r="H30" s="315"/>
      <c r="I30" s="362">
        <f>F27</f>
        <v>0</v>
      </c>
      <c r="J30" s="28"/>
      <c r="K30" s="28"/>
      <c r="L30" s="28"/>
      <c r="M30" s="28"/>
      <c r="N30" s="28"/>
      <c r="O30" s="28"/>
      <c r="P30" s="363"/>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4"/>
      <c r="B31" s="345" t="s">
        <v>261</v>
      </c>
      <c r="C31" s="345" t="s">
        <v>301</v>
      </c>
      <c r="D31" s="345"/>
      <c r="E31" s="325"/>
      <c r="F31" s="315"/>
      <c r="G31" s="315"/>
      <c r="H31" s="315"/>
      <c r="I31" s="365" t="e">
        <f>IRR(H27:AK27,K31)</f>
        <v>#NUM!</v>
      </c>
      <c r="J31" s="28"/>
      <c r="K31" s="42">
        <v>-0.5</v>
      </c>
      <c r="L31" s="28" t="s">
        <v>302</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57"/>
      <c r="B32" s="258"/>
      <c r="C32" s="258"/>
      <c r="D32" s="258"/>
      <c r="E32" s="258"/>
      <c r="F32" s="258"/>
      <c r="G32" s="258"/>
      <c r="H32" s="258"/>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row>
    <row r="33" spans="1:42" ht="21" x14ac:dyDescent="0.35">
      <c r="A33" s="569" t="s">
        <v>303</v>
      </c>
      <c r="B33" s="569"/>
      <c r="C33" s="569"/>
      <c r="D33" s="569"/>
      <c r="E33" s="569"/>
      <c r="F33" s="569"/>
      <c r="G33" s="569"/>
      <c r="H33" s="569"/>
      <c r="I33" s="569"/>
    </row>
    <row r="34" spans="1:42" s="214" customFormat="1" ht="12.75" customHeight="1" x14ac:dyDescent="0.2">
      <c r="A34" s="367"/>
      <c r="B34" s="277"/>
      <c r="C34" s="180"/>
      <c r="D34" s="180"/>
      <c r="E34" s="278"/>
      <c r="F34" s="527" t="s">
        <v>245</v>
      </c>
      <c r="G34" s="279"/>
      <c r="H34" s="279">
        <f>H19</f>
        <v>0</v>
      </c>
      <c r="I34" s="279">
        <f t="shared" ref="I34:AK35" si="14">I19</f>
        <v>0</v>
      </c>
      <c r="J34" s="279">
        <f t="shared" si="14"/>
        <v>0</v>
      </c>
      <c r="K34" s="279">
        <f t="shared" si="14"/>
        <v>0</v>
      </c>
      <c r="L34" s="279">
        <f t="shared" si="14"/>
        <v>0</v>
      </c>
      <c r="M34" s="279">
        <f t="shared" si="14"/>
        <v>0</v>
      </c>
      <c r="N34" s="279">
        <f t="shared" si="14"/>
        <v>0</v>
      </c>
      <c r="O34" s="279">
        <f t="shared" si="14"/>
        <v>0</v>
      </c>
      <c r="P34" s="279">
        <f t="shared" si="14"/>
        <v>0</v>
      </c>
      <c r="Q34" s="279">
        <f t="shared" si="14"/>
        <v>0</v>
      </c>
      <c r="R34" s="279">
        <f t="shared" si="14"/>
        <v>0</v>
      </c>
      <c r="S34" s="279">
        <f t="shared" si="14"/>
        <v>0</v>
      </c>
      <c r="T34" s="279">
        <f t="shared" si="14"/>
        <v>0</v>
      </c>
      <c r="U34" s="279">
        <f t="shared" si="14"/>
        <v>0</v>
      </c>
      <c r="V34" s="279">
        <f t="shared" si="14"/>
        <v>0</v>
      </c>
      <c r="W34" s="279">
        <f t="shared" si="14"/>
        <v>0</v>
      </c>
      <c r="X34" s="279">
        <f t="shared" si="14"/>
        <v>0</v>
      </c>
      <c r="Y34" s="279">
        <f t="shared" si="14"/>
        <v>0</v>
      </c>
      <c r="Z34" s="279">
        <f t="shared" si="14"/>
        <v>0</v>
      </c>
      <c r="AA34" s="279">
        <f t="shared" si="14"/>
        <v>0</v>
      </c>
      <c r="AB34" s="279">
        <f t="shared" si="14"/>
        <v>0</v>
      </c>
      <c r="AC34" s="279">
        <f t="shared" si="14"/>
        <v>0</v>
      </c>
      <c r="AD34" s="279">
        <f t="shared" si="14"/>
        <v>0</v>
      </c>
      <c r="AE34" s="279">
        <f t="shared" si="14"/>
        <v>0</v>
      </c>
      <c r="AF34" s="279">
        <f t="shared" si="14"/>
        <v>0</v>
      </c>
      <c r="AG34" s="279">
        <f t="shared" si="14"/>
        <v>0</v>
      </c>
      <c r="AH34" s="279">
        <f t="shared" si="14"/>
        <v>0</v>
      </c>
      <c r="AI34" s="279">
        <f t="shared" si="14"/>
        <v>0</v>
      </c>
      <c r="AJ34" s="279">
        <f t="shared" si="14"/>
        <v>0</v>
      </c>
      <c r="AK34" s="279">
        <f t="shared" si="14"/>
        <v>0</v>
      </c>
      <c r="AL34" s="28"/>
    </row>
    <row r="35" spans="1:42" s="214" customFormat="1" ht="12.75" x14ac:dyDescent="0.2">
      <c r="A35" s="347">
        <v>5</v>
      </c>
      <c r="B35" s="303" t="s">
        <v>192</v>
      </c>
      <c r="C35" s="303"/>
      <c r="D35" s="191"/>
      <c r="E35" s="192" t="s">
        <v>190</v>
      </c>
      <c r="F35" s="348" t="s">
        <v>191</v>
      </c>
      <c r="G35" s="348" t="s">
        <v>191</v>
      </c>
      <c r="H35" s="280">
        <f>H20</f>
        <v>1</v>
      </c>
      <c r="I35" s="280">
        <f t="shared" si="14"/>
        <v>2</v>
      </c>
      <c r="J35" s="280">
        <f t="shared" si="14"/>
        <v>3</v>
      </c>
      <c r="K35" s="280">
        <f t="shared" si="14"/>
        <v>4</v>
      </c>
      <c r="L35" s="280">
        <f t="shared" si="14"/>
        <v>5</v>
      </c>
      <c r="M35" s="280">
        <f t="shared" si="14"/>
        <v>6</v>
      </c>
      <c r="N35" s="280">
        <f t="shared" si="14"/>
        <v>7</v>
      </c>
      <c r="O35" s="280">
        <f t="shared" si="14"/>
        <v>8</v>
      </c>
      <c r="P35" s="280">
        <f t="shared" si="14"/>
        <v>9</v>
      </c>
      <c r="Q35" s="280">
        <f t="shared" si="14"/>
        <v>10</v>
      </c>
      <c r="R35" s="280">
        <f t="shared" si="14"/>
        <v>11</v>
      </c>
      <c r="S35" s="280">
        <f t="shared" si="14"/>
        <v>12</v>
      </c>
      <c r="T35" s="280">
        <f t="shared" si="14"/>
        <v>13</v>
      </c>
      <c r="U35" s="280">
        <f t="shared" si="14"/>
        <v>14</v>
      </c>
      <c r="V35" s="280">
        <f t="shared" si="14"/>
        <v>15</v>
      </c>
      <c r="W35" s="280">
        <f t="shared" si="14"/>
        <v>16</v>
      </c>
      <c r="X35" s="280">
        <f t="shared" si="14"/>
        <v>17</v>
      </c>
      <c r="Y35" s="280">
        <f t="shared" si="14"/>
        <v>18</v>
      </c>
      <c r="Z35" s="280">
        <f t="shared" si="14"/>
        <v>19</v>
      </c>
      <c r="AA35" s="280">
        <f t="shared" si="14"/>
        <v>20</v>
      </c>
      <c r="AB35" s="280">
        <f t="shared" si="14"/>
        <v>21</v>
      </c>
      <c r="AC35" s="280">
        <f t="shared" si="14"/>
        <v>22</v>
      </c>
      <c r="AD35" s="280">
        <f t="shared" si="14"/>
        <v>23</v>
      </c>
      <c r="AE35" s="280">
        <f t="shared" si="14"/>
        <v>24</v>
      </c>
      <c r="AF35" s="280">
        <f t="shared" si="14"/>
        <v>25</v>
      </c>
      <c r="AG35" s="280">
        <f t="shared" si="14"/>
        <v>26</v>
      </c>
      <c r="AH35" s="280">
        <f t="shared" si="14"/>
        <v>27</v>
      </c>
      <c r="AI35" s="280">
        <f t="shared" si="14"/>
        <v>28</v>
      </c>
      <c r="AJ35" s="280">
        <f t="shared" si="14"/>
        <v>29</v>
      </c>
      <c r="AK35" s="280">
        <f t="shared" si="14"/>
        <v>30</v>
      </c>
      <c r="AL35" s="28"/>
      <c r="AM35" s="256"/>
      <c r="AN35" s="256"/>
      <c r="AO35" s="256"/>
      <c r="AP35" s="256"/>
    </row>
    <row r="36" spans="1:42" s="314" customFormat="1" ht="39" customHeight="1" x14ac:dyDescent="0.2">
      <c r="A36" s="313"/>
      <c r="B36" s="374" t="s">
        <v>265</v>
      </c>
      <c r="C36" s="570" t="s">
        <v>304</v>
      </c>
      <c r="D36" s="570"/>
      <c r="E36" s="376" t="s">
        <v>130</v>
      </c>
      <c r="F36" s="389">
        <f>H36+NPV($F$3,I36:Q36)</f>
        <v>0</v>
      </c>
      <c r="G36" s="528">
        <f>SUM(H36:Q36)</f>
        <v>0</v>
      </c>
      <c r="H36" s="529">
        <f>'1.1.B. Iesniedzējs'!H29+'1.2.1.B. Partneris-1'!H29+'1.2.2.B. Partneris-2'!H29</f>
        <v>0</v>
      </c>
      <c r="I36" s="529">
        <f>'1.1.B. Iesniedzējs'!J29+'1.2.1.B. Partneris-1'!J29+'1.2.2.B. Partneris-2'!J29</f>
        <v>0</v>
      </c>
      <c r="J36" s="529">
        <f>'1.1.B. Iesniedzējs'!L29+'1.2.1.B. Partneris-1'!L29+'1.2.2.B. Partneris-2'!L29</f>
        <v>0</v>
      </c>
      <c r="K36" s="529">
        <f>'1.1.B. Iesniedzējs'!N29+'1.2.1.B. Partneris-1'!N29+'1.2.2.B. Partneris-2'!N29</f>
        <v>0</v>
      </c>
      <c r="L36" s="529">
        <f>'1.1.B. Iesniedzējs'!P29+'1.2.1.B. Partneris-1'!P29+'1.2.2.B. Partneris-2'!P29</f>
        <v>0</v>
      </c>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row>
    <row r="37" spans="1:42" x14ac:dyDescent="0.25">
      <c r="A37" s="257"/>
      <c r="B37" s="258"/>
      <c r="C37" s="258"/>
      <c r="D37" s="258"/>
      <c r="E37" s="258"/>
      <c r="F37" s="258"/>
      <c r="G37" s="258"/>
      <c r="H37" s="258"/>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row>
  </sheetData>
  <sheetProtection algorithmName="SHA-512" hashValue="cBkH+eNTUZxyR7uAfiU8WIensmuD6V8tTyLfWM/HkeIzj9rlOxjRKl5G7cjkjducluwRtZtApseUStDYxBSi9g==" saltValue="ZAWrwpVH8bv7WPq+SaHHDQ=="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A2" sqref="A2:K2"/>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46" t="s">
        <v>305</v>
      </c>
      <c r="B1" s="546"/>
      <c r="C1" s="546"/>
      <c r="D1" s="309"/>
      <c r="E1" s="309"/>
      <c r="F1" s="309"/>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67" t="s">
        <v>306</v>
      </c>
      <c r="B2" s="567"/>
      <c r="C2" s="567"/>
      <c r="D2" s="567"/>
      <c r="E2" s="567"/>
      <c r="F2" s="567"/>
      <c r="G2" s="567"/>
      <c r="H2" s="567"/>
      <c r="I2" s="567"/>
      <c r="J2" s="567"/>
      <c r="K2" s="56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244</v>
      </c>
      <c r="C3" s="382">
        <f>'5.DL soc.econom. analīze'!C3</f>
        <v>0.05</v>
      </c>
      <c r="D3" s="382"/>
    </row>
    <row r="4" spans="1:81" s="3" customFormat="1" x14ac:dyDescent="0.2"/>
    <row r="5" spans="1:81" s="183" customFormat="1" ht="15.75" x14ac:dyDescent="0.25">
      <c r="A5" s="310"/>
      <c r="B5" s="186"/>
      <c r="C5" s="186"/>
      <c r="D5" s="186"/>
      <c r="E5" s="311" t="s">
        <v>245</v>
      </c>
      <c r="F5" s="312"/>
      <c r="G5" s="188">
        <f>'4.DL Finansiālā ilgtspēja'!E3</f>
        <v>1</v>
      </c>
      <c r="H5" s="188">
        <f>'4.DL Finansiālā ilgtspēja'!F3</f>
        <v>2</v>
      </c>
      <c r="I5" s="188">
        <f>'4.DL Finansiālā ilgtspēja'!G3</f>
        <v>3</v>
      </c>
      <c r="J5" s="188">
        <f>'4.DL Finansiālā ilgtspēja'!H3</f>
        <v>4</v>
      </c>
      <c r="K5" s="188">
        <f>'4.DL Finansiālā ilgtspēja'!I3</f>
        <v>5</v>
      </c>
      <c r="L5" s="188">
        <f>'4.DL Finansiālā ilgtspēja'!J3</f>
        <v>6</v>
      </c>
      <c r="M5" s="188">
        <f>'4.DL Finansiālā ilgtspēja'!K3</f>
        <v>7</v>
      </c>
      <c r="N5" s="188">
        <f>'4.DL Finansiālā ilgtspēja'!L3</f>
        <v>8</v>
      </c>
      <c r="O5" s="188">
        <f>'4.DL Finansiālā ilgtspēja'!M3</f>
        <v>9</v>
      </c>
      <c r="P5" s="188">
        <f>'4.DL Finansiālā ilgtspēja'!N3</f>
        <v>10</v>
      </c>
      <c r="Q5" s="188">
        <f>'4.DL Finansiālā ilgtspēja'!O3</f>
        <v>11</v>
      </c>
      <c r="R5" s="188">
        <f>'4.DL Finansiālā ilgtspēja'!P3</f>
        <v>12</v>
      </c>
      <c r="S5" s="188">
        <f>'4.DL Finansiālā ilgtspēja'!Q3</f>
        <v>13</v>
      </c>
      <c r="T5" s="188">
        <f>'4.DL Finansiālā ilgtspēja'!R3</f>
        <v>14</v>
      </c>
      <c r="U5" s="188">
        <f>'4.DL Finansiālā ilgtspēja'!S3</f>
        <v>15</v>
      </c>
      <c r="V5" s="188">
        <f>'4.DL Finansiālā ilgtspēja'!T3</f>
        <v>16</v>
      </c>
      <c r="W5" s="188">
        <f>'4.DL Finansiālā ilgtspēja'!U3</f>
        <v>17</v>
      </c>
      <c r="X5" s="188">
        <f>'4.DL Finansiālā ilgtspēja'!V3</f>
        <v>18</v>
      </c>
      <c r="Y5" s="188">
        <f>'4.DL Finansiālā ilgtspēja'!W3</f>
        <v>19</v>
      </c>
      <c r="Z5" s="188">
        <f>'4.DL Finansiālā ilgtspēja'!X3</f>
        <v>20</v>
      </c>
      <c r="AA5" s="188">
        <f>'4.DL Finansiālā ilgtspēja'!Y3</f>
        <v>21</v>
      </c>
      <c r="AB5" s="188">
        <f>'4.DL Finansiālā ilgtspēja'!Z3</f>
        <v>22</v>
      </c>
      <c r="AC5" s="188">
        <f>'4.DL Finansiālā ilgtspēja'!AA3</f>
        <v>23</v>
      </c>
      <c r="AD5" s="188">
        <f>'4.DL Finansiālā ilgtspēja'!AB3</f>
        <v>24</v>
      </c>
      <c r="AE5" s="188">
        <f>'4.DL Finansiālā ilgtspēja'!AC3</f>
        <v>25</v>
      </c>
      <c r="AF5" s="188">
        <f>'4.DL Finansiālā ilgtspēja'!AD3</f>
        <v>26</v>
      </c>
      <c r="AG5" s="188">
        <f>'4.DL Finansiālā ilgtspēja'!AE3</f>
        <v>27</v>
      </c>
      <c r="AH5" s="188">
        <f>'4.DL Finansiālā ilgtspēja'!AF3</f>
        <v>28</v>
      </c>
      <c r="AI5" s="188">
        <f>'4.DL Finansiālā ilgtspēja'!AG3</f>
        <v>29</v>
      </c>
      <c r="AJ5" s="18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3" customFormat="1" x14ac:dyDescent="0.2">
      <c r="A6" s="253"/>
      <c r="B6" s="185"/>
      <c r="C6" s="185" t="s">
        <v>246</v>
      </c>
      <c r="D6" s="311" t="s">
        <v>307</v>
      </c>
      <c r="E6" s="311" t="s">
        <v>191</v>
      </c>
      <c r="F6" s="311" t="s">
        <v>191</v>
      </c>
      <c r="G6" s="188">
        <f>'4.DL Finansiālā ilgtspēja'!E4</f>
        <v>2026</v>
      </c>
      <c r="H6" s="188">
        <f>'4.DL Finansiālā ilgtspēja'!F4</f>
        <v>2027</v>
      </c>
      <c r="I6" s="188">
        <f>'4.DL Finansiālā ilgtspēja'!G4</f>
        <v>2028</v>
      </c>
      <c r="J6" s="188">
        <f>'4.DL Finansiālā ilgtspēja'!H4</f>
        <v>2029</v>
      </c>
      <c r="K6" s="188">
        <f>'4.DL Finansiālā ilgtspēja'!I4</f>
        <v>2030</v>
      </c>
      <c r="L6" s="188">
        <f>'4.DL Finansiālā ilgtspēja'!J4</f>
        <v>2031</v>
      </c>
      <c r="M6" s="188">
        <f>'4.DL Finansiālā ilgtspēja'!K4</f>
        <v>2032</v>
      </c>
      <c r="N6" s="188">
        <f>'4.DL Finansiālā ilgtspēja'!L4</f>
        <v>2033</v>
      </c>
      <c r="O6" s="188">
        <f>'4.DL Finansiālā ilgtspēja'!M4</f>
        <v>2034</v>
      </c>
      <c r="P6" s="188">
        <f>'4.DL Finansiālā ilgtspēja'!N4</f>
        <v>2035</v>
      </c>
      <c r="Q6" s="188">
        <f>'4.DL Finansiālā ilgtspēja'!O4</f>
        <v>2036</v>
      </c>
      <c r="R6" s="188">
        <f>'4.DL Finansiālā ilgtspēja'!P4</f>
        <v>2037</v>
      </c>
      <c r="S6" s="188">
        <f>'4.DL Finansiālā ilgtspēja'!Q4</f>
        <v>2038</v>
      </c>
      <c r="T6" s="188">
        <f>'4.DL Finansiālā ilgtspēja'!R4</f>
        <v>2039</v>
      </c>
      <c r="U6" s="188">
        <f>'4.DL Finansiālā ilgtspēja'!S4</f>
        <v>2040</v>
      </c>
      <c r="V6" s="188">
        <f>'4.DL Finansiālā ilgtspēja'!T4</f>
        <v>2041</v>
      </c>
      <c r="W6" s="188">
        <f>'4.DL Finansiālā ilgtspēja'!U4</f>
        <v>2042</v>
      </c>
      <c r="X6" s="188">
        <f>'4.DL Finansiālā ilgtspēja'!V4</f>
        <v>2043</v>
      </c>
      <c r="Y6" s="188">
        <f>'4.DL Finansiālā ilgtspēja'!W4</f>
        <v>2044</v>
      </c>
      <c r="Z6" s="188">
        <f>'4.DL Finansiālā ilgtspēja'!X4</f>
        <v>2045</v>
      </c>
      <c r="AA6" s="188">
        <f>'4.DL Finansiālā ilgtspēja'!Y4</f>
        <v>2046</v>
      </c>
      <c r="AB6" s="188">
        <f>'4.DL Finansiālā ilgtspēja'!Z4</f>
        <v>2047</v>
      </c>
      <c r="AC6" s="188">
        <f>'4.DL Finansiālā ilgtspēja'!AA4</f>
        <v>2048</v>
      </c>
      <c r="AD6" s="188">
        <f>'4.DL Finansiālā ilgtspēja'!AB4</f>
        <v>2049</v>
      </c>
      <c r="AE6" s="188">
        <f>'4.DL Finansiālā ilgtspēja'!AC4</f>
        <v>2050</v>
      </c>
      <c r="AF6" s="188">
        <f>'4.DL Finansiālā ilgtspēja'!AD4</f>
        <v>2051</v>
      </c>
      <c r="AG6" s="188">
        <f>'4.DL Finansiālā ilgtspēja'!AE4</f>
        <v>2052</v>
      </c>
      <c r="AH6" s="188">
        <f>'4.DL Finansiālā ilgtspēja'!AF4</f>
        <v>2053</v>
      </c>
      <c r="AI6" s="188">
        <f>'4.DL Finansiālā ilgtspēja'!AG4</f>
        <v>2054</v>
      </c>
      <c r="AJ6" s="18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3"/>
      <c r="B7" s="314"/>
      <c r="C7" s="28"/>
      <c r="D7" s="28"/>
      <c r="E7" s="315"/>
      <c r="F7" s="315"/>
      <c r="G7" s="314"/>
      <c r="H7" s="316"/>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81" s="323" customFormat="1" x14ac:dyDescent="0.2">
      <c r="A8" s="317">
        <v>1</v>
      </c>
      <c r="B8" s="318" t="s">
        <v>247</v>
      </c>
      <c r="C8" s="319" t="s">
        <v>130</v>
      </c>
      <c r="D8" s="44">
        <v>0</v>
      </c>
      <c r="E8" s="320">
        <f>G8+NPV($C$3,H8:AJ8)</f>
        <v>0</v>
      </c>
      <c r="F8" s="320">
        <f>SUM(G8:AJ8)</f>
        <v>0</v>
      </c>
      <c r="G8" s="321">
        <f>SUM(G9:G17)</f>
        <v>0</v>
      </c>
      <c r="H8" s="321">
        <f>SUM(H9:H17)</f>
        <v>0</v>
      </c>
      <c r="I8" s="321">
        <f t="shared" ref="I8:AJ8" si="0">SUM(I9:I17)</f>
        <v>0</v>
      </c>
      <c r="J8" s="321">
        <f t="shared" si="0"/>
        <v>0</v>
      </c>
      <c r="K8" s="321">
        <f t="shared" si="0"/>
        <v>0</v>
      </c>
      <c r="L8" s="321">
        <f t="shared" si="0"/>
        <v>0</v>
      </c>
      <c r="M8" s="321">
        <f t="shared" si="0"/>
        <v>0</v>
      </c>
      <c r="N8" s="321">
        <f t="shared" si="0"/>
        <v>0</v>
      </c>
      <c r="O8" s="321">
        <f t="shared" si="0"/>
        <v>0</v>
      </c>
      <c r="P8" s="321">
        <f t="shared" si="0"/>
        <v>0</v>
      </c>
      <c r="Q8" s="321">
        <f t="shared" si="0"/>
        <v>0</v>
      </c>
      <c r="R8" s="321">
        <f t="shared" si="0"/>
        <v>0</v>
      </c>
      <c r="S8" s="321">
        <f t="shared" si="0"/>
        <v>0</v>
      </c>
      <c r="T8" s="321">
        <f t="shared" si="0"/>
        <v>0</v>
      </c>
      <c r="U8" s="321">
        <f t="shared" si="0"/>
        <v>0</v>
      </c>
      <c r="V8" s="321">
        <f t="shared" si="0"/>
        <v>0</v>
      </c>
      <c r="W8" s="321">
        <f t="shared" si="0"/>
        <v>0</v>
      </c>
      <c r="X8" s="321">
        <f t="shared" si="0"/>
        <v>0</v>
      </c>
      <c r="Y8" s="321">
        <f t="shared" si="0"/>
        <v>0</v>
      </c>
      <c r="Z8" s="321">
        <f t="shared" si="0"/>
        <v>0</v>
      </c>
      <c r="AA8" s="321">
        <f t="shared" si="0"/>
        <v>0</v>
      </c>
      <c r="AB8" s="321">
        <f t="shared" si="0"/>
        <v>0</v>
      </c>
      <c r="AC8" s="321">
        <f t="shared" si="0"/>
        <v>0</v>
      </c>
      <c r="AD8" s="321">
        <f t="shared" si="0"/>
        <v>0</v>
      </c>
      <c r="AE8" s="321">
        <f t="shared" si="0"/>
        <v>0</v>
      </c>
      <c r="AF8" s="321">
        <f t="shared" si="0"/>
        <v>0</v>
      </c>
      <c r="AG8" s="321">
        <f t="shared" si="0"/>
        <v>0</v>
      </c>
      <c r="AH8" s="321">
        <f t="shared" si="0"/>
        <v>0</v>
      </c>
      <c r="AI8" s="321">
        <f t="shared" si="0"/>
        <v>0</v>
      </c>
      <c r="AJ8" s="321">
        <f t="shared" si="0"/>
        <v>0</v>
      </c>
      <c r="AK8" s="3"/>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row>
    <row r="9" spans="1:81" x14ac:dyDescent="0.2">
      <c r="A9" s="315" t="s">
        <v>96</v>
      </c>
      <c r="B9" s="4" t="str">
        <f>'5.DL soc.econom. analīze'!B9</f>
        <v>Ieguvums ...</v>
      </c>
      <c r="C9" s="32" t="s">
        <v>130</v>
      </c>
      <c r="D9" s="44">
        <v>0</v>
      </c>
      <c r="E9" s="320">
        <f t="shared" ref="E9:E42" si="1">G9+NPV($C$3,H9:AJ9)</f>
        <v>0</v>
      </c>
      <c r="F9" s="320">
        <f>SUM(G9:AJ9)</f>
        <v>0</v>
      </c>
      <c r="G9" s="383">
        <f>'5.DL soc.econom. analīze'!F9*(1+'7. DL jut. analīze-Soc.'!$D9)</f>
        <v>0</v>
      </c>
      <c r="H9" s="383">
        <f>'5.DL soc.econom. analīze'!G9*(1+'7. DL jut. analīze-Soc.'!$D9)</f>
        <v>0</v>
      </c>
      <c r="I9" s="383">
        <f>'5.DL soc.econom. analīze'!H9*(1+'7. DL jut. analīze-Soc.'!$D9)</f>
        <v>0</v>
      </c>
      <c r="J9" s="383">
        <f>'5.DL soc.econom. analīze'!I9*(1+'7. DL jut. analīze-Soc.'!$D9)</f>
        <v>0</v>
      </c>
      <c r="K9" s="383">
        <f>'5.DL soc.econom. analīze'!J9*(1+'7. DL jut. analīze-Soc.'!$D9)</f>
        <v>0</v>
      </c>
      <c r="L9" s="383">
        <f>'5.DL soc.econom. analīze'!K9*(1+'7. DL jut. analīze-Soc.'!$D9)</f>
        <v>0</v>
      </c>
      <c r="M9" s="383">
        <f>'5.DL soc.econom. analīze'!L9*(1+'7. DL jut. analīze-Soc.'!$D9)</f>
        <v>0</v>
      </c>
      <c r="N9" s="383">
        <f>'5.DL soc.econom. analīze'!M9*(1+'7. DL jut. analīze-Soc.'!$D9)</f>
        <v>0</v>
      </c>
      <c r="O9" s="383">
        <f>'5.DL soc.econom. analīze'!N9*(1+'7. DL jut. analīze-Soc.'!$D9)</f>
        <v>0</v>
      </c>
      <c r="P9" s="383">
        <f>'5.DL soc.econom. analīze'!O9*(1+'7. DL jut. analīze-Soc.'!$D9)</f>
        <v>0</v>
      </c>
      <c r="Q9" s="383">
        <f>'5.DL soc.econom. analīze'!P9*(1+'7. DL jut. analīze-Soc.'!$D9)</f>
        <v>0</v>
      </c>
      <c r="R9" s="383">
        <f>'5.DL soc.econom. analīze'!Q9*(1+'7. DL jut. analīze-Soc.'!$D9)</f>
        <v>0</v>
      </c>
      <c r="S9" s="383">
        <f>'5.DL soc.econom. analīze'!R9*(1+'7. DL jut. analīze-Soc.'!$D9)</f>
        <v>0</v>
      </c>
      <c r="T9" s="383">
        <f>'5.DL soc.econom. analīze'!S9*(1+'7. DL jut. analīze-Soc.'!$D9)</f>
        <v>0</v>
      </c>
      <c r="U9" s="383">
        <f>'5.DL soc.econom. analīze'!T9*(1+'7. DL jut. analīze-Soc.'!$D9)</f>
        <v>0</v>
      </c>
      <c r="V9" s="383">
        <f>'5.DL soc.econom. analīze'!U9*(1+'7. DL jut. analīze-Soc.'!$D9)</f>
        <v>0</v>
      </c>
      <c r="W9" s="383">
        <f>'5.DL soc.econom. analīze'!V9*(1+'7. DL jut. analīze-Soc.'!$D9)</f>
        <v>0</v>
      </c>
      <c r="X9" s="383">
        <f>'5.DL soc.econom. analīze'!W9*(1+'7. DL jut. analīze-Soc.'!$D9)</f>
        <v>0</v>
      </c>
      <c r="Y9" s="383">
        <f>'5.DL soc.econom. analīze'!X9*(1+'7. DL jut. analīze-Soc.'!$D9)</f>
        <v>0</v>
      </c>
      <c r="Z9" s="383">
        <f>'5.DL soc.econom. analīze'!Y9*(1+'7. DL jut. analīze-Soc.'!$D9)</f>
        <v>0</v>
      </c>
      <c r="AA9" s="383">
        <f>'5.DL soc.econom. analīze'!Z9*(1+'7. DL jut. analīze-Soc.'!$D9)</f>
        <v>0</v>
      </c>
      <c r="AB9" s="383">
        <f>'5.DL soc.econom. analīze'!AA9*(1+'7. DL jut. analīze-Soc.'!$D9)</f>
        <v>0</v>
      </c>
      <c r="AC9" s="383">
        <f>'5.DL soc.econom. analīze'!AB9*(1+'7. DL jut. analīze-Soc.'!$D9)</f>
        <v>0</v>
      </c>
      <c r="AD9" s="383">
        <f>'5.DL soc.econom. analīze'!AC9*(1+'7. DL jut. analīze-Soc.'!$D9)</f>
        <v>0</v>
      </c>
      <c r="AE9" s="383">
        <f>'5.DL soc.econom. analīze'!AD9*(1+'7. DL jut. analīze-Soc.'!$D9)</f>
        <v>0</v>
      </c>
      <c r="AF9" s="383">
        <f>'5.DL soc.econom. analīze'!AE9*(1+'7. DL jut. analīze-Soc.'!$D9)</f>
        <v>0</v>
      </c>
      <c r="AG9" s="383">
        <f>'5.DL soc.econom. analīze'!AF9*(1+'7. DL jut. analīze-Soc.'!$D9)</f>
        <v>0</v>
      </c>
      <c r="AH9" s="383">
        <f>'5.DL soc.econom. analīze'!AG9*(1+'7. DL jut. analīze-Soc.'!$D9)</f>
        <v>0</v>
      </c>
      <c r="AI9" s="383">
        <f>'5.DL soc.econom. analīze'!AH9*(1+'7. DL jut. analīze-Soc.'!$D9)</f>
        <v>0</v>
      </c>
      <c r="AJ9" s="383">
        <f>'5.DL soc.econom. analīze'!AI9*(1+'7. DL jut. analīze-Soc.'!$D9)</f>
        <v>0</v>
      </c>
    </row>
    <row r="10" spans="1:81" x14ac:dyDescent="0.2">
      <c r="A10" s="315" t="s">
        <v>98</v>
      </c>
      <c r="B10" s="4" t="str">
        <f>'5.DL soc.econom. analīze'!B10</f>
        <v>Ieguvums ...</v>
      </c>
      <c r="C10" s="32" t="s">
        <v>130</v>
      </c>
      <c r="D10" s="44">
        <v>0</v>
      </c>
      <c r="E10" s="320">
        <f t="shared" si="1"/>
        <v>0</v>
      </c>
      <c r="F10" s="320">
        <f t="shared" ref="F10:F42" si="2">SUM(G10:AJ10)</f>
        <v>0</v>
      </c>
      <c r="G10" s="383">
        <f>'5.DL soc.econom. analīze'!F10*(1+'7. DL jut. analīze-Soc.'!$D10)</f>
        <v>0</v>
      </c>
      <c r="H10" s="383">
        <f>'5.DL soc.econom. analīze'!G10*(1+'7. DL jut. analīze-Soc.'!$D10)</f>
        <v>0</v>
      </c>
      <c r="I10" s="383">
        <f>'5.DL soc.econom. analīze'!H10*(1+'7. DL jut. analīze-Soc.'!$D10)</f>
        <v>0</v>
      </c>
      <c r="J10" s="383">
        <f>'5.DL soc.econom. analīze'!I10*(1+'7. DL jut. analīze-Soc.'!$D10)</f>
        <v>0</v>
      </c>
      <c r="K10" s="383">
        <f>'5.DL soc.econom. analīze'!J10*(1+'7. DL jut. analīze-Soc.'!$D10)</f>
        <v>0</v>
      </c>
      <c r="L10" s="383">
        <f>'5.DL soc.econom. analīze'!K10*(1+'7. DL jut. analīze-Soc.'!$D10)</f>
        <v>0</v>
      </c>
      <c r="M10" s="383">
        <f>'5.DL soc.econom. analīze'!L10*(1+'7. DL jut. analīze-Soc.'!$D10)</f>
        <v>0</v>
      </c>
      <c r="N10" s="383">
        <f>'5.DL soc.econom. analīze'!M10*(1+'7. DL jut. analīze-Soc.'!$D10)</f>
        <v>0</v>
      </c>
      <c r="O10" s="383">
        <f>'5.DL soc.econom. analīze'!N10*(1+'7. DL jut. analīze-Soc.'!$D10)</f>
        <v>0</v>
      </c>
      <c r="P10" s="383">
        <f>'5.DL soc.econom. analīze'!O10*(1+'7. DL jut. analīze-Soc.'!$D10)</f>
        <v>0</v>
      </c>
      <c r="Q10" s="383">
        <f>'5.DL soc.econom. analīze'!P10*(1+'7. DL jut. analīze-Soc.'!$D10)</f>
        <v>0</v>
      </c>
      <c r="R10" s="383">
        <f>'5.DL soc.econom. analīze'!Q10*(1+'7. DL jut. analīze-Soc.'!$D10)</f>
        <v>0</v>
      </c>
      <c r="S10" s="383">
        <f>'5.DL soc.econom. analīze'!R10*(1+'7. DL jut. analīze-Soc.'!$D10)</f>
        <v>0</v>
      </c>
      <c r="T10" s="383">
        <f>'5.DL soc.econom. analīze'!S10*(1+'7. DL jut. analīze-Soc.'!$D10)</f>
        <v>0</v>
      </c>
      <c r="U10" s="383">
        <f>'5.DL soc.econom. analīze'!T10*(1+'7. DL jut. analīze-Soc.'!$D10)</f>
        <v>0</v>
      </c>
      <c r="V10" s="383">
        <f>'5.DL soc.econom. analīze'!U10*(1+'7. DL jut. analīze-Soc.'!$D10)</f>
        <v>0</v>
      </c>
      <c r="W10" s="383">
        <f>'5.DL soc.econom. analīze'!V10*(1+'7. DL jut. analīze-Soc.'!$D10)</f>
        <v>0</v>
      </c>
      <c r="X10" s="383">
        <f>'5.DL soc.econom. analīze'!W10*(1+'7. DL jut. analīze-Soc.'!$D10)</f>
        <v>0</v>
      </c>
      <c r="Y10" s="383">
        <f>'5.DL soc.econom. analīze'!X10*(1+'7. DL jut. analīze-Soc.'!$D10)</f>
        <v>0</v>
      </c>
      <c r="Z10" s="383">
        <f>'5.DL soc.econom. analīze'!Y10*(1+'7. DL jut. analīze-Soc.'!$D10)</f>
        <v>0</v>
      </c>
      <c r="AA10" s="383">
        <f>'5.DL soc.econom. analīze'!Z10*(1+'7. DL jut. analīze-Soc.'!$D10)</f>
        <v>0</v>
      </c>
      <c r="AB10" s="383">
        <f>'5.DL soc.econom. analīze'!AA10*(1+'7. DL jut. analīze-Soc.'!$D10)</f>
        <v>0</v>
      </c>
      <c r="AC10" s="383">
        <f>'5.DL soc.econom. analīze'!AB10*(1+'7. DL jut. analīze-Soc.'!$D10)</f>
        <v>0</v>
      </c>
      <c r="AD10" s="383">
        <f>'5.DL soc.econom. analīze'!AC10*(1+'7. DL jut. analīze-Soc.'!$D10)</f>
        <v>0</v>
      </c>
      <c r="AE10" s="383">
        <f>'5.DL soc.econom. analīze'!AD10*(1+'7. DL jut. analīze-Soc.'!$D10)</f>
        <v>0</v>
      </c>
      <c r="AF10" s="383">
        <f>'5.DL soc.econom. analīze'!AE10*(1+'7. DL jut. analīze-Soc.'!$D10)</f>
        <v>0</v>
      </c>
      <c r="AG10" s="383">
        <f>'5.DL soc.econom. analīze'!AF10*(1+'7. DL jut. analīze-Soc.'!$D10)</f>
        <v>0</v>
      </c>
      <c r="AH10" s="383">
        <f>'5.DL soc.econom. analīze'!AG10*(1+'7. DL jut. analīze-Soc.'!$D10)</f>
        <v>0</v>
      </c>
      <c r="AI10" s="383">
        <f>'5.DL soc.econom. analīze'!AH10*(1+'7. DL jut. analīze-Soc.'!$D10)</f>
        <v>0</v>
      </c>
      <c r="AJ10" s="383">
        <f>'5.DL soc.econom. analīze'!AI10*(1+'7. DL jut. analīze-Soc.'!$D10)</f>
        <v>0</v>
      </c>
    </row>
    <row r="11" spans="1:81" x14ac:dyDescent="0.2">
      <c r="A11" s="315" t="s">
        <v>100</v>
      </c>
      <c r="B11" s="4" t="str">
        <f>'5.DL soc.econom. analīze'!B11</f>
        <v>Ieguvums ...</v>
      </c>
      <c r="C11" s="32" t="s">
        <v>130</v>
      </c>
      <c r="D11" s="44">
        <v>0</v>
      </c>
      <c r="E11" s="320">
        <f t="shared" si="1"/>
        <v>0</v>
      </c>
      <c r="F11" s="320">
        <f t="shared" si="2"/>
        <v>0</v>
      </c>
      <c r="G11" s="383">
        <f>'5.DL soc.econom. analīze'!F11*(1+'7. DL jut. analīze-Soc.'!$D11)</f>
        <v>0</v>
      </c>
      <c r="H11" s="383">
        <f>'5.DL soc.econom. analīze'!G11*(1+'7. DL jut. analīze-Soc.'!$D11)</f>
        <v>0</v>
      </c>
      <c r="I11" s="383">
        <f>'5.DL soc.econom. analīze'!H11*(1+'7. DL jut. analīze-Soc.'!$D11)</f>
        <v>0</v>
      </c>
      <c r="J11" s="383">
        <f>'5.DL soc.econom. analīze'!I11*(1+'7. DL jut. analīze-Soc.'!$D11)</f>
        <v>0</v>
      </c>
      <c r="K11" s="383">
        <f>'5.DL soc.econom. analīze'!J11*(1+'7. DL jut. analīze-Soc.'!$D11)</f>
        <v>0</v>
      </c>
      <c r="L11" s="383">
        <f>'5.DL soc.econom. analīze'!K11*(1+'7. DL jut. analīze-Soc.'!$D11)</f>
        <v>0</v>
      </c>
      <c r="M11" s="383">
        <f>'5.DL soc.econom. analīze'!L11*(1+'7. DL jut. analīze-Soc.'!$D11)</f>
        <v>0</v>
      </c>
      <c r="N11" s="383">
        <f>'5.DL soc.econom. analīze'!M11*(1+'7. DL jut. analīze-Soc.'!$D11)</f>
        <v>0</v>
      </c>
      <c r="O11" s="383">
        <f>'5.DL soc.econom. analīze'!N11*(1+'7. DL jut. analīze-Soc.'!$D11)</f>
        <v>0</v>
      </c>
      <c r="P11" s="383">
        <f>'5.DL soc.econom. analīze'!O11*(1+'7. DL jut. analīze-Soc.'!$D11)</f>
        <v>0</v>
      </c>
      <c r="Q11" s="383">
        <f>'5.DL soc.econom. analīze'!P11*(1+'7. DL jut. analīze-Soc.'!$D11)</f>
        <v>0</v>
      </c>
      <c r="R11" s="383">
        <f>'5.DL soc.econom. analīze'!Q11*(1+'7. DL jut. analīze-Soc.'!$D11)</f>
        <v>0</v>
      </c>
      <c r="S11" s="383">
        <f>'5.DL soc.econom. analīze'!R11*(1+'7. DL jut. analīze-Soc.'!$D11)</f>
        <v>0</v>
      </c>
      <c r="T11" s="383">
        <f>'5.DL soc.econom. analīze'!S11*(1+'7. DL jut. analīze-Soc.'!$D11)</f>
        <v>0</v>
      </c>
      <c r="U11" s="383">
        <f>'5.DL soc.econom. analīze'!T11*(1+'7. DL jut. analīze-Soc.'!$D11)</f>
        <v>0</v>
      </c>
      <c r="V11" s="383">
        <f>'5.DL soc.econom. analīze'!U11*(1+'7. DL jut. analīze-Soc.'!$D11)</f>
        <v>0</v>
      </c>
      <c r="W11" s="383">
        <f>'5.DL soc.econom. analīze'!V11*(1+'7. DL jut. analīze-Soc.'!$D11)</f>
        <v>0</v>
      </c>
      <c r="X11" s="383">
        <f>'5.DL soc.econom. analīze'!W11*(1+'7. DL jut. analīze-Soc.'!$D11)</f>
        <v>0</v>
      </c>
      <c r="Y11" s="383">
        <f>'5.DL soc.econom. analīze'!X11*(1+'7. DL jut. analīze-Soc.'!$D11)</f>
        <v>0</v>
      </c>
      <c r="Z11" s="383">
        <f>'5.DL soc.econom. analīze'!Y11*(1+'7. DL jut. analīze-Soc.'!$D11)</f>
        <v>0</v>
      </c>
      <c r="AA11" s="383">
        <f>'5.DL soc.econom. analīze'!Z11*(1+'7. DL jut. analīze-Soc.'!$D11)</f>
        <v>0</v>
      </c>
      <c r="AB11" s="383">
        <f>'5.DL soc.econom. analīze'!AA11*(1+'7. DL jut. analīze-Soc.'!$D11)</f>
        <v>0</v>
      </c>
      <c r="AC11" s="383">
        <f>'5.DL soc.econom. analīze'!AB11*(1+'7. DL jut. analīze-Soc.'!$D11)</f>
        <v>0</v>
      </c>
      <c r="AD11" s="383">
        <f>'5.DL soc.econom. analīze'!AC11*(1+'7. DL jut. analīze-Soc.'!$D11)</f>
        <v>0</v>
      </c>
      <c r="AE11" s="383">
        <f>'5.DL soc.econom. analīze'!AD11*(1+'7. DL jut. analīze-Soc.'!$D11)</f>
        <v>0</v>
      </c>
      <c r="AF11" s="383">
        <f>'5.DL soc.econom. analīze'!AE11*(1+'7. DL jut. analīze-Soc.'!$D11)</f>
        <v>0</v>
      </c>
      <c r="AG11" s="383">
        <f>'5.DL soc.econom. analīze'!AF11*(1+'7. DL jut. analīze-Soc.'!$D11)</f>
        <v>0</v>
      </c>
      <c r="AH11" s="383">
        <f>'5.DL soc.econom. analīze'!AG11*(1+'7. DL jut. analīze-Soc.'!$D11)</f>
        <v>0</v>
      </c>
      <c r="AI11" s="383">
        <f>'5.DL soc.econom. analīze'!AH11*(1+'7. DL jut. analīze-Soc.'!$D11)</f>
        <v>0</v>
      </c>
      <c r="AJ11" s="383">
        <f>'5.DL soc.econom. analīze'!AI11*(1+'7. DL jut. analīze-Soc.'!$D11)</f>
        <v>0</v>
      </c>
    </row>
    <row r="12" spans="1:81" x14ac:dyDescent="0.2">
      <c r="A12" s="315" t="s">
        <v>102</v>
      </c>
      <c r="B12" s="4" t="str">
        <f>'5.DL soc.econom. analīze'!B12</f>
        <v>Ieguvums ...</v>
      </c>
      <c r="C12" s="32" t="s">
        <v>130</v>
      </c>
      <c r="D12" s="44">
        <v>0</v>
      </c>
      <c r="E12" s="320">
        <f t="shared" si="1"/>
        <v>0</v>
      </c>
      <c r="F12" s="320">
        <f t="shared" si="2"/>
        <v>0</v>
      </c>
      <c r="G12" s="383">
        <f>'5.DL soc.econom. analīze'!F12*(1+'7. DL jut. analīze-Soc.'!$D12)</f>
        <v>0</v>
      </c>
      <c r="H12" s="383">
        <f>'5.DL soc.econom. analīze'!G12*(1+'7. DL jut. analīze-Soc.'!$D12)</f>
        <v>0</v>
      </c>
      <c r="I12" s="383">
        <f>'5.DL soc.econom. analīze'!H12*(1+'7. DL jut. analīze-Soc.'!$D12)</f>
        <v>0</v>
      </c>
      <c r="J12" s="383">
        <f>'5.DL soc.econom. analīze'!I12*(1+'7. DL jut. analīze-Soc.'!$D12)</f>
        <v>0</v>
      </c>
      <c r="K12" s="383">
        <f>'5.DL soc.econom. analīze'!J12*(1+'7. DL jut. analīze-Soc.'!$D12)</f>
        <v>0</v>
      </c>
      <c r="L12" s="383">
        <f>'5.DL soc.econom. analīze'!K12*(1+'7. DL jut. analīze-Soc.'!$D12)</f>
        <v>0</v>
      </c>
      <c r="M12" s="383">
        <f>'5.DL soc.econom. analīze'!L12*(1+'7. DL jut. analīze-Soc.'!$D12)</f>
        <v>0</v>
      </c>
      <c r="N12" s="383">
        <f>'5.DL soc.econom. analīze'!M12*(1+'7. DL jut. analīze-Soc.'!$D12)</f>
        <v>0</v>
      </c>
      <c r="O12" s="383">
        <f>'5.DL soc.econom. analīze'!N12*(1+'7. DL jut. analīze-Soc.'!$D12)</f>
        <v>0</v>
      </c>
      <c r="P12" s="383">
        <f>'5.DL soc.econom. analīze'!O12*(1+'7. DL jut. analīze-Soc.'!$D12)</f>
        <v>0</v>
      </c>
      <c r="Q12" s="383">
        <f>'5.DL soc.econom. analīze'!P12*(1+'7. DL jut. analīze-Soc.'!$D12)</f>
        <v>0</v>
      </c>
      <c r="R12" s="383">
        <f>'5.DL soc.econom. analīze'!Q12*(1+'7. DL jut. analīze-Soc.'!$D12)</f>
        <v>0</v>
      </c>
      <c r="S12" s="383">
        <f>'5.DL soc.econom. analīze'!R12*(1+'7. DL jut. analīze-Soc.'!$D12)</f>
        <v>0</v>
      </c>
      <c r="T12" s="383">
        <f>'5.DL soc.econom. analīze'!S12*(1+'7. DL jut. analīze-Soc.'!$D12)</f>
        <v>0</v>
      </c>
      <c r="U12" s="383">
        <f>'5.DL soc.econom. analīze'!T12*(1+'7. DL jut. analīze-Soc.'!$D12)</f>
        <v>0</v>
      </c>
      <c r="V12" s="383">
        <f>'5.DL soc.econom. analīze'!U12*(1+'7. DL jut. analīze-Soc.'!$D12)</f>
        <v>0</v>
      </c>
      <c r="W12" s="383">
        <f>'5.DL soc.econom. analīze'!V12*(1+'7. DL jut. analīze-Soc.'!$D12)</f>
        <v>0</v>
      </c>
      <c r="X12" s="383">
        <f>'5.DL soc.econom. analīze'!W12*(1+'7. DL jut. analīze-Soc.'!$D12)</f>
        <v>0</v>
      </c>
      <c r="Y12" s="383">
        <f>'5.DL soc.econom. analīze'!X12*(1+'7. DL jut. analīze-Soc.'!$D12)</f>
        <v>0</v>
      </c>
      <c r="Z12" s="383">
        <f>'5.DL soc.econom. analīze'!Y12*(1+'7. DL jut. analīze-Soc.'!$D12)</f>
        <v>0</v>
      </c>
      <c r="AA12" s="383">
        <f>'5.DL soc.econom. analīze'!Z12*(1+'7. DL jut. analīze-Soc.'!$D12)</f>
        <v>0</v>
      </c>
      <c r="AB12" s="383">
        <f>'5.DL soc.econom. analīze'!AA12*(1+'7. DL jut. analīze-Soc.'!$D12)</f>
        <v>0</v>
      </c>
      <c r="AC12" s="383">
        <f>'5.DL soc.econom. analīze'!AB12*(1+'7. DL jut. analīze-Soc.'!$D12)</f>
        <v>0</v>
      </c>
      <c r="AD12" s="383">
        <f>'5.DL soc.econom. analīze'!AC12*(1+'7. DL jut. analīze-Soc.'!$D12)</f>
        <v>0</v>
      </c>
      <c r="AE12" s="383">
        <f>'5.DL soc.econom. analīze'!AD12*(1+'7. DL jut. analīze-Soc.'!$D12)</f>
        <v>0</v>
      </c>
      <c r="AF12" s="383">
        <f>'5.DL soc.econom. analīze'!AE12*(1+'7. DL jut. analīze-Soc.'!$D12)</f>
        <v>0</v>
      </c>
      <c r="AG12" s="383">
        <f>'5.DL soc.econom. analīze'!AF12*(1+'7. DL jut. analīze-Soc.'!$D12)</f>
        <v>0</v>
      </c>
      <c r="AH12" s="383">
        <f>'5.DL soc.econom. analīze'!AG12*(1+'7. DL jut. analīze-Soc.'!$D12)</f>
        <v>0</v>
      </c>
      <c r="AI12" s="383">
        <f>'5.DL soc.econom. analīze'!AH12*(1+'7. DL jut. analīze-Soc.'!$D12)</f>
        <v>0</v>
      </c>
      <c r="AJ12" s="383">
        <f>'5.DL soc.econom. analīze'!AI12*(1+'7. DL jut. analīze-Soc.'!$D12)</f>
        <v>0</v>
      </c>
    </row>
    <row r="13" spans="1:81" x14ac:dyDescent="0.2">
      <c r="A13" s="315" t="s">
        <v>105</v>
      </c>
      <c r="B13" s="4" t="str">
        <f>'5.DL soc.econom. analīze'!B13</f>
        <v>Ieguvums ...</v>
      </c>
      <c r="C13" s="32" t="s">
        <v>130</v>
      </c>
      <c r="D13" s="44">
        <v>0</v>
      </c>
      <c r="E13" s="320">
        <f t="shared" si="1"/>
        <v>0</v>
      </c>
      <c r="F13" s="320">
        <f t="shared" si="2"/>
        <v>0</v>
      </c>
      <c r="G13" s="383">
        <f>'5.DL soc.econom. analīze'!F13*(1+'7. DL jut. analīze-Soc.'!$D13)</f>
        <v>0</v>
      </c>
      <c r="H13" s="383">
        <f>'5.DL soc.econom. analīze'!G13*(1+'7. DL jut. analīze-Soc.'!$D13)</f>
        <v>0</v>
      </c>
      <c r="I13" s="383">
        <f>'5.DL soc.econom. analīze'!H13*(1+'7. DL jut. analīze-Soc.'!$D13)</f>
        <v>0</v>
      </c>
      <c r="J13" s="383">
        <f>'5.DL soc.econom. analīze'!I13*(1+'7. DL jut. analīze-Soc.'!$D13)</f>
        <v>0</v>
      </c>
      <c r="K13" s="383">
        <f>'5.DL soc.econom. analīze'!J13*(1+'7. DL jut. analīze-Soc.'!$D13)</f>
        <v>0</v>
      </c>
      <c r="L13" s="383">
        <f>'5.DL soc.econom. analīze'!K13*(1+'7. DL jut. analīze-Soc.'!$D13)</f>
        <v>0</v>
      </c>
      <c r="M13" s="383">
        <f>'5.DL soc.econom. analīze'!L13*(1+'7. DL jut. analīze-Soc.'!$D13)</f>
        <v>0</v>
      </c>
      <c r="N13" s="383">
        <f>'5.DL soc.econom. analīze'!M13*(1+'7. DL jut. analīze-Soc.'!$D13)</f>
        <v>0</v>
      </c>
      <c r="O13" s="383">
        <f>'5.DL soc.econom. analīze'!N13*(1+'7. DL jut. analīze-Soc.'!$D13)</f>
        <v>0</v>
      </c>
      <c r="P13" s="383">
        <f>'5.DL soc.econom. analīze'!O13*(1+'7. DL jut. analīze-Soc.'!$D13)</f>
        <v>0</v>
      </c>
      <c r="Q13" s="383">
        <f>'5.DL soc.econom. analīze'!P13*(1+'7. DL jut. analīze-Soc.'!$D13)</f>
        <v>0</v>
      </c>
      <c r="R13" s="383">
        <f>'5.DL soc.econom. analīze'!Q13*(1+'7. DL jut. analīze-Soc.'!$D13)</f>
        <v>0</v>
      </c>
      <c r="S13" s="383">
        <f>'5.DL soc.econom. analīze'!R13*(1+'7. DL jut. analīze-Soc.'!$D13)</f>
        <v>0</v>
      </c>
      <c r="T13" s="383">
        <f>'5.DL soc.econom. analīze'!S13*(1+'7. DL jut. analīze-Soc.'!$D13)</f>
        <v>0</v>
      </c>
      <c r="U13" s="383">
        <f>'5.DL soc.econom. analīze'!T13*(1+'7. DL jut. analīze-Soc.'!$D13)</f>
        <v>0</v>
      </c>
      <c r="V13" s="383">
        <f>'5.DL soc.econom. analīze'!U13*(1+'7. DL jut. analīze-Soc.'!$D13)</f>
        <v>0</v>
      </c>
      <c r="W13" s="383">
        <f>'5.DL soc.econom. analīze'!V13*(1+'7. DL jut. analīze-Soc.'!$D13)</f>
        <v>0</v>
      </c>
      <c r="X13" s="383">
        <f>'5.DL soc.econom. analīze'!W13*(1+'7. DL jut. analīze-Soc.'!$D13)</f>
        <v>0</v>
      </c>
      <c r="Y13" s="383">
        <f>'5.DL soc.econom. analīze'!X13*(1+'7. DL jut. analīze-Soc.'!$D13)</f>
        <v>0</v>
      </c>
      <c r="Z13" s="383">
        <f>'5.DL soc.econom. analīze'!Y13*(1+'7. DL jut. analīze-Soc.'!$D13)</f>
        <v>0</v>
      </c>
      <c r="AA13" s="383">
        <f>'5.DL soc.econom. analīze'!Z13*(1+'7. DL jut. analīze-Soc.'!$D13)</f>
        <v>0</v>
      </c>
      <c r="AB13" s="383">
        <f>'5.DL soc.econom. analīze'!AA13*(1+'7. DL jut. analīze-Soc.'!$D13)</f>
        <v>0</v>
      </c>
      <c r="AC13" s="383">
        <f>'5.DL soc.econom. analīze'!AB13*(1+'7. DL jut. analīze-Soc.'!$D13)</f>
        <v>0</v>
      </c>
      <c r="AD13" s="383">
        <f>'5.DL soc.econom. analīze'!AC13*(1+'7. DL jut. analīze-Soc.'!$D13)</f>
        <v>0</v>
      </c>
      <c r="AE13" s="383">
        <f>'5.DL soc.econom. analīze'!AD13*(1+'7. DL jut. analīze-Soc.'!$D13)</f>
        <v>0</v>
      </c>
      <c r="AF13" s="383">
        <f>'5.DL soc.econom. analīze'!AE13*(1+'7. DL jut. analīze-Soc.'!$D13)</f>
        <v>0</v>
      </c>
      <c r="AG13" s="383">
        <f>'5.DL soc.econom. analīze'!AF13*(1+'7. DL jut. analīze-Soc.'!$D13)</f>
        <v>0</v>
      </c>
      <c r="AH13" s="383">
        <f>'5.DL soc.econom. analīze'!AG13*(1+'7. DL jut. analīze-Soc.'!$D13)</f>
        <v>0</v>
      </c>
      <c r="AI13" s="383">
        <f>'5.DL soc.econom. analīze'!AH13*(1+'7. DL jut. analīze-Soc.'!$D13)</f>
        <v>0</v>
      </c>
      <c r="AJ13" s="383">
        <f>'5.DL soc.econom. analīze'!AI13*(1+'7. DL jut. analīze-Soc.'!$D13)</f>
        <v>0</v>
      </c>
    </row>
    <row r="14" spans="1:81" x14ac:dyDescent="0.2">
      <c r="A14" s="315" t="s">
        <v>109</v>
      </c>
      <c r="B14" s="4" t="str">
        <f>'5.DL soc.econom. analīze'!B14</f>
        <v>Ieguvums ...</v>
      </c>
      <c r="C14" s="32" t="s">
        <v>130</v>
      </c>
      <c r="D14" s="44">
        <v>0</v>
      </c>
      <c r="E14" s="320">
        <f t="shared" si="1"/>
        <v>0</v>
      </c>
      <c r="F14" s="320">
        <f t="shared" si="2"/>
        <v>0</v>
      </c>
      <c r="G14" s="383">
        <f>'5.DL soc.econom. analīze'!F14*(1+'7. DL jut. analīze-Soc.'!$D14)</f>
        <v>0</v>
      </c>
      <c r="H14" s="383">
        <f>'5.DL soc.econom. analīze'!G14*(1+'7. DL jut. analīze-Soc.'!$D14)</f>
        <v>0</v>
      </c>
      <c r="I14" s="383">
        <f>'5.DL soc.econom. analīze'!H14*(1+'7. DL jut. analīze-Soc.'!$D14)</f>
        <v>0</v>
      </c>
      <c r="J14" s="383">
        <f>'5.DL soc.econom. analīze'!I14*(1+'7. DL jut. analīze-Soc.'!$D14)</f>
        <v>0</v>
      </c>
      <c r="K14" s="383">
        <f>'5.DL soc.econom. analīze'!J14*(1+'7. DL jut. analīze-Soc.'!$D14)</f>
        <v>0</v>
      </c>
      <c r="L14" s="383">
        <f>'5.DL soc.econom. analīze'!K14*(1+'7. DL jut. analīze-Soc.'!$D14)</f>
        <v>0</v>
      </c>
      <c r="M14" s="383">
        <f>'5.DL soc.econom. analīze'!L14*(1+'7. DL jut. analīze-Soc.'!$D14)</f>
        <v>0</v>
      </c>
      <c r="N14" s="383">
        <f>'5.DL soc.econom. analīze'!M14*(1+'7. DL jut. analīze-Soc.'!$D14)</f>
        <v>0</v>
      </c>
      <c r="O14" s="383">
        <f>'5.DL soc.econom. analīze'!N14*(1+'7. DL jut. analīze-Soc.'!$D14)</f>
        <v>0</v>
      </c>
      <c r="P14" s="383">
        <f>'5.DL soc.econom. analīze'!O14*(1+'7. DL jut. analīze-Soc.'!$D14)</f>
        <v>0</v>
      </c>
      <c r="Q14" s="383">
        <f>'5.DL soc.econom. analīze'!P14*(1+'7. DL jut. analīze-Soc.'!$D14)</f>
        <v>0</v>
      </c>
      <c r="R14" s="383">
        <f>'5.DL soc.econom. analīze'!Q14*(1+'7. DL jut. analīze-Soc.'!$D14)</f>
        <v>0</v>
      </c>
      <c r="S14" s="383">
        <f>'5.DL soc.econom. analīze'!R14*(1+'7. DL jut. analīze-Soc.'!$D14)</f>
        <v>0</v>
      </c>
      <c r="T14" s="383">
        <f>'5.DL soc.econom. analīze'!S14*(1+'7. DL jut. analīze-Soc.'!$D14)</f>
        <v>0</v>
      </c>
      <c r="U14" s="383">
        <f>'5.DL soc.econom. analīze'!T14*(1+'7. DL jut. analīze-Soc.'!$D14)</f>
        <v>0</v>
      </c>
      <c r="V14" s="383">
        <f>'5.DL soc.econom. analīze'!U14*(1+'7. DL jut. analīze-Soc.'!$D14)</f>
        <v>0</v>
      </c>
      <c r="W14" s="383">
        <f>'5.DL soc.econom. analīze'!V14*(1+'7. DL jut. analīze-Soc.'!$D14)</f>
        <v>0</v>
      </c>
      <c r="X14" s="383">
        <f>'5.DL soc.econom. analīze'!W14*(1+'7. DL jut. analīze-Soc.'!$D14)</f>
        <v>0</v>
      </c>
      <c r="Y14" s="383">
        <f>'5.DL soc.econom. analīze'!X14*(1+'7. DL jut. analīze-Soc.'!$D14)</f>
        <v>0</v>
      </c>
      <c r="Z14" s="383">
        <f>'5.DL soc.econom. analīze'!Y14*(1+'7. DL jut. analīze-Soc.'!$D14)</f>
        <v>0</v>
      </c>
      <c r="AA14" s="383">
        <f>'5.DL soc.econom. analīze'!Z14*(1+'7. DL jut. analīze-Soc.'!$D14)</f>
        <v>0</v>
      </c>
      <c r="AB14" s="383">
        <f>'5.DL soc.econom. analīze'!AA14*(1+'7. DL jut. analīze-Soc.'!$D14)</f>
        <v>0</v>
      </c>
      <c r="AC14" s="383">
        <f>'5.DL soc.econom. analīze'!AB14*(1+'7. DL jut. analīze-Soc.'!$D14)</f>
        <v>0</v>
      </c>
      <c r="AD14" s="383">
        <f>'5.DL soc.econom. analīze'!AC14*(1+'7. DL jut. analīze-Soc.'!$D14)</f>
        <v>0</v>
      </c>
      <c r="AE14" s="383">
        <f>'5.DL soc.econom. analīze'!AD14*(1+'7. DL jut. analīze-Soc.'!$D14)</f>
        <v>0</v>
      </c>
      <c r="AF14" s="383">
        <f>'5.DL soc.econom. analīze'!AE14*(1+'7. DL jut. analīze-Soc.'!$D14)</f>
        <v>0</v>
      </c>
      <c r="AG14" s="383">
        <f>'5.DL soc.econom. analīze'!AF14*(1+'7. DL jut. analīze-Soc.'!$D14)</f>
        <v>0</v>
      </c>
      <c r="AH14" s="383">
        <f>'5.DL soc.econom. analīze'!AG14*(1+'7. DL jut. analīze-Soc.'!$D14)</f>
        <v>0</v>
      </c>
      <c r="AI14" s="383">
        <f>'5.DL soc.econom. analīze'!AH14*(1+'7. DL jut. analīze-Soc.'!$D14)</f>
        <v>0</v>
      </c>
      <c r="AJ14" s="383">
        <f>'5.DL soc.econom. analīze'!AI14*(1+'7. DL jut. analīze-Soc.'!$D14)</f>
        <v>0</v>
      </c>
    </row>
    <row r="15" spans="1:81" x14ac:dyDescent="0.2">
      <c r="A15" s="315" t="s">
        <v>111</v>
      </c>
      <c r="B15" s="4" t="str">
        <f>'5.DL soc.econom. analīze'!B15</f>
        <v>Ieguvums ...</v>
      </c>
      <c r="C15" s="32" t="s">
        <v>130</v>
      </c>
      <c r="D15" s="44">
        <v>0</v>
      </c>
      <c r="E15" s="320">
        <f t="shared" si="1"/>
        <v>0</v>
      </c>
      <c r="F15" s="320">
        <f t="shared" si="2"/>
        <v>0</v>
      </c>
      <c r="G15" s="383">
        <f>'5.DL soc.econom. analīze'!F15*(1+'7. DL jut. analīze-Soc.'!$D15)</f>
        <v>0</v>
      </c>
      <c r="H15" s="383">
        <f>'5.DL soc.econom. analīze'!G15*(1+'7. DL jut. analīze-Soc.'!$D15)</f>
        <v>0</v>
      </c>
      <c r="I15" s="383">
        <f>'5.DL soc.econom. analīze'!H15*(1+'7. DL jut. analīze-Soc.'!$D15)</f>
        <v>0</v>
      </c>
      <c r="J15" s="383">
        <f>'5.DL soc.econom. analīze'!I15*(1+'7. DL jut. analīze-Soc.'!$D15)</f>
        <v>0</v>
      </c>
      <c r="K15" s="383">
        <f>'5.DL soc.econom. analīze'!J15*(1+'7. DL jut. analīze-Soc.'!$D15)</f>
        <v>0</v>
      </c>
      <c r="L15" s="383">
        <f>'5.DL soc.econom. analīze'!K15*(1+'7. DL jut. analīze-Soc.'!$D15)</f>
        <v>0</v>
      </c>
      <c r="M15" s="383">
        <f>'5.DL soc.econom. analīze'!L15*(1+'7. DL jut. analīze-Soc.'!$D15)</f>
        <v>0</v>
      </c>
      <c r="N15" s="383">
        <f>'5.DL soc.econom. analīze'!M15*(1+'7. DL jut. analīze-Soc.'!$D15)</f>
        <v>0</v>
      </c>
      <c r="O15" s="383">
        <f>'5.DL soc.econom. analīze'!N15*(1+'7. DL jut. analīze-Soc.'!$D15)</f>
        <v>0</v>
      </c>
      <c r="P15" s="383">
        <f>'5.DL soc.econom. analīze'!O15*(1+'7. DL jut. analīze-Soc.'!$D15)</f>
        <v>0</v>
      </c>
      <c r="Q15" s="383">
        <f>'5.DL soc.econom. analīze'!P15*(1+'7. DL jut. analīze-Soc.'!$D15)</f>
        <v>0</v>
      </c>
      <c r="R15" s="383">
        <f>'5.DL soc.econom. analīze'!Q15*(1+'7. DL jut. analīze-Soc.'!$D15)</f>
        <v>0</v>
      </c>
      <c r="S15" s="383">
        <f>'5.DL soc.econom. analīze'!R15*(1+'7. DL jut. analīze-Soc.'!$D15)</f>
        <v>0</v>
      </c>
      <c r="T15" s="383">
        <f>'5.DL soc.econom. analīze'!S15*(1+'7. DL jut. analīze-Soc.'!$D15)</f>
        <v>0</v>
      </c>
      <c r="U15" s="383">
        <f>'5.DL soc.econom. analīze'!T15*(1+'7. DL jut. analīze-Soc.'!$D15)</f>
        <v>0</v>
      </c>
      <c r="V15" s="383">
        <f>'5.DL soc.econom. analīze'!U15*(1+'7. DL jut. analīze-Soc.'!$D15)</f>
        <v>0</v>
      </c>
      <c r="W15" s="383">
        <f>'5.DL soc.econom. analīze'!V15*(1+'7. DL jut. analīze-Soc.'!$D15)</f>
        <v>0</v>
      </c>
      <c r="X15" s="383">
        <f>'5.DL soc.econom. analīze'!W15*(1+'7. DL jut. analīze-Soc.'!$D15)</f>
        <v>0</v>
      </c>
      <c r="Y15" s="383">
        <f>'5.DL soc.econom. analīze'!X15*(1+'7. DL jut. analīze-Soc.'!$D15)</f>
        <v>0</v>
      </c>
      <c r="Z15" s="383">
        <f>'5.DL soc.econom. analīze'!Y15*(1+'7. DL jut. analīze-Soc.'!$D15)</f>
        <v>0</v>
      </c>
      <c r="AA15" s="383">
        <f>'5.DL soc.econom. analīze'!Z15*(1+'7. DL jut. analīze-Soc.'!$D15)</f>
        <v>0</v>
      </c>
      <c r="AB15" s="383">
        <f>'5.DL soc.econom. analīze'!AA15*(1+'7. DL jut. analīze-Soc.'!$D15)</f>
        <v>0</v>
      </c>
      <c r="AC15" s="383">
        <f>'5.DL soc.econom. analīze'!AB15*(1+'7. DL jut. analīze-Soc.'!$D15)</f>
        <v>0</v>
      </c>
      <c r="AD15" s="383">
        <f>'5.DL soc.econom. analīze'!AC15*(1+'7. DL jut. analīze-Soc.'!$D15)</f>
        <v>0</v>
      </c>
      <c r="AE15" s="383">
        <f>'5.DL soc.econom. analīze'!AD15*(1+'7. DL jut. analīze-Soc.'!$D15)</f>
        <v>0</v>
      </c>
      <c r="AF15" s="383">
        <f>'5.DL soc.econom. analīze'!AE15*(1+'7. DL jut. analīze-Soc.'!$D15)</f>
        <v>0</v>
      </c>
      <c r="AG15" s="383">
        <f>'5.DL soc.econom. analīze'!AF15*(1+'7. DL jut. analīze-Soc.'!$D15)</f>
        <v>0</v>
      </c>
      <c r="AH15" s="383">
        <f>'5.DL soc.econom. analīze'!AG15*(1+'7. DL jut. analīze-Soc.'!$D15)</f>
        <v>0</v>
      </c>
      <c r="AI15" s="383">
        <f>'5.DL soc.econom. analīze'!AH15*(1+'7. DL jut. analīze-Soc.'!$D15)</f>
        <v>0</v>
      </c>
      <c r="AJ15" s="383">
        <f>'5.DL soc.econom. analīze'!AI15*(1+'7. DL jut. analīze-Soc.'!$D15)</f>
        <v>0</v>
      </c>
    </row>
    <row r="16" spans="1:81" x14ac:dyDescent="0.2">
      <c r="A16" s="315" t="s">
        <v>113</v>
      </c>
      <c r="B16" s="4" t="str">
        <f>'5.DL soc.econom. analīze'!B16</f>
        <v>Ieguvums ...</v>
      </c>
      <c r="C16" s="32" t="s">
        <v>130</v>
      </c>
      <c r="D16" s="44">
        <v>0</v>
      </c>
      <c r="E16" s="320">
        <f t="shared" si="1"/>
        <v>0</v>
      </c>
      <c r="F16" s="320">
        <f t="shared" si="2"/>
        <v>0</v>
      </c>
      <c r="G16" s="383">
        <f>'5.DL soc.econom. analīze'!F16*(1+'7. DL jut. analīze-Soc.'!$D16)</f>
        <v>0</v>
      </c>
      <c r="H16" s="383">
        <f>'5.DL soc.econom. analīze'!G16*(1+'7. DL jut. analīze-Soc.'!$D16)</f>
        <v>0</v>
      </c>
      <c r="I16" s="383">
        <f>'5.DL soc.econom. analīze'!H16*(1+'7. DL jut. analīze-Soc.'!$D16)</f>
        <v>0</v>
      </c>
      <c r="J16" s="383">
        <f>'5.DL soc.econom. analīze'!I16*(1+'7. DL jut. analīze-Soc.'!$D16)</f>
        <v>0</v>
      </c>
      <c r="K16" s="383">
        <f>'5.DL soc.econom. analīze'!J16*(1+'7. DL jut. analīze-Soc.'!$D16)</f>
        <v>0</v>
      </c>
      <c r="L16" s="383">
        <f>'5.DL soc.econom. analīze'!K16*(1+'7. DL jut. analīze-Soc.'!$D16)</f>
        <v>0</v>
      </c>
      <c r="M16" s="383">
        <f>'5.DL soc.econom. analīze'!L16*(1+'7. DL jut. analīze-Soc.'!$D16)</f>
        <v>0</v>
      </c>
      <c r="N16" s="383">
        <f>'5.DL soc.econom. analīze'!M16*(1+'7. DL jut. analīze-Soc.'!$D16)</f>
        <v>0</v>
      </c>
      <c r="O16" s="383">
        <f>'5.DL soc.econom. analīze'!N16*(1+'7. DL jut. analīze-Soc.'!$D16)</f>
        <v>0</v>
      </c>
      <c r="P16" s="383">
        <f>'5.DL soc.econom. analīze'!O16*(1+'7. DL jut. analīze-Soc.'!$D16)</f>
        <v>0</v>
      </c>
      <c r="Q16" s="383">
        <f>'5.DL soc.econom. analīze'!P16*(1+'7. DL jut. analīze-Soc.'!$D16)</f>
        <v>0</v>
      </c>
      <c r="R16" s="383">
        <f>'5.DL soc.econom. analīze'!Q16*(1+'7. DL jut. analīze-Soc.'!$D16)</f>
        <v>0</v>
      </c>
      <c r="S16" s="383">
        <f>'5.DL soc.econom. analīze'!R16*(1+'7. DL jut. analīze-Soc.'!$D16)</f>
        <v>0</v>
      </c>
      <c r="T16" s="383">
        <f>'5.DL soc.econom. analīze'!S16*(1+'7. DL jut. analīze-Soc.'!$D16)</f>
        <v>0</v>
      </c>
      <c r="U16" s="383">
        <f>'5.DL soc.econom. analīze'!T16*(1+'7. DL jut. analīze-Soc.'!$D16)</f>
        <v>0</v>
      </c>
      <c r="V16" s="383">
        <f>'5.DL soc.econom. analīze'!U16*(1+'7. DL jut. analīze-Soc.'!$D16)</f>
        <v>0</v>
      </c>
      <c r="W16" s="383">
        <f>'5.DL soc.econom. analīze'!V16*(1+'7. DL jut. analīze-Soc.'!$D16)</f>
        <v>0</v>
      </c>
      <c r="X16" s="383">
        <f>'5.DL soc.econom. analīze'!W16*(1+'7. DL jut. analīze-Soc.'!$D16)</f>
        <v>0</v>
      </c>
      <c r="Y16" s="383">
        <f>'5.DL soc.econom. analīze'!X16*(1+'7. DL jut. analīze-Soc.'!$D16)</f>
        <v>0</v>
      </c>
      <c r="Z16" s="383">
        <f>'5.DL soc.econom. analīze'!Y16*(1+'7. DL jut. analīze-Soc.'!$D16)</f>
        <v>0</v>
      </c>
      <c r="AA16" s="383">
        <f>'5.DL soc.econom. analīze'!Z16*(1+'7. DL jut. analīze-Soc.'!$D16)</f>
        <v>0</v>
      </c>
      <c r="AB16" s="383">
        <f>'5.DL soc.econom. analīze'!AA16*(1+'7. DL jut. analīze-Soc.'!$D16)</f>
        <v>0</v>
      </c>
      <c r="AC16" s="383">
        <f>'5.DL soc.econom. analīze'!AB16*(1+'7. DL jut. analīze-Soc.'!$D16)</f>
        <v>0</v>
      </c>
      <c r="AD16" s="383">
        <f>'5.DL soc.econom. analīze'!AC16*(1+'7. DL jut. analīze-Soc.'!$D16)</f>
        <v>0</v>
      </c>
      <c r="AE16" s="383">
        <f>'5.DL soc.econom. analīze'!AD16*(1+'7. DL jut. analīze-Soc.'!$D16)</f>
        <v>0</v>
      </c>
      <c r="AF16" s="383">
        <f>'5.DL soc.econom. analīze'!AE16*(1+'7. DL jut. analīze-Soc.'!$D16)</f>
        <v>0</v>
      </c>
      <c r="AG16" s="383">
        <f>'5.DL soc.econom. analīze'!AF16*(1+'7. DL jut. analīze-Soc.'!$D16)</f>
        <v>0</v>
      </c>
      <c r="AH16" s="383">
        <f>'5.DL soc.econom. analīze'!AG16*(1+'7. DL jut. analīze-Soc.'!$D16)</f>
        <v>0</v>
      </c>
      <c r="AI16" s="383">
        <f>'5.DL soc.econom. analīze'!AH16*(1+'7. DL jut. analīze-Soc.'!$D16)</f>
        <v>0</v>
      </c>
      <c r="AJ16" s="383">
        <f>'5.DL soc.econom. analīze'!AI16*(1+'7. DL jut. analīze-Soc.'!$D16)</f>
        <v>0</v>
      </c>
    </row>
    <row r="17" spans="1:81" x14ac:dyDescent="0.2">
      <c r="A17" s="315" t="s">
        <v>249</v>
      </c>
      <c r="B17" s="4" t="str">
        <f>'5.DL soc.econom. analīze'!B17</f>
        <v>Ieguvums ...</v>
      </c>
      <c r="C17" s="32" t="s">
        <v>130</v>
      </c>
      <c r="D17" s="44">
        <v>0</v>
      </c>
      <c r="E17" s="320">
        <f t="shared" si="1"/>
        <v>0</v>
      </c>
      <c r="F17" s="320">
        <f t="shared" si="2"/>
        <v>0</v>
      </c>
      <c r="G17" s="383">
        <f>'5.DL soc.econom. analīze'!F17*(1+'7. DL jut. analīze-Soc.'!$D17)</f>
        <v>0</v>
      </c>
      <c r="H17" s="383">
        <f>'5.DL soc.econom. analīze'!G17*(1+'7. DL jut. analīze-Soc.'!$D17)</f>
        <v>0</v>
      </c>
      <c r="I17" s="383">
        <f>'5.DL soc.econom. analīze'!H17*(1+'7. DL jut. analīze-Soc.'!$D17)</f>
        <v>0</v>
      </c>
      <c r="J17" s="383">
        <f>'5.DL soc.econom. analīze'!I17*(1+'7. DL jut. analīze-Soc.'!$D17)</f>
        <v>0</v>
      </c>
      <c r="K17" s="383">
        <f>'5.DL soc.econom. analīze'!J17*(1+'7. DL jut. analīze-Soc.'!$D17)</f>
        <v>0</v>
      </c>
      <c r="L17" s="383">
        <f>'5.DL soc.econom. analīze'!K17*(1+'7. DL jut. analīze-Soc.'!$D17)</f>
        <v>0</v>
      </c>
      <c r="M17" s="383">
        <f>'5.DL soc.econom. analīze'!L17*(1+'7. DL jut. analīze-Soc.'!$D17)</f>
        <v>0</v>
      </c>
      <c r="N17" s="383">
        <f>'5.DL soc.econom. analīze'!M17*(1+'7. DL jut. analīze-Soc.'!$D17)</f>
        <v>0</v>
      </c>
      <c r="O17" s="383">
        <f>'5.DL soc.econom. analīze'!N17*(1+'7. DL jut. analīze-Soc.'!$D17)</f>
        <v>0</v>
      </c>
      <c r="P17" s="383">
        <f>'5.DL soc.econom. analīze'!O17*(1+'7. DL jut. analīze-Soc.'!$D17)</f>
        <v>0</v>
      </c>
      <c r="Q17" s="383">
        <f>'5.DL soc.econom. analīze'!P17*(1+'7. DL jut. analīze-Soc.'!$D17)</f>
        <v>0</v>
      </c>
      <c r="R17" s="383">
        <f>'5.DL soc.econom. analīze'!Q17*(1+'7. DL jut. analīze-Soc.'!$D17)</f>
        <v>0</v>
      </c>
      <c r="S17" s="383">
        <f>'5.DL soc.econom. analīze'!R17*(1+'7. DL jut. analīze-Soc.'!$D17)</f>
        <v>0</v>
      </c>
      <c r="T17" s="383">
        <f>'5.DL soc.econom. analīze'!S17*(1+'7. DL jut. analīze-Soc.'!$D17)</f>
        <v>0</v>
      </c>
      <c r="U17" s="383">
        <f>'5.DL soc.econom. analīze'!T17*(1+'7. DL jut. analīze-Soc.'!$D17)</f>
        <v>0</v>
      </c>
      <c r="V17" s="383">
        <f>'5.DL soc.econom. analīze'!U17*(1+'7. DL jut. analīze-Soc.'!$D17)</f>
        <v>0</v>
      </c>
      <c r="W17" s="383">
        <f>'5.DL soc.econom. analīze'!V17*(1+'7. DL jut. analīze-Soc.'!$D17)</f>
        <v>0</v>
      </c>
      <c r="X17" s="383">
        <f>'5.DL soc.econom. analīze'!W17*(1+'7. DL jut. analīze-Soc.'!$D17)</f>
        <v>0</v>
      </c>
      <c r="Y17" s="383">
        <f>'5.DL soc.econom. analīze'!X17*(1+'7. DL jut. analīze-Soc.'!$D17)</f>
        <v>0</v>
      </c>
      <c r="Z17" s="383">
        <f>'5.DL soc.econom. analīze'!Y17*(1+'7. DL jut. analīze-Soc.'!$D17)</f>
        <v>0</v>
      </c>
      <c r="AA17" s="383">
        <f>'5.DL soc.econom. analīze'!Z17*(1+'7. DL jut. analīze-Soc.'!$D17)</f>
        <v>0</v>
      </c>
      <c r="AB17" s="383">
        <f>'5.DL soc.econom. analīze'!AA17*(1+'7. DL jut. analīze-Soc.'!$D17)</f>
        <v>0</v>
      </c>
      <c r="AC17" s="383">
        <f>'5.DL soc.econom. analīze'!AB17*(1+'7. DL jut. analīze-Soc.'!$D17)</f>
        <v>0</v>
      </c>
      <c r="AD17" s="383">
        <f>'5.DL soc.econom. analīze'!AC17*(1+'7. DL jut. analīze-Soc.'!$D17)</f>
        <v>0</v>
      </c>
      <c r="AE17" s="383">
        <f>'5.DL soc.econom. analīze'!AD17*(1+'7. DL jut. analīze-Soc.'!$D17)</f>
        <v>0</v>
      </c>
      <c r="AF17" s="383">
        <f>'5.DL soc.econom. analīze'!AE17*(1+'7. DL jut. analīze-Soc.'!$D17)</f>
        <v>0</v>
      </c>
      <c r="AG17" s="383">
        <f>'5.DL soc.econom. analīze'!AF17*(1+'7. DL jut. analīze-Soc.'!$D17)</f>
        <v>0</v>
      </c>
      <c r="AH17" s="383">
        <f>'5.DL soc.econom. analīze'!AG17*(1+'7. DL jut. analīze-Soc.'!$D17)</f>
        <v>0</v>
      </c>
      <c r="AI17" s="383">
        <f>'5.DL soc.econom. analīze'!AH17*(1+'7. DL jut. analīze-Soc.'!$D17)</f>
        <v>0</v>
      </c>
      <c r="AJ17" s="383">
        <f>'5.DL soc.econom. analīze'!AI17*(1+'7. DL jut. analīze-Soc.'!$D17)</f>
        <v>0</v>
      </c>
    </row>
    <row r="18" spans="1:81" s="323" customFormat="1" x14ac:dyDescent="0.2">
      <c r="A18" s="317">
        <v>2</v>
      </c>
      <c r="B18" s="318" t="s">
        <v>250</v>
      </c>
      <c r="C18" s="319" t="s">
        <v>130</v>
      </c>
      <c r="D18" s="44">
        <v>0</v>
      </c>
      <c r="E18" s="320">
        <f t="shared" si="1"/>
        <v>0</v>
      </c>
      <c r="F18" s="320">
        <f t="shared" si="2"/>
        <v>0</v>
      </c>
      <c r="G18" s="321">
        <f>SUM(G19:G23)</f>
        <v>0</v>
      </c>
      <c r="H18" s="321">
        <f>SUM(H19:H23)</f>
        <v>0</v>
      </c>
      <c r="I18" s="321">
        <f t="shared" ref="I18:AJ18" si="3">SUM(I19:I23)</f>
        <v>0</v>
      </c>
      <c r="J18" s="321">
        <f t="shared" si="3"/>
        <v>0</v>
      </c>
      <c r="K18" s="321">
        <f t="shared" si="3"/>
        <v>0</v>
      </c>
      <c r="L18" s="321">
        <f t="shared" si="3"/>
        <v>0</v>
      </c>
      <c r="M18" s="321">
        <f t="shared" si="3"/>
        <v>0</v>
      </c>
      <c r="N18" s="321">
        <f t="shared" si="3"/>
        <v>0</v>
      </c>
      <c r="O18" s="321">
        <f t="shared" si="3"/>
        <v>0</v>
      </c>
      <c r="P18" s="321">
        <f t="shared" si="3"/>
        <v>0</v>
      </c>
      <c r="Q18" s="321">
        <f t="shared" si="3"/>
        <v>0</v>
      </c>
      <c r="R18" s="321">
        <f t="shared" si="3"/>
        <v>0</v>
      </c>
      <c r="S18" s="321">
        <f t="shared" si="3"/>
        <v>0</v>
      </c>
      <c r="T18" s="321">
        <f t="shared" si="3"/>
        <v>0</v>
      </c>
      <c r="U18" s="321">
        <f t="shared" si="3"/>
        <v>0</v>
      </c>
      <c r="V18" s="321">
        <f t="shared" si="3"/>
        <v>0</v>
      </c>
      <c r="W18" s="321">
        <f t="shared" si="3"/>
        <v>0</v>
      </c>
      <c r="X18" s="321">
        <f t="shared" si="3"/>
        <v>0</v>
      </c>
      <c r="Y18" s="321">
        <f t="shared" si="3"/>
        <v>0</v>
      </c>
      <c r="Z18" s="321">
        <f t="shared" si="3"/>
        <v>0</v>
      </c>
      <c r="AA18" s="321">
        <f t="shared" si="3"/>
        <v>0</v>
      </c>
      <c r="AB18" s="321">
        <f t="shared" si="3"/>
        <v>0</v>
      </c>
      <c r="AC18" s="321">
        <f t="shared" si="3"/>
        <v>0</v>
      </c>
      <c r="AD18" s="321">
        <f t="shared" si="3"/>
        <v>0</v>
      </c>
      <c r="AE18" s="321">
        <f t="shared" si="3"/>
        <v>0</v>
      </c>
      <c r="AF18" s="321">
        <f t="shared" si="3"/>
        <v>0</v>
      </c>
      <c r="AG18" s="321">
        <f t="shared" si="3"/>
        <v>0</v>
      </c>
      <c r="AH18" s="321">
        <f t="shared" si="3"/>
        <v>0</v>
      </c>
      <c r="AI18" s="321">
        <f t="shared" si="3"/>
        <v>0</v>
      </c>
      <c r="AJ18" s="321">
        <f t="shared" si="3"/>
        <v>0</v>
      </c>
      <c r="AK18" s="3"/>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row>
    <row r="19" spans="1:81" x14ac:dyDescent="0.2">
      <c r="A19" s="315" t="s">
        <v>195</v>
      </c>
      <c r="B19" s="4" t="str">
        <f>'5.DL soc.econom. analīze'!B19</f>
        <v>Ieguvums ...</v>
      </c>
      <c r="C19" s="32" t="s">
        <v>130</v>
      </c>
      <c r="D19" s="44">
        <v>0</v>
      </c>
      <c r="E19" s="320">
        <f t="shared" si="1"/>
        <v>0</v>
      </c>
      <c r="F19" s="320">
        <f t="shared" si="2"/>
        <v>0</v>
      </c>
      <c r="G19" s="383">
        <f>'5.DL soc.econom. analīze'!F19*(1+'7. DL jut. analīze-Soc.'!$D19)</f>
        <v>0</v>
      </c>
      <c r="H19" s="383">
        <f>'5.DL soc.econom. analīze'!G19*(1+'7. DL jut. analīze-Soc.'!$D19)</f>
        <v>0</v>
      </c>
      <c r="I19" s="383">
        <f>'5.DL soc.econom. analīze'!H19*(1+'7. DL jut. analīze-Soc.'!$D19)</f>
        <v>0</v>
      </c>
      <c r="J19" s="383">
        <f>'5.DL soc.econom. analīze'!I19*(1+'7. DL jut. analīze-Soc.'!$D19)</f>
        <v>0</v>
      </c>
      <c r="K19" s="383">
        <f>'5.DL soc.econom. analīze'!J19*(1+'7. DL jut. analīze-Soc.'!$D19)</f>
        <v>0</v>
      </c>
      <c r="L19" s="383">
        <f>'5.DL soc.econom. analīze'!K19*(1+'7. DL jut. analīze-Soc.'!$D19)</f>
        <v>0</v>
      </c>
      <c r="M19" s="383">
        <f>'5.DL soc.econom. analīze'!L19*(1+'7. DL jut. analīze-Soc.'!$D19)</f>
        <v>0</v>
      </c>
      <c r="N19" s="383">
        <f>'5.DL soc.econom. analīze'!M19*(1+'7. DL jut. analīze-Soc.'!$D19)</f>
        <v>0</v>
      </c>
      <c r="O19" s="383">
        <f>'5.DL soc.econom. analīze'!N19*(1+'7. DL jut. analīze-Soc.'!$D19)</f>
        <v>0</v>
      </c>
      <c r="P19" s="383">
        <f>'5.DL soc.econom. analīze'!O19*(1+'7. DL jut. analīze-Soc.'!$D19)</f>
        <v>0</v>
      </c>
      <c r="Q19" s="383">
        <f>'5.DL soc.econom. analīze'!P19*(1+'7. DL jut. analīze-Soc.'!$D19)</f>
        <v>0</v>
      </c>
      <c r="R19" s="383">
        <f>'5.DL soc.econom. analīze'!Q19*(1+'7. DL jut. analīze-Soc.'!$D19)</f>
        <v>0</v>
      </c>
      <c r="S19" s="383">
        <f>'5.DL soc.econom. analīze'!R19*(1+'7. DL jut. analīze-Soc.'!$D19)</f>
        <v>0</v>
      </c>
      <c r="T19" s="383">
        <f>'5.DL soc.econom. analīze'!S19*(1+'7. DL jut. analīze-Soc.'!$D19)</f>
        <v>0</v>
      </c>
      <c r="U19" s="383">
        <f>'5.DL soc.econom. analīze'!T19*(1+'7. DL jut. analīze-Soc.'!$D19)</f>
        <v>0</v>
      </c>
      <c r="V19" s="383">
        <f>'5.DL soc.econom. analīze'!U19*(1+'7. DL jut. analīze-Soc.'!$D19)</f>
        <v>0</v>
      </c>
      <c r="W19" s="383">
        <f>'5.DL soc.econom. analīze'!V19*(1+'7. DL jut. analīze-Soc.'!$D19)</f>
        <v>0</v>
      </c>
      <c r="X19" s="383">
        <f>'5.DL soc.econom. analīze'!W19*(1+'7. DL jut. analīze-Soc.'!$D19)</f>
        <v>0</v>
      </c>
      <c r="Y19" s="383">
        <f>'5.DL soc.econom. analīze'!X19*(1+'7. DL jut. analīze-Soc.'!$D19)</f>
        <v>0</v>
      </c>
      <c r="Z19" s="383">
        <f>'5.DL soc.econom. analīze'!Y19*(1+'7. DL jut. analīze-Soc.'!$D19)</f>
        <v>0</v>
      </c>
      <c r="AA19" s="383">
        <f>'5.DL soc.econom. analīze'!Z19*(1+'7. DL jut. analīze-Soc.'!$D19)</f>
        <v>0</v>
      </c>
      <c r="AB19" s="383">
        <f>'5.DL soc.econom. analīze'!AA19*(1+'7. DL jut. analīze-Soc.'!$D19)</f>
        <v>0</v>
      </c>
      <c r="AC19" s="383">
        <f>'5.DL soc.econom. analīze'!AB19*(1+'7. DL jut. analīze-Soc.'!$D19)</f>
        <v>0</v>
      </c>
      <c r="AD19" s="383">
        <f>'5.DL soc.econom. analīze'!AC19*(1+'7. DL jut. analīze-Soc.'!$D19)</f>
        <v>0</v>
      </c>
      <c r="AE19" s="383">
        <f>'5.DL soc.econom. analīze'!AD19*(1+'7. DL jut. analīze-Soc.'!$D19)</f>
        <v>0</v>
      </c>
      <c r="AF19" s="383">
        <f>'5.DL soc.econom. analīze'!AE19*(1+'7. DL jut. analīze-Soc.'!$D19)</f>
        <v>0</v>
      </c>
      <c r="AG19" s="383">
        <f>'5.DL soc.econom. analīze'!AF19*(1+'7. DL jut. analīze-Soc.'!$D19)</f>
        <v>0</v>
      </c>
      <c r="AH19" s="383">
        <f>'5.DL soc.econom. analīze'!AG19*(1+'7. DL jut. analīze-Soc.'!$D19)</f>
        <v>0</v>
      </c>
      <c r="AI19" s="383">
        <f>'5.DL soc.econom. analīze'!AH19*(1+'7. DL jut. analīze-Soc.'!$D19)</f>
        <v>0</v>
      </c>
      <c r="AJ19" s="383">
        <f>'5.DL soc.econom. analīze'!AI19*(1+'7. DL jut. analīze-Soc.'!$D19)</f>
        <v>0</v>
      </c>
    </row>
    <row r="20" spans="1:81" x14ac:dyDescent="0.2">
      <c r="A20" s="315" t="s">
        <v>196</v>
      </c>
      <c r="B20" s="4" t="str">
        <f>'5.DL soc.econom. analīze'!B20</f>
        <v>Ieguvums ...</v>
      </c>
      <c r="C20" s="32" t="s">
        <v>130</v>
      </c>
      <c r="D20" s="44">
        <v>0</v>
      </c>
      <c r="E20" s="320">
        <f t="shared" si="1"/>
        <v>0</v>
      </c>
      <c r="F20" s="320">
        <f t="shared" si="2"/>
        <v>0</v>
      </c>
      <c r="G20" s="383">
        <f>'5.DL soc.econom. analīze'!F20*(1+'7. DL jut. analīze-Soc.'!$D20)</f>
        <v>0</v>
      </c>
      <c r="H20" s="383">
        <f>'5.DL soc.econom. analīze'!G20*(1+'7. DL jut. analīze-Soc.'!$D20)</f>
        <v>0</v>
      </c>
      <c r="I20" s="383">
        <f>'5.DL soc.econom. analīze'!H20*(1+'7. DL jut. analīze-Soc.'!$D20)</f>
        <v>0</v>
      </c>
      <c r="J20" s="383">
        <f>'5.DL soc.econom. analīze'!I20*(1+'7. DL jut. analīze-Soc.'!$D20)</f>
        <v>0</v>
      </c>
      <c r="K20" s="383">
        <f>'5.DL soc.econom. analīze'!J20*(1+'7. DL jut. analīze-Soc.'!$D20)</f>
        <v>0</v>
      </c>
      <c r="L20" s="383">
        <f>'5.DL soc.econom. analīze'!K20*(1+'7. DL jut. analīze-Soc.'!$D20)</f>
        <v>0</v>
      </c>
      <c r="M20" s="383">
        <f>'5.DL soc.econom. analīze'!L20*(1+'7. DL jut. analīze-Soc.'!$D20)</f>
        <v>0</v>
      </c>
      <c r="N20" s="383">
        <f>'5.DL soc.econom. analīze'!M20*(1+'7. DL jut. analīze-Soc.'!$D20)</f>
        <v>0</v>
      </c>
      <c r="O20" s="383">
        <f>'5.DL soc.econom. analīze'!N20*(1+'7. DL jut. analīze-Soc.'!$D20)</f>
        <v>0</v>
      </c>
      <c r="P20" s="383">
        <f>'5.DL soc.econom. analīze'!O20*(1+'7. DL jut. analīze-Soc.'!$D20)</f>
        <v>0</v>
      </c>
      <c r="Q20" s="383">
        <f>'5.DL soc.econom. analīze'!P20*(1+'7. DL jut. analīze-Soc.'!$D20)</f>
        <v>0</v>
      </c>
      <c r="R20" s="383">
        <f>'5.DL soc.econom. analīze'!Q20*(1+'7. DL jut. analīze-Soc.'!$D20)</f>
        <v>0</v>
      </c>
      <c r="S20" s="383">
        <f>'5.DL soc.econom. analīze'!R20*(1+'7. DL jut. analīze-Soc.'!$D20)</f>
        <v>0</v>
      </c>
      <c r="T20" s="383">
        <f>'5.DL soc.econom. analīze'!S20*(1+'7. DL jut. analīze-Soc.'!$D20)</f>
        <v>0</v>
      </c>
      <c r="U20" s="383">
        <f>'5.DL soc.econom. analīze'!T20*(1+'7. DL jut. analīze-Soc.'!$D20)</f>
        <v>0</v>
      </c>
      <c r="V20" s="383">
        <f>'5.DL soc.econom. analīze'!U20*(1+'7. DL jut. analīze-Soc.'!$D20)</f>
        <v>0</v>
      </c>
      <c r="W20" s="383">
        <f>'5.DL soc.econom. analīze'!V20*(1+'7. DL jut. analīze-Soc.'!$D20)</f>
        <v>0</v>
      </c>
      <c r="X20" s="383">
        <f>'5.DL soc.econom. analīze'!W20*(1+'7. DL jut. analīze-Soc.'!$D20)</f>
        <v>0</v>
      </c>
      <c r="Y20" s="383">
        <f>'5.DL soc.econom. analīze'!X20*(1+'7. DL jut. analīze-Soc.'!$D20)</f>
        <v>0</v>
      </c>
      <c r="Z20" s="383">
        <f>'5.DL soc.econom. analīze'!Y20*(1+'7. DL jut. analīze-Soc.'!$D20)</f>
        <v>0</v>
      </c>
      <c r="AA20" s="383">
        <f>'5.DL soc.econom. analīze'!Z20*(1+'7. DL jut. analīze-Soc.'!$D20)</f>
        <v>0</v>
      </c>
      <c r="AB20" s="383">
        <f>'5.DL soc.econom. analīze'!AA20*(1+'7. DL jut. analīze-Soc.'!$D20)</f>
        <v>0</v>
      </c>
      <c r="AC20" s="383">
        <f>'5.DL soc.econom. analīze'!AB20*(1+'7. DL jut. analīze-Soc.'!$D20)</f>
        <v>0</v>
      </c>
      <c r="AD20" s="383">
        <f>'5.DL soc.econom. analīze'!AC20*(1+'7. DL jut. analīze-Soc.'!$D20)</f>
        <v>0</v>
      </c>
      <c r="AE20" s="383">
        <f>'5.DL soc.econom. analīze'!AD20*(1+'7. DL jut. analīze-Soc.'!$D20)</f>
        <v>0</v>
      </c>
      <c r="AF20" s="383">
        <f>'5.DL soc.econom. analīze'!AE20*(1+'7. DL jut. analīze-Soc.'!$D20)</f>
        <v>0</v>
      </c>
      <c r="AG20" s="383">
        <f>'5.DL soc.econom. analīze'!AF20*(1+'7. DL jut. analīze-Soc.'!$D20)</f>
        <v>0</v>
      </c>
      <c r="AH20" s="383">
        <f>'5.DL soc.econom. analīze'!AG20*(1+'7. DL jut. analīze-Soc.'!$D20)</f>
        <v>0</v>
      </c>
      <c r="AI20" s="383">
        <f>'5.DL soc.econom. analīze'!AH20*(1+'7. DL jut. analīze-Soc.'!$D20)</f>
        <v>0</v>
      </c>
      <c r="AJ20" s="383">
        <f>'5.DL soc.econom. analīze'!AI20*(1+'7. DL jut. analīze-Soc.'!$D20)</f>
        <v>0</v>
      </c>
    </row>
    <row r="21" spans="1:81" x14ac:dyDescent="0.2">
      <c r="A21" s="315" t="s">
        <v>197</v>
      </c>
      <c r="B21" s="4" t="str">
        <f>'5.DL soc.econom. analīze'!B21</f>
        <v>Ieguvums ...</v>
      </c>
      <c r="C21" s="32" t="s">
        <v>130</v>
      </c>
      <c r="D21" s="44">
        <v>0</v>
      </c>
      <c r="E21" s="320">
        <f t="shared" si="1"/>
        <v>0</v>
      </c>
      <c r="F21" s="320">
        <f t="shared" si="2"/>
        <v>0</v>
      </c>
      <c r="G21" s="383">
        <f>'5.DL soc.econom. analīze'!F21*(1+'7. DL jut. analīze-Soc.'!$D21)</f>
        <v>0</v>
      </c>
      <c r="H21" s="383">
        <f>'5.DL soc.econom. analīze'!G21*(1+'7. DL jut. analīze-Soc.'!$D21)</f>
        <v>0</v>
      </c>
      <c r="I21" s="383">
        <f>'5.DL soc.econom. analīze'!H21*(1+'7. DL jut. analīze-Soc.'!$D21)</f>
        <v>0</v>
      </c>
      <c r="J21" s="383">
        <f>'5.DL soc.econom. analīze'!I21*(1+'7. DL jut. analīze-Soc.'!$D21)</f>
        <v>0</v>
      </c>
      <c r="K21" s="383">
        <f>'5.DL soc.econom. analīze'!J21*(1+'7. DL jut. analīze-Soc.'!$D21)</f>
        <v>0</v>
      </c>
      <c r="L21" s="383">
        <f>'5.DL soc.econom. analīze'!K21*(1+'7. DL jut. analīze-Soc.'!$D21)</f>
        <v>0</v>
      </c>
      <c r="M21" s="383">
        <f>'5.DL soc.econom. analīze'!L21*(1+'7. DL jut. analīze-Soc.'!$D21)</f>
        <v>0</v>
      </c>
      <c r="N21" s="383">
        <f>'5.DL soc.econom. analīze'!M21*(1+'7. DL jut. analīze-Soc.'!$D21)</f>
        <v>0</v>
      </c>
      <c r="O21" s="383">
        <f>'5.DL soc.econom. analīze'!N21*(1+'7. DL jut. analīze-Soc.'!$D21)</f>
        <v>0</v>
      </c>
      <c r="P21" s="383">
        <f>'5.DL soc.econom. analīze'!O21*(1+'7. DL jut. analīze-Soc.'!$D21)</f>
        <v>0</v>
      </c>
      <c r="Q21" s="383">
        <f>'5.DL soc.econom. analīze'!P21*(1+'7. DL jut. analīze-Soc.'!$D21)</f>
        <v>0</v>
      </c>
      <c r="R21" s="383">
        <f>'5.DL soc.econom. analīze'!Q21*(1+'7. DL jut. analīze-Soc.'!$D21)</f>
        <v>0</v>
      </c>
      <c r="S21" s="383">
        <f>'5.DL soc.econom. analīze'!R21*(1+'7. DL jut. analīze-Soc.'!$D21)</f>
        <v>0</v>
      </c>
      <c r="T21" s="383">
        <f>'5.DL soc.econom. analīze'!S21*(1+'7. DL jut. analīze-Soc.'!$D21)</f>
        <v>0</v>
      </c>
      <c r="U21" s="383">
        <f>'5.DL soc.econom. analīze'!T21*(1+'7. DL jut. analīze-Soc.'!$D21)</f>
        <v>0</v>
      </c>
      <c r="V21" s="383">
        <f>'5.DL soc.econom. analīze'!U21*(1+'7. DL jut. analīze-Soc.'!$D21)</f>
        <v>0</v>
      </c>
      <c r="W21" s="383">
        <f>'5.DL soc.econom. analīze'!V21*(1+'7. DL jut. analīze-Soc.'!$D21)</f>
        <v>0</v>
      </c>
      <c r="X21" s="383">
        <f>'5.DL soc.econom. analīze'!W21*(1+'7. DL jut. analīze-Soc.'!$D21)</f>
        <v>0</v>
      </c>
      <c r="Y21" s="383">
        <f>'5.DL soc.econom. analīze'!X21*(1+'7. DL jut. analīze-Soc.'!$D21)</f>
        <v>0</v>
      </c>
      <c r="Z21" s="383">
        <f>'5.DL soc.econom. analīze'!Y21*(1+'7. DL jut. analīze-Soc.'!$D21)</f>
        <v>0</v>
      </c>
      <c r="AA21" s="383">
        <f>'5.DL soc.econom. analīze'!Z21*(1+'7. DL jut. analīze-Soc.'!$D21)</f>
        <v>0</v>
      </c>
      <c r="AB21" s="383">
        <f>'5.DL soc.econom. analīze'!AA21*(1+'7. DL jut. analīze-Soc.'!$D21)</f>
        <v>0</v>
      </c>
      <c r="AC21" s="383">
        <f>'5.DL soc.econom. analīze'!AB21*(1+'7. DL jut. analīze-Soc.'!$D21)</f>
        <v>0</v>
      </c>
      <c r="AD21" s="383">
        <f>'5.DL soc.econom. analīze'!AC21*(1+'7. DL jut. analīze-Soc.'!$D21)</f>
        <v>0</v>
      </c>
      <c r="AE21" s="383">
        <f>'5.DL soc.econom. analīze'!AD21*(1+'7. DL jut. analīze-Soc.'!$D21)</f>
        <v>0</v>
      </c>
      <c r="AF21" s="383">
        <f>'5.DL soc.econom. analīze'!AE21*(1+'7. DL jut. analīze-Soc.'!$D21)</f>
        <v>0</v>
      </c>
      <c r="AG21" s="383">
        <f>'5.DL soc.econom. analīze'!AF21*(1+'7. DL jut. analīze-Soc.'!$D21)</f>
        <v>0</v>
      </c>
      <c r="AH21" s="383">
        <f>'5.DL soc.econom. analīze'!AG21*(1+'7. DL jut. analīze-Soc.'!$D21)</f>
        <v>0</v>
      </c>
      <c r="AI21" s="383">
        <f>'5.DL soc.econom. analīze'!AH21*(1+'7. DL jut. analīze-Soc.'!$D21)</f>
        <v>0</v>
      </c>
      <c r="AJ21" s="383">
        <f>'5.DL soc.econom. analīze'!AI21*(1+'7. DL jut. analīze-Soc.'!$D21)</f>
        <v>0</v>
      </c>
    </row>
    <row r="22" spans="1:81" x14ac:dyDescent="0.2">
      <c r="A22" s="315" t="s">
        <v>198</v>
      </c>
      <c r="B22" s="4" t="str">
        <f>'5.DL soc.econom. analīze'!B22</f>
        <v>Ieguvums ...</v>
      </c>
      <c r="C22" s="32" t="s">
        <v>130</v>
      </c>
      <c r="D22" s="44">
        <v>0</v>
      </c>
      <c r="E22" s="320">
        <f t="shared" si="1"/>
        <v>0</v>
      </c>
      <c r="F22" s="320">
        <f t="shared" si="2"/>
        <v>0</v>
      </c>
      <c r="G22" s="383">
        <f>'5.DL soc.econom. analīze'!F22*(1+'7. DL jut. analīze-Soc.'!$D22)</f>
        <v>0</v>
      </c>
      <c r="H22" s="383">
        <f>'5.DL soc.econom. analīze'!G22*(1+'7. DL jut. analīze-Soc.'!$D22)</f>
        <v>0</v>
      </c>
      <c r="I22" s="383">
        <f>'5.DL soc.econom. analīze'!H22*(1+'7. DL jut. analīze-Soc.'!$D22)</f>
        <v>0</v>
      </c>
      <c r="J22" s="383">
        <f>'5.DL soc.econom. analīze'!I22*(1+'7. DL jut. analīze-Soc.'!$D22)</f>
        <v>0</v>
      </c>
      <c r="K22" s="383">
        <f>'5.DL soc.econom. analīze'!J22*(1+'7. DL jut. analīze-Soc.'!$D22)</f>
        <v>0</v>
      </c>
      <c r="L22" s="383">
        <f>'5.DL soc.econom. analīze'!K22*(1+'7. DL jut. analīze-Soc.'!$D22)</f>
        <v>0</v>
      </c>
      <c r="M22" s="383">
        <f>'5.DL soc.econom. analīze'!L22*(1+'7. DL jut. analīze-Soc.'!$D22)</f>
        <v>0</v>
      </c>
      <c r="N22" s="383">
        <f>'5.DL soc.econom. analīze'!M22*(1+'7. DL jut. analīze-Soc.'!$D22)</f>
        <v>0</v>
      </c>
      <c r="O22" s="383">
        <f>'5.DL soc.econom. analīze'!N22*(1+'7. DL jut. analīze-Soc.'!$D22)</f>
        <v>0</v>
      </c>
      <c r="P22" s="383">
        <f>'5.DL soc.econom. analīze'!O22*(1+'7. DL jut. analīze-Soc.'!$D22)</f>
        <v>0</v>
      </c>
      <c r="Q22" s="383">
        <f>'5.DL soc.econom. analīze'!P22*(1+'7. DL jut. analīze-Soc.'!$D22)</f>
        <v>0</v>
      </c>
      <c r="R22" s="383">
        <f>'5.DL soc.econom. analīze'!Q22*(1+'7. DL jut. analīze-Soc.'!$D22)</f>
        <v>0</v>
      </c>
      <c r="S22" s="383">
        <f>'5.DL soc.econom. analīze'!R22*(1+'7. DL jut. analīze-Soc.'!$D22)</f>
        <v>0</v>
      </c>
      <c r="T22" s="383">
        <f>'5.DL soc.econom. analīze'!S22*(1+'7. DL jut. analīze-Soc.'!$D22)</f>
        <v>0</v>
      </c>
      <c r="U22" s="383">
        <f>'5.DL soc.econom. analīze'!T22*(1+'7. DL jut. analīze-Soc.'!$D22)</f>
        <v>0</v>
      </c>
      <c r="V22" s="383">
        <f>'5.DL soc.econom. analīze'!U22*(1+'7. DL jut. analīze-Soc.'!$D22)</f>
        <v>0</v>
      </c>
      <c r="W22" s="383">
        <f>'5.DL soc.econom. analīze'!V22*(1+'7. DL jut. analīze-Soc.'!$D22)</f>
        <v>0</v>
      </c>
      <c r="X22" s="383">
        <f>'5.DL soc.econom. analīze'!W22*(1+'7. DL jut. analīze-Soc.'!$D22)</f>
        <v>0</v>
      </c>
      <c r="Y22" s="383">
        <f>'5.DL soc.econom. analīze'!X22*(1+'7. DL jut. analīze-Soc.'!$D22)</f>
        <v>0</v>
      </c>
      <c r="Z22" s="383">
        <f>'5.DL soc.econom. analīze'!Y22*(1+'7. DL jut. analīze-Soc.'!$D22)</f>
        <v>0</v>
      </c>
      <c r="AA22" s="383">
        <f>'5.DL soc.econom. analīze'!Z22*(1+'7. DL jut. analīze-Soc.'!$D22)</f>
        <v>0</v>
      </c>
      <c r="AB22" s="383">
        <f>'5.DL soc.econom. analīze'!AA22*(1+'7. DL jut. analīze-Soc.'!$D22)</f>
        <v>0</v>
      </c>
      <c r="AC22" s="383">
        <f>'5.DL soc.econom. analīze'!AB22*(1+'7. DL jut. analīze-Soc.'!$D22)</f>
        <v>0</v>
      </c>
      <c r="AD22" s="383">
        <f>'5.DL soc.econom. analīze'!AC22*(1+'7. DL jut. analīze-Soc.'!$D22)</f>
        <v>0</v>
      </c>
      <c r="AE22" s="383">
        <f>'5.DL soc.econom. analīze'!AD22*(1+'7. DL jut. analīze-Soc.'!$D22)</f>
        <v>0</v>
      </c>
      <c r="AF22" s="383">
        <f>'5.DL soc.econom. analīze'!AE22*(1+'7. DL jut. analīze-Soc.'!$D22)</f>
        <v>0</v>
      </c>
      <c r="AG22" s="383">
        <f>'5.DL soc.econom. analīze'!AF22*(1+'7. DL jut. analīze-Soc.'!$D22)</f>
        <v>0</v>
      </c>
      <c r="AH22" s="383">
        <f>'5.DL soc.econom. analīze'!AG22*(1+'7. DL jut. analīze-Soc.'!$D22)</f>
        <v>0</v>
      </c>
      <c r="AI22" s="383">
        <f>'5.DL soc.econom. analīze'!AH22*(1+'7. DL jut. analīze-Soc.'!$D22)</f>
        <v>0</v>
      </c>
      <c r="AJ22" s="383">
        <f>'5.DL soc.econom. analīze'!AI22*(1+'7. DL jut. analīze-Soc.'!$D22)</f>
        <v>0</v>
      </c>
    </row>
    <row r="23" spans="1:81" x14ac:dyDescent="0.2">
      <c r="A23" s="315" t="s">
        <v>199</v>
      </c>
      <c r="B23" s="4" t="str">
        <f>'5.DL soc.econom. analīze'!B23</f>
        <v>Ieguvums ...</v>
      </c>
      <c r="C23" s="32" t="s">
        <v>130</v>
      </c>
      <c r="D23" s="44">
        <v>0</v>
      </c>
      <c r="E23" s="320">
        <f t="shared" si="1"/>
        <v>0</v>
      </c>
      <c r="F23" s="320">
        <f t="shared" si="2"/>
        <v>0</v>
      </c>
      <c r="G23" s="383">
        <f>'5.DL soc.econom. analīze'!F23*(1+'7. DL jut. analīze-Soc.'!$D23)</f>
        <v>0</v>
      </c>
      <c r="H23" s="383">
        <f>'5.DL soc.econom. analīze'!G23*(1+'7. DL jut. analīze-Soc.'!$D23)</f>
        <v>0</v>
      </c>
      <c r="I23" s="383">
        <f>'5.DL soc.econom. analīze'!H23*(1+'7. DL jut. analīze-Soc.'!$D23)</f>
        <v>0</v>
      </c>
      <c r="J23" s="383">
        <f>'5.DL soc.econom. analīze'!I23*(1+'7. DL jut. analīze-Soc.'!$D23)</f>
        <v>0</v>
      </c>
      <c r="K23" s="383">
        <f>'5.DL soc.econom. analīze'!J23*(1+'7. DL jut. analīze-Soc.'!$D23)</f>
        <v>0</v>
      </c>
      <c r="L23" s="383">
        <f>'5.DL soc.econom. analīze'!K23*(1+'7. DL jut. analīze-Soc.'!$D23)</f>
        <v>0</v>
      </c>
      <c r="M23" s="383">
        <f>'5.DL soc.econom. analīze'!L23*(1+'7. DL jut. analīze-Soc.'!$D23)</f>
        <v>0</v>
      </c>
      <c r="N23" s="383">
        <f>'5.DL soc.econom. analīze'!M23*(1+'7. DL jut. analīze-Soc.'!$D23)</f>
        <v>0</v>
      </c>
      <c r="O23" s="383">
        <f>'5.DL soc.econom. analīze'!N23*(1+'7. DL jut. analīze-Soc.'!$D23)</f>
        <v>0</v>
      </c>
      <c r="P23" s="383">
        <f>'5.DL soc.econom. analīze'!O23*(1+'7. DL jut. analīze-Soc.'!$D23)</f>
        <v>0</v>
      </c>
      <c r="Q23" s="383">
        <f>'5.DL soc.econom. analīze'!P23*(1+'7. DL jut. analīze-Soc.'!$D23)</f>
        <v>0</v>
      </c>
      <c r="R23" s="383">
        <f>'5.DL soc.econom. analīze'!Q23*(1+'7. DL jut. analīze-Soc.'!$D23)</f>
        <v>0</v>
      </c>
      <c r="S23" s="383">
        <f>'5.DL soc.econom. analīze'!R23*(1+'7. DL jut. analīze-Soc.'!$D23)</f>
        <v>0</v>
      </c>
      <c r="T23" s="383">
        <f>'5.DL soc.econom. analīze'!S23*(1+'7. DL jut. analīze-Soc.'!$D23)</f>
        <v>0</v>
      </c>
      <c r="U23" s="383">
        <f>'5.DL soc.econom. analīze'!T23*(1+'7. DL jut. analīze-Soc.'!$D23)</f>
        <v>0</v>
      </c>
      <c r="V23" s="383">
        <f>'5.DL soc.econom. analīze'!U23*(1+'7. DL jut. analīze-Soc.'!$D23)</f>
        <v>0</v>
      </c>
      <c r="W23" s="383">
        <f>'5.DL soc.econom. analīze'!V23*(1+'7. DL jut. analīze-Soc.'!$D23)</f>
        <v>0</v>
      </c>
      <c r="X23" s="383">
        <f>'5.DL soc.econom. analīze'!W23*(1+'7. DL jut. analīze-Soc.'!$D23)</f>
        <v>0</v>
      </c>
      <c r="Y23" s="383">
        <f>'5.DL soc.econom. analīze'!X23*(1+'7. DL jut. analīze-Soc.'!$D23)</f>
        <v>0</v>
      </c>
      <c r="Z23" s="383">
        <f>'5.DL soc.econom. analīze'!Y23*(1+'7. DL jut. analīze-Soc.'!$D23)</f>
        <v>0</v>
      </c>
      <c r="AA23" s="383">
        <f>'5.DL soc.econom. analīze'!Z23*(1+'7. DL jut. analīze-Soc.'!$D23)</f>
        <v>0</v>
      </c>
      <c r="AB23" s="383">
        <f>'5.DL soc.econom. analīze'!AA23*(1+'7. DL jut. analīze-Soc.'!$D23)</f>
        <v>0</v>
      </c>
      <c r="AC23" s="383">
        <f>'5.DL soc.econom. analīze'!AB23*(1+'7. DL jut. analīze-Soc.'!$D23)</f>
        <v>0</v>
      </c>
      <c r="AD23" s="383">
        <f>'5.DL soc.econom. analīze'!AC23*(1+'7. DL jut. analīze-Soc.'!$D23)</f>
        <v>0</v>
      </c>
      <c r="AE23" s="383">
        <f>'5.DL soc.econom. analīze'!AD23*(1+'7. DL jut. analīze-Soc.'!$D23)</f>
        <v>0</v>
      </c>
      <c r="AF23" s="383">
        <f>'5.DL soc.econom. analīze'!AE23*(1+'7. DL jut. analīze-Soc.'!$D23)</f>
        <v>0</v>
      </c>
      <c r="AG23" s="383">
        <f>'5.DL soc.econom. analīze'!AF23*(1+'7. DL jut. analīze-Soc.'!$D23)</f>
        <v>0</v>
      </c>
      <c r="AH23" s="383">
        <f>'5.DL soc.econom. analīze'!AG23*(1+'7. DL jut. analīze-Soc.'!$D23)</f>
        <v>0</v>
      </c>
      <c r="AI23" s="383">
        <f>'5.DL soc.econom. analīze'!AH23*(1+'7. DL jut. analīze-Soc.'!$D23)</f>
        <v>0</v>
      </c>
      <c r="AJ23" s="383">
        <f>'5.DL soc.econom. analīze'!AI23*(1+'7. DL jut. analīze-Soc.'!$D23)</f>
        <v>0</v>
      </c>
    </row>
    <row r="24" spans="1:81" s="323" customFormat="1" x14ac:dyDescent="0.2">
      <c r="A24" s="317">
        <v>3</v>
      </c>
      <c r="B24" s="384" t="s">
        <v>251</v>
      </c>
      <c r="C24" s="319" t="s">
        <v>130</v>
      </c>
      <c r="D24" s="44">
        <v>0</v>
      </c>
      <c r="E24" s="320">
        <f t="shared" si="1"/>
        <v>0</v>
      </c>
      <c r="F24" s="320">
        <f t="shared" si="2"/>
        <v>0</v>
      </c>
      <c r="G24" s="321">
        <f>SUM(G25:G33)</f>
        <v>0</v>
      </c>
      <c r="H24" s="321">
        <f>SUM(H25:H33)</f>
        <v>0</v>
      </c>
      <c r="I24" s="321">
        <f t="shared" ref="I24:AJ24" si="4">SUM(I25:I33)</f>
        <v>0</v>
      </c>
      <c r="J24" s="321">
        <f t="shared" si="4"/>
        <v>0</v>
      </c>
      <c r="K24" s="321">
        <f t="shared" si="4"/>
        <v>0</v>
      </c>
      <c r="L24" s="321">
        <f t="shared" si="4"/>
        <v>0</v>
      </c>
      <c r="M24" s="321">
        <f t="shared" si="4"/>
        <v>0</v>
      </c>
      <c r="N24" s="321">
        <f t="shared" si="4"/>
        <v>0</v>
      </c>
      <c r="O24" s="321">
        <f>SUM(O25:O33)</f>
        <v>0</v>
      </c>
      <c r="P24" s="321">
        <f t="shared" si="4"/>
        <v>0</v>
      </c>
      <c r="Q24" s="321">
        <f t="shared" si="4"/>
        <v>0</v>
      </c>
      <c r="R24" s="321">
        <f t="shared" si="4"/>
        <v>0</v>
      </c>
      <c r="S24" s="321">
        <f t="shared" si="4"/>
        <v>0</v>
      </c>
      <c r="T24" s="321">
        <f t="shared" si="4"/>
        <v>0</v>
      </c>
      <c r="U24" s="321">
        <f t="shared" si="4"/>
        <v>0</v>
      </c>
      <c r="V24" s="321">
        <f t="shared" si="4"/>
        <v>0</v>
      </c>
      <c r="W24" s="321">
        <f t="shared" si="4"/>
        <v>0</v>
      </c>
      <c r="X24" s="321">
        <f t="shared" si="4"/>
        <v>0</v>
      </c>
      <c r="Y24" s="321">
        <f t="shared" si="4"/>
        <v>0</v>
      </c>
      <c r="Z24" s="321">
        <f t="shared" si="4"/>
        <v>0</v>
      </c>
      <c r="AA24" s="321">
        <f t="shared" si="4"/>
        <v>0</v>
      </c>
      <c r="AB24" s="321">
        <f t="shared" si="4"/>
        <v>0</v>
      </c>
      <c r="AC24" s="321">
        <f t="shared" si="4"/>
        <v>0</v>
      </c>
      <c r="AD24" s="321">
        <f t="shared" si="4"/>
        <v>0</v>
      </c>
      <c r="AE24" s="321">
        <f t="shared" si="4"/>
        <v>0</v>
      </c>
      <c r="AF24" s="321">
        <f t="shared" si="4"/>
        <v>0</v>
      </c>
      <c r="AG24" s="321">
        <f t="shared" si="4"/>
        <v>0</v>
      </c>
      <c r="AH24" s="321">
        <f t="shared" si="4"/>
        <v>0</v>
      </c>
      <c r="AI24" s="321">
        <f t="shared" si="4"/>
        <v>0</v>
      </c>
      <c r="AJ24" s="321">
        <f t="shared" si="4"/>
        <v>0</v>
      </c>
      <c r="AK24" s="3"/>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row>
    <row r="25" spans="1:81" x14ac:dyDescent="0.2">
      <c r="A25" s="315" t="s">
        <v>210</v>
      </c>
      <c r="B25" s="4" t="str">
        <f>'5.DL soc.econom. analīze'!B25</f>
        <v>Zaudējumi...</v>
      </c>
      <c r="C25" s="32" t="s">
        <v>130</v>
      </c>
      <c r="D25" s="44">
        <v>0</v>
      </c>
      <c r="E25" s="320">
        <f t="shared" si="1"/>
        <v>0</v>
      </c>
      <c r="F25" s="320">
        <f t="shared" si="2"/>
        <v>0</v>
      </c>
      <c r="G25" s="383">
        <f>'5.DL soc.econom. analīze'!F25*(1+'7. DL jut. analīze-Soc.'!$D25)</f>
        <v>0</v>
      </c>
      <c r="H25" s="383">
        <f>'5.DL soc.econom. analīze'!G25*(1+'7. DL jut. analīze-Soc.'!$D25)</f>
        <v>0</v>
      </c>
      <c r="I25" s="383">
        <f>'5.DL soc.econom. analīze'!H25*(1+'7. DL jut. analīze-Soc.'!$D25)</f>
        <v>0</v>
      </c>
      <c r="J25" s="383">
        <f>'5.DL soc.econom. analīze'!I25*(1+'7. DL jut. analīze-Soc.'!$D25)</f>
        <v>0</v>
      </c>
      <c r="K25" s="383">
        <f>'5.DL soc.econom. analīze'!J25*(1+'7. DL jut. analīze-Soc.'!$D25)</f>
        <v>0</v>
      </c>
      <c r="L25" s="383">
        <f>'5.DL soc.econom. analīze'!K25*(1+'7. DL jut. analīze-Soc.'!$D25)</f>
        <v>0</v>
      </c>
      <c r="M25" s="383">
        <f>'5.DL soc.econom. analīze'!L25*(1+'7. DL jut. analīze-Soc.'!$D25)</f>
        <v>0</v>
      </c>
      <c r="N25" s="383">
        <f>'5.DL soc.econom. analīze'!M25*(1+'7. DL jut. analīze-Soc.'!$D25)</f>
        <v>0</v>
      </c>
      <c r="O25" s="383">
        <f>'5.DL soc.econom. analīze'!N25*(1+'7. DL jut. analīze-Soc.'!$D25)</f>
        <v>0</v>
      </c>
      <c r="P25" s="383">
        <f>'5.DL soc.econom. analīze'!O25*(1+'7. DL jut. analīze-Soc.'!$D25)</f>
        <v>0</v>
      </c>
      <c r="Q25" s="383">
        <f>'5.DL soc.econom. analīze'!P25*(1+'7. DL jut. analīze-Soc.'!$D25)</f>
        <v>0</v>
      </c>
      <c r="R25" s="383">
        <f>'5.DL soc.econom. analīze'!Q25*(1+'7. DL jut. analīze-Soc.'!$D25)</f>
        <v>0</v>
      </c>
      <c r="S25" s="383">
        <f>'5.DL soc.econom. analīze'!R25*(1+'7. DL jut. analīze-Soc.'!$D25)</f>
        <v>0</v>
      </c>
      <c r="T25" s="383">
        <f>'5.DL soc.econom. analīze'!S25*(1+'7. DL jut. analīze-Soc.'!$D25)</f>
        <v>0</v>
      </c>
      <c r="U25" s="383">
        <f>'5.DL soc.econom. analīze'!T25*(1+'7. DL jut. analīze-Soc.'!$D25)</f>
        <v>0</v>
      </c>
      <c r="V25" s="383">
        <f>'5.DL soc.econom. analīze'!U25*(1+'7. DL jut. analīze-Soc.'!$D25)</f>
        <v>0</v>
      </c>
      <c r="W25" s="383">
        <f>'5.DL soc.econom. analīze'!V25*(1+'7. DL jut. analīze-Soc.'!$D25)</f>
        <v>0</v>
      </c>
      <c r="X25" s="383">
        <f>'5.DL soc.econom. analīze'!W25*(1+'7. DL jut. analīze-Soc.'!$D25)</f>
        <v>0</v>
      </c>
      <c r="Y25" s="383">
        <f>'5.DL soc.econom. analīze'!X25*(1+'7. DL jut. analīze-Soc.'!$D25)</f>
        <v>0</v>
      </c>
      <c r="Z25" s="383">
        <f>'5.DL soc.econom. analīze'!Y25*(1+'7. DL jut. analīze-Soc.'!$D25)</f>
        <v>0</v>
      </c>
      <c r="AA25" s="383">
        <f>'5.DL soc.econom. analīze'!Z25*(1+'7. DL jut. analīze-Soc.'!$D25)</f>
        <v>0</v>
      </c>
      <c r="AB25" s="383">
        <f>'5.DL soc.econom. analīze'!AA25*(1+'7. DL jut. analīze-Soc.'!$D25)</f>
        <v>0</v>
      </c>
      <c r="AC25" s="383">
        <f>'5.DL soc.econom. analīze'!AB25*(1+'7. DL jut. analīze-Soc.'!$D25)</f>
        <v>0</v>
      </c>
      <c r="AD25" s="383">
        <f>'5.DL soc.econom. analīze'!AC25*(1+'7. DL jut. analīze-Soc.'!$D25)</f>
        <v>0</v>
      </c>
      <c r="AE25" s="383">
        <f>'5.DL soc.econom. analīze'!AD25*(1+'7. DL jut. analīze-Soc.'!$D25)</f>
        <v>0</v>
      </c>
      <c r="AF25" s="383">
        <f>'5.DL soc.econom. analīze'!AE25*(1+'7. DL jut. analīze-Soc.'!$D25)</f>
        <v>0</v>
      </c>
      <c r="AG25" s="383">
        <f>'5.DL soc.econom. analīze'!AF25*(1+'7. DL jut. analīze-Soc.'!$D25)</f>
        <v>0</v>
      </c>
      <c r="AH25" s="383">
        <f>'5.DL soc.econom. analīze'!AG25*(1+'7. DL jut. analīze-Soc.'!$D25)</f>
        <v>0</v>
      </c>
      <c r="AI25" s="383">
        <f>'5.DL soc.econom. analīze'!AH25*(1+'7. DL jut. analīze-Soc.'!$D25)</f>
        <v>0</v>
      </c>
      <c r="AJ25" s="383">
        <f>'5.DL soc.econom. analīze'!AI25*(1+'7. DL jut. analīze-Soc.'!$D25)</f>
        <v>0</v>
      </c>
    </row>
    <row r="26" spans="1:81" x14ac:dyDescent="0.2">
      <c r="A26" s="315" t="s">
        <v>216</v>
      </c>
      <c r="B26" s="4" t="str">
        <f>'5.DL soc.econom. analīze'!B26</f>
        <v>Zaudējumi...</v>
      </c>
      <c r="C26" s="32" t="s">
        <v>130</v>
      </c>
      <c r="D26" s="44">
        <v>0</v>
      </c>
      <c r="E26" s="320">
        <f t="shared" si="1"/>
        <v>0</v>
      </c>
      <c r="F26" s="320">
        <f t="shared" si="2"/>
        <v>0</v>
      </c>
      <c r="G26" s="383">
        <f>'5.DL soc.econom. analīze'!F26*(1+'7. DL jut. analīze-Soc.'!$D26)</f>
        <v>0</v>
      </c>
      <c r="H26" s="383">
        <f>'5.DL soc.econom. analīze'!G26*(1+'7. DL jut. analīze-Soc.'!$D26)</f>
        <v>0</v>
      </c>
      <c r="I26" s="383">
        <f>'5.DL soc.econom. analīze'!H26*(1+'7. DL jut. analīze-Soc.'!$D26)</f>
        <v>0</v>
      </c>
      <c r="J26" s="383">
        <f>'5.DL soc.econom. analīze'!I26*(1+'7. DL jut. analīze-Soc.'!$D26)</f>
        <v>0</v>
      </c>
      <c r="K26" s="383">
        <f>'5.DL soc.econom. analīze'!J26*(1+'7. DL jut. analīze-Soc.'!$D26)</f>
        <v>0</v>
      </c>
      <c r="L26" s="383">
        <f>'5.DL soc.econom. analīze'!K26*(1+'7. DL jut. analīze-Soc.'!$D26)</f>
        <v>0</v>
      </c>
      <c r="M26" s="383">
        <f>'5.DL soc.econom. analīze'!L26*(1+'7. DL jut. analīze-Soc.'!$D26)</f>
        <v>0</v>
      </c>
      <c r="N26" s="383">
        <f>'5.DL soc.econom. analīze'!M26*(1+'7. DL jut. analīze-Soc.'!$D26)</f>
        <v>0</v>
      </c>
      <c r="O26" s="383">
        <f>'5.DL soc.econom. analīze'!N26*(1+'7. DL jut. analīze-Soc.'!$D26)</f>
        <v>0</v>
      </c>
      <c r="P26" s="383">
        <f>'5.DL soc.econom. analīze'!O26*(1+'7. DL jut. analīze-Soc.'!$D26)</f>
        <v>0</v>
      </c>
      <c r="Q26" s="383">
        <f>'5.DL soc.econom. analīze'!P26*(1+'7. DL jut. analīze-Soc.'!$D26)</f>
        <v>0</v>
      </c>
      <c r="R26" s="383">
        <f>'5.DL soc.econom. analīze'!Q26*(1+'7. DL jut. analīze-Soc.'!$D26)</f>
        <v>0</v>
      </c>
      <c r="S26" s="383">
        <f>'5.DL soc.econom. analīze'!R26*(1+'7. DL jut. analīze-Soc.'!$D26)</f>
        <v>0</v>
      </c>
      <c r="T26" s="383">
        <f>'5.DL soc.econom. analīze'!S26*(1+'7. DL jut. analīze-Soc.'!$D26)</f>
        <v>0</v>
      </c>
      <c r="U26" s="383">
        <f>'5.DL soc.econom. analīze'!T26*(1+'7. DL jut. analīze-Soc.'!$D26)</f>
        <v>0</v>
      </c>
      <c r="V26" s="383">
        <f>'5.DL soc.econom. analīze'!U26*(1+'7. DL jut. analīze-Soc.'!$D26)</f>
        <v>0</v>
      </c>
      <c r="W26" s="383">
        <f>'5.DL soc.econom. analīze'!V26*(1+'7. DL jut. analīze-Soc.'!$D26)</f>
        <v>0</v>
      </c>
      <c r="X26" s="383">
        <f>'5.DL soc.econom. analīze'!W26*(1+'7. DL jut. analīze-Soc.'!$D26)</f>
        <v>0</v>
      </c>
      <c r="Y26" s="383">
        <f>'5.DL soc.econom. analīze'!X26*(1+'7. DL jut. analīze-Soc.'!$D26)</f>
        <v>0</v>
      </c>
      <c r="Z26" s="383">
        <f>'5.DL soc.econom. analīze'!Y26*(1+'7. DL jut. analīze-Soc.'!$D26)</f>
        <v>0</v>
      </c>
      <c r="AA26" s="383">
        <f>'5.DL soc.econom. analīze'!Z26*(1+'7. DL jut. analīze-Soc.'!$D26)</f>
        <v>0</v>
      </c>
      <c r="AB26" s="383">
        <f>'5.DL soc.econom. analīze'!AA26*(1+'7. DL jut. analīze-Soc.'!$D26)</f>
        <v>0</v>
      </c>
      <c r="AC26" s="383">
        <f>'5.DL soc.econom. analīze'!AB26*(1+'7. DL jut. analīze-Soc.'!$D26)</f>
        <v>0</v>
      </c>
      <c r="AD26" s="383">
        <f>'5.DL soc.econom. analīze'!AC26*(1+'7. DL jut. analīze-Soc.'!$D26)</f>
        <v>0</v>
      </c>
      <c r="AE26" s="383">
        <f>'5.DL soc.econom. analīze'!AD26*(1+'7. DL jut. analīze-Soc.'!$D26)</f>
        <v>0</v>
      </c>
      <c r="AF26" s="383">
        <f>'5.DL soc.econom. analīze'!AE26*(1+'7. DL jut. analīze-Soc.'!$D26)</f>
        <v>0</v>
      </c>
      <c r="AG26" s="383">
        <f>'5.DL soc.econom. analīze'!AF26*(1+'7. DL jut. analīze-Soc.'!$D26)</f>
        <v>0</v>
      </c>
      <c r="AH26" s="383">
        <f>'5.DL soc.econom. analīze'!AG26*(1+'7. DL jut. analīze-Soc.'!$D26)</f>
        <v>0</v>
      </c>
      <c r="AI26" s="383">
        <f>'5.DL soc.econom. analīze'!AH26*(1+'7. DL jut. analīze-Soc.'!$D26)</f>
        <v>0</v>
      </c>
      <c r="AJ26" s="383">
        <f>'5.DL soc.econom. analīze'!AI26*(1+'7. DL jut. analīze-Soc.'!$D26)</f>
        <v>0</v>
      </c>
    </row>
    <row r="27" spans="1:81" x14ac:dyDescent="0.2">
      <c r="A27" s="315" t="s">
        <v>253</v>
      </c>
      <c r="B27" s="4" t="str">
        <f>'5.DL soc.econom. analīze'!B27</f>
        <v>Zaudējumi...</v>
      </c>
      <c r="C27" s="32" t="s">
        <v>130</v>
      </c>
      <c r="D27" s="44">
        <v>0</v>
      </c>
      <c r="E27" s="320">
        <f t="shared" si="1"/>
        <v>0</v>
      </c>
      <c r="F27" s="320">
        <f t="shared" si="2"/>
        <v>0</v>
      </c>
      <c r="G27" s="383">
        <f>'5.DL soc.econom. analīze'!F27*(1+'7. DL jut. analīze-Soc.'!$D27)</f>
        <v>0</v>
      </c>
      <c r="H27" s="383">
        <f>'5.DL soc.econom. analīze'!G27*(1+'7. DL jut. analīze-Soc.'!$D27)</f>
        <v>0</v>
      </c>
      <c r="I27" s="383">
        <f>'5.DL soc.econom. analīze'!H27*(1+'7. DL jut. analīze-Soc.'!$D27)</f>
        <v>0</v>
      </c>
      <c r="J27" s="383">
        <f>'5.DL soc.econom. analīze'!I27*(1+'7. DL jut. analīze-Soc.'!$D27)</f>
        <v>0</v>
      </c>
      <c r="K27" s="383">
        <f>'5.DL soc.econom. analīze'!J27*(1+'7. DL jut. analīze-Soc.'!$D27)</f>
        <v>0</v>
      </c>
      <c r="L27" s="383">
        <f>'5.DL soc.econom. analīze'!K27*(1+'7. DL jut. analīze-Soc.'!$D27)</f>
        <v>0</v>
      </c>
      <c r="M27" s="383">
        <f>'5.DL soc.econom. analīze'!L27*(1+'7. DL jut. analīze-Soc.'!$D27)</f>
        <v>0</v>
      </c>
      <c r="N27" s="383">
        <f>'5.DL soc.econom. analīze'!M27*(1+'7. DL jut. analīze-Soc.'!$D27)</f>
        <v>0</v>
      </c>
      <c r="O27" s="383">
        <f>'5.DL soc.econom. analīze'!N27*(1+'7. DL jut. analīze-Soc.'!$D27)</f>
        <v>0</v>
      </c>
      <c r="P27" s="383">
        <f>'5.DL soc.econom. analīze'!O27*(1+'7. DL jut. analīze-Soc.'!$D27)</f>
        <v>0</v>
      </c>
      <c r="Q27" s="383">
        <f>'5.DL soc.econom. analīze'!P27*(1+'7. DL jut. analīze-Soc.'!$D27)</f>
        <v>0</v>
      </c>
      <c r="R27" s="383">
        <f>'5.DL soc.econom. analīze'!Q27*(1+'7. DL jut. analīze-Soc.'!$D27)</f>
        <v>0</v>
      </c>
      <c r="S27" s="383">
        <f>'5.DL soc.econom. analīze'!R27*(1+'7. DL jut. analīze-Soc.'!$D27)</f>
        <v>0</v>
      </c>
      <c r="T27" s="383">
        <f>'5.DL soc.econom. analīze'!S27*(1+'7. DL jut. analīze-Soc.'!$D27)</f>
        <v>0</v>
      </c>
      <c r="U27" s="383">
        <f>'5.DL soc.econom. analīze'!T27*(1+'7. DL jut. analīze-Soc.'!$D27)</f>
        <v>0</v>
      </c>
      <c r="V27" s="383">
        <f>'5.DL soc.econom. analīze'!U27*(1+'7. DL jut. analīze-Soc.'!$D27)</f>
        <v>0</v>
      </c>
      <c r="W27" s="383">
        <f>'5.DL soc.econom. analīze'!V27*(1+'7. DL jut. analīze-Soc.'!$D27)</f>
        <v>0</v>
      </c>
      <c r="X27" s="383">
        <f>'5.DL soc.econom. analīze'!W27*(1+'7. DL jut. analīze-Soc.'!$D27)</f>
        <v>0</v>
      </c>
      <c r="Y27" s="383">
        <f>'5.DL soc.econom. analīze'!X27*(1+'7. DL jut. analīze-Soc.'!$D27)</f>
        <v>0</v>
      </c>
      <c r="Z27" s="383">
        <f>'5.DL soc.econom. analīze'!Y27*(1+'7. DL jut. analīze-Soc.'!$D27)</f>
        <v>0</v>
      </c>
      <c r="AA27" s="383">
        <f>'5.DL soc.econom. analīze'!Z27*(1+'7. DL jut. analīze-Soc.'!$D27)</f>
        <v>0</v>
      </c>
      <c r="AB27" s="383">
        <f>'5.DL soc.econom. analīze'!AA27*(1+'7. DL jut. analīze-Soc.'!$D27)</f>
        <v>0</v>
      </c>
      <c r="AC27" s="383">
        <f>'5.DL soc.econom. analīze'!AB27*(1+'7. DL jut. analīze-Soc.'!$D27)</f>
        <v>0</v>
      </c>
      <c r="AD27" s="383">
        <f>'5.DL soc.econom. analīze'!AC27*(1+'7. DL jut. analīze-Soc.'!$D27)</f>
        <v>0</v>
      </c>
      <c r="AE27" s="383">
        <f>'5.DL soc.econom. analīze'!AD27*(1+'7. DL jut. analīze-Soc.'!$D27)</f>
        <v>0</v>
      </c>
      <c r="AF27" s="383">
        <f>'5.DL soc.econom. analīze'!AE27*(1+'7. DL jut. analīze-Soc.'!$D27)</f>
        <v>0</v>
      </c>
      <c r="AG27" s="383">
        <f>'5.DL soc.econom. analīze'!AF27*(1+'7. DL jut. analīze-Soc.'!$D27)</f>
        <v>0</v>
      </c>
      <c r="AH27" s="383">
        <f>'5.DL soc.econom. analīze'!AG27*(1+'7. DL jut. analīze-Soc.'!$D27)</f>
        <v>0</v>
      </c>
      <c r="AI27" s="383">
        <f>'5.DL soc.econom. analīze'!AH27*(1+'7. DL jut. analīze-Soc.'!$D27)</f>
        <v>0</v>
      </c>
      <c r="AJ27" s="383">
        <f>'5.DL soc.econom. analīze'!AI27*(1+'7. DL jut. analīze-Soc.'!$D27)</f>
        <v>0</v>
      </c>
    </row>
    <row r="28" spans="1:81" x14ac:dyDescent="0.2">
      <c r="A28" s="315" t="s">
        <v>254</v>
      </c>
      <c r="B28" s="4" t="str">
        <f>'5.DL soc.econom. analīze'!B28</f>
        <v>Zaudējumi...</v>
      </c>
      <c r="C28" s="32" t="s">
        <v>130</v>
      </c>
      <c r="D28" s="44">
        <v>0</v>
      </c>
      <c r="E28" s="320">
        <f t="shared" si="1"/>
        <v>0</v>
      </c>
      <c r="F28" s="320">
        <f t="shared" si="2"/>
        <v>0</v>
      </c>
      <c r="G28" s="383">
        <f>'5.DL soc.econom. analīze'!F28*(1+'7. DL jut. analīze-Soc.'!$D28)</f>
        <v>0</v>
      </c>
      <c r="H28" s="383">
        <f>'5.DL soc.econom. analīze'!G28*(1+'7. DL jut. analīze-Soc.'!$D28)</f>
        <v>0</v>
      </c>
      <c r="I28" s="383">
        <f>'5.DL soc.econom. analīze'!H28*(1+'7. DL jut. analīze-Soc.'!$D28)</f>
        <v>0</v>
      </c>
      <c r="J28" s="383">
        <f>'5.DL soc.econom. analīze'!I28*(1+'7. DL jut. analīze-Soc.'!$D28)</f>
        <v>0</v>
      </c>
      <c r="K28" s="383">
        <f>'5.DL soc.econom. analīze'!J28*(1+'7. DL jut. analīze-Soc.'!$D28)</f>
        <v>0</v>
      </c>
      <c r="L28" s="383">
        <f>'5.DL soc.econom. analīze'!K28*(1+'7. DL jut. analīze-Soc.'!$D28)</f>
        <v>0</v>
      </c>
      <c r="M28" s="383">
        <f>'5.DL soc.econom. analīze'!L28*(1+'7. DL jut. analīze-Soc.'!$D28)</f>
        <v>0</v>
      </c>
      <c r="N28" s="383">
        <f>'5.DL soc.econom. analīze'!M28*(1+'7. DL jut. analīze-Soc.'!$D28)</f>
        <v>0</v>
      </c>
      <c r="O28" s="383">
        <f>'5.DL soc.econom. analīze'!N28*(1+'7. DL jut. analīze-Soc.'!$D28)</f>
        <v>0</v>
      </c>
      <c r="P28" s="383">
        <f>'5.DL soc.econom. analīze'!O28*(1+'7. DL jut. analīze-Soc.'!$D28)</f>
        <v>0</v>
      </c>
      <c r="Q28" s="383">
        <f>'5.DL soc.econom. analīze'!P28*(1+'7. DL jut. analīze-Soc.'!$D28)</f>
        <v>0</v>
      </c>
      <c r="R28" s="383">
        <f>'5.DL soc.econom. analīze'!Q28*(1+'7. DL jut. analīze-Soc.'!$D28)</f>
        <v>0</v>
      </c>
      <c r="S28" s="383">
        <f>'5.DL soc.econom. analīze'!R28*(1+'7. DL jut. analīze-Soc.'!$D28)</f>
        <v>0</v>
      </c>
      <c r="T28" s="383">
        <f>'5.DL soc.econom. analīze'!S28*(1+'7. DL jut. analīze-Soc.'!$D28)</f>
        <v>0</v>
      </c>
      <c r="U28" s="383">
        <f>'5.DL soc.econom. analīze'!T28*(1+'7. DL jut. analīze-Soc.'!$D28)</f>
        <v>0</v>
      </c>
      <c r="V28" s="383">
        <f>'5.DL soc.econom. analīze'!U28*(1+'7. DL jut. analīze-Soc.'!$D28)</f>
        <v>0</v>
      </c>
      <c r="W28" s="383">
        <f>'5.DL soc.econom. analīze'!V28*(1+'7. DL jut. analīze-Soc.'!$D28)</f>
        <v>0</v>
      </c>
      <c r="X28" s="383">
        <f>'5.DL soc.econom. analīze'!W28*(1+'7. DL jut. analīze-Soc.'!$D28)</f>
        <v>0</v>
      </c>
      <c r="Y28" s="383">
        <f>'5.DL soc.econom. analīze'!X28*(1+'7. DL jut. analīze-Soc.'!$D28)</f>
        <v>0</v>
      </c>
      <c r="Z28" s="383">
        <f>'5.DL soc.econom. analīze'!Y28*(1+'7. DL jut. analīze-Soc.'!$D28)</f>
        <v>0</v>
      </c>
      <c r="AA28" s="383">
        <f>'5.DL soc.econom. analīze'!Z28*(1+'7. DL jut. analīze-Soc.'!$D28)</f>
        <v>0</v>
      </c>
      <c r="AB28" s="383">
        <f>'5.DL soc.econom. analīze'!AA28*(1+'7. DL jut. analīze-Soc.'!$D28)</f>
        <v>0</v>
      </c>
      <c r="AC28" s="383">
        <f>'5.DL soc.econom. analīze'!AB28*(1+'7. DL jut. analīze-Soc.'!$D28)</f>
        <v>0</v>
      </c>
      <c r="AD28" s="383">
        <f>'5.DL soc.econom. analīze'!AC28*(1+'7. DL jut. analīze-Soc.'!$D28)</f>
        <v>0</v>
      </c>
      <c r="AE28" s="383">
        <f>'5.DL soc.econom. analīze'!AD28*(1+'7. DL jut. analīze-Soc.'!$D28)</f>
        <v>0</v>
      </c>
      <c r="AF28" s="383">
        <f>'5.DL soc.econom. analīze'!AE28*(1+'7. DL jut. analīze-Soc.'!$D28)</f>
        <v>0</v>
      </c>
      <c r="AG28" s="383">
        <f>'5.DL soc.econom. analīze'!AF28*(1+'7. DL jut. analīze-Soc.'!$D28)</f>
        <v>0</v>
      </c>
      <c r="AH28" s="383">
        <f>'5.DL soc.econom. analīze'!AG28*(1+'7. DL jut. analīze-Soc.'!$D28)</f>
        <v>0</v>
      </c>
      <c r="AI28" s="383">
        <f>'5.DL soc.econom. analīze'!AH28*(1+'7. DL jut. analīze-Soc.'!$D28)</f>
        <v>0</v>
      </c>
      <c r="AJ28" s="383">
        <f>'5.DL soc.econom. analīze'!AI28*(1+'7. DL jut. analīze-Soc.'!$D28)</f>
        <v>0</v>
      </c>
    </row>
    <row r="29" spans="1:81" x14ac:dyDescent="0.2">
      <c r="A29" s="315" t="s">
        <v>255</v>
      </c>
      <c r="B29" s="4" t="str">
        <f>'5.DL soc.econom. analīze'!B29</f>
        <v>Zaudējumi...</v>
      </c>
      <c r="C29" s="32" t="s">
        <v>130</v>
      </c>
      <c r="D29" s="44">
        <v>0</v>
      </c>
      <c r="E29" s="320">
        <f t="shared" si="1"/>
        <v>0</v>
      </c>
      <c r="F29" s="320">
        <f t="shared" si="2"/>
        <v>0</v>
      </c>
      <c r="G29" s="383">
        <f>'5.DL soc.econom. analīze'!F29*(1+'7. DL jut. analīze-Soc.'!$D29)</f>
        <v>0</v>
      </c>
      <c r="H29" s="383">
        <f>'5.DL soc.econom. analīze'!G29*(1+'7. DL jut. analīze-Soc.'!$D29)</f>
        <v>0</v>
      </c>
      <c r="I29" s="383">
        <f>'5.DL soc.econom. analīze'!H29*(1+'7. DL jut. analīze-Soc.'!$D29)</f>
        <v>0</v>
      </c>
      <c r="J29" s="383">
        <f>'5.DL soc.econom. analīze'!I29*(1+'7. DL jut. analīze-Soc.'!$D29)</f>
        <v>0</v>
      </c>
      <c r="K29" s="383">
        <f>'5.DL soc.econom. analīze'!J29*(1+'7. DL jut. analīze-Soc.'!$D29)</f>
        <v>0</v>
      </c>
      <c r="L29" s="383">
        <f>'5.DL soc.econom. analīze'!K29*(1+'7. DL jut. analīze-Soc.'!$D29)</f>
        <v>0</v>
      </c>
      <c r="M29" s="383">
        <f>'5.DL soc.econom. analīze'!L29*(1+'7. DL jut. analīze-Soc.'!$D29)</f>
        <v>0</v>
      </c>
      <c r="N29" s="383">
        <f>'5.DL soc.econom. analīze'!M29*(1+'7. DL jut. analīze-Soc.'!$D29)</f>
        <v>0</v>
      </c>
      <c r="O29" s="383">
        <f>'5.DL soc.econom. analīze'!N29*(1+'7. DL jut. analīze-Soc.'!$D29)</f>
        <v>0</v>
      </c>
      <c r="P29" s="383">
        <f>'5.DL soc.econom. analīze'!O29*(1+'7. DL jut. analīze-Soc.'!$D29)</f>
        <v>0</v>
      </c>
      <c r="Q29" s="383">
        <f>'5.DL soc.econom. analīze'!P29*(1+'7. DL jut. analīze-Soc.'!$D29)</f>
        <v>0</v>
      </c>
      <c r="R29" s="383">
        <f>'5.DL soc.econom. analīze'!Q29*(1+'7. DL jut. analīze-Soc.'!$D29)</f>
        <v>0</v>
      </c>
      <c r="S29" s="383">
        <f>'5.DL soc.econom. analīze'!R29*(1+'7. DL jut. analīze-Soc.'!$D29)</f>
        <v>0</v>
      </c>
      <c r="T29" s="383">
        <f>'5.DL soc.econom. analīze'!S29*(1+'7. DL jut. analīze-Soc.'!$D29)</f>
        <v>0</v>
      </c>
      <c r="U29" s="383">
        <f>'5.DL soc.econom. analīze'!T29*(1+'7. DL jut. analīze-Soc.'!$D29)</f>
        <v>0</v>
      </c>
      <c r="V29" s="383">
        <f>'5.DL soc.econom. analīze'!U29*(1+'7. DL jut. analīze-Soc.'!$D29)</f>
        <v>0</v>
      </c>
      <c r="W29" s="383">
        <f>'5.DL soc.econom. analīze'!V29*(1+'7. DL jut. analīze-Soc.'!$D29)</f>
        <v>0</v>
      </c>
      <c r="X29" s="383">
        <f>'5.DL soc.econom. analīze'!W29*(1+'7. DL jut. analīze-Soc.'!$D29)</f>
        <v>0</v>
      </c>
      <c r="Y29" s="383">
        <f>'5.DL soc.econom. analīze'!X29*(1+'7. DL jut. analīze-Soc.'!$D29)</f>
        <v>0</v>
      </c>
      <c r="Z29" s="383">
        <f>'5.DL soc.econom. analīze'!Y29*(1+'7. DL jut. analīze-Soc.'!$D29)</f>
        <v>0</v>
      </c>
      <c r="AA29" s="383">
        <f>'5.DL soc.econom. analīze'!Z29*(1+'7. DL jut. analīze-Soc.'!$D29)</f>
        <v>0</v>
      </c>
      <c r="AB29" s="383">
        <f>'5.DL soc.econom. analīze'!AA29*(1+'7. DL jut. analīze-Soc.'!$D29)</f>
        <v>0</v>
      </c>
      <c r="AC29" s="383">
        <f>'5.DL soc.econom. analīze'!AB29*(1+'7. DL jut. analīze-Soc.'!$D29)</f>
        <v>0</v>
      </c>
      <c r="AD29" s="383">
        <f>'5.DL soc.econom. analīze'!AC29*(1+'7. DL jut. analīze-Soc.'!$D29)</f>
        <v>0</v>
      </c>
      <c r="AE29" s="383">
        <f>'5.DL soc.econom. analīze'!AD29*(1+'7. DL jut. analīze-Soc.'!$D29)</f>
        <v>0</v>
      </c>
      <c r="AF29" s="383">
        <f>'5.DL soc.econom. analīze'!AE29*(1+'7. DL jut. analīze-Soc.'!$D29)</f>
        <v>0</v>
      </c>
      <c r="AG29" s="383">
        <f>'5.DL soc.econom. analīze'!AF29*(1+'7. DL jut. analīze-Soc.'!$D29)</f>
        <v>0</v>
      </c>
      <c r="AH29" s="383">
        <f>'5.DL soc.econom. analīze'!AG29*(1+'7. DL jut. analīze-Soc.'!$D29)</f>
        <v>0</v>
      </c>
      <c r="AI29" s="383">
        <f>'5.DL soc.econom. analīze'!AH29*(1+'7. DL jut. analīze-Soc.'!$D29)</f>
        <v>0</v>
      </c>
      <c r="AJ29" s="383">
        <f>'5.DL soc.econom. analīze'!AI29*(1+'7. DL jut. analīze-Soc.'!$D29)</f>
        <v>0</v>
      </c>
    </row>
    <row r="30" spans="1:81" x14ac:dyDescent="0.2">
      <c r="A30" s="315" t="s">
        <v>256</v>
      </c>
      <c r="B30" s="4" t="str">
        <f>'5.DL soc.econom. analīze'!B30</f>
        <v>Zaudējumi...</v>
      </c>
      <c r="C30" s="32" t="s">
        <v>130</v>
      </c>
      <c r="D30" s="44">
        <v>0</v>
      </c>
      <c r="E30" s="320">
        <f t="shared" si="1"/>
        <v>0</v>
      </c>
      <c r="F30" s="320">
        <f t="shared" si="2"/>
        <v>0</v>
      </c>
      <c r="G30" s="383">
        <f>'5.DL soc.econom. analīze'!F30*(1+'7. DL jut. analīze-Soc.'!$D30)</f>
        <v>0</v>
      </c>
      <c r="H30" s="383">
        <f>'5.DL soc.econom. analīze'!G30*(1+'7. DL jut. analīze-Soc.'!$D30)</f>
        <v>0</v>
      </c>
      <c r="I30" s="383">
        <f>'5.DL soc.econom. analīze'!H30*(1+'7. DL jut. analīze-Soc.'!$D30)</f>
        <v>0</v>
      </c>
      <c r="J30" s="383">
        <f>'5.DL soc.econom. analīze'!I30*(1+'7. DL jut. analīze-Soc.'!$D30)</f>
        <v>0</v>
      </c>
      <c r="K30" s="383">
        <f>'5.DL soc.econom. analīze'!J30*(1+'7. DL jut. analīze-Soc.'!$D30)</f>
        <v>0</v>
      </c>
      <c r="L30" s="383">
        <f>'5.DL soc.econom. analīze'!K30*(1+'7. DL jut. analīze-Soc.'!$D30)</f>
        <v>0</v>
      </c>
      <c r="M30" s="383">
        <f>'5.DL soc.econom. analīze'!L30*(1+'7. DL jut. analīze-Soc.'!$D30)</f>
        <v>0</v>
      </c>
      <c r="N30" s="383">
        <f>'5.DL soc.econom. analīze'!M30*(1+'7. DL jut. analīze-Soc.'!$D30)</f>
        <v>0</v>
      </c>
      <c r="O30" s="383">
        <f>'5.DL soc.econom. analīze'!N30*(1+'7. DL jut. analīze-Soc.'!$D30)</f>
        <v>0</v>
      </c>
      <c r="P30" s="383">
        <f>'5.DL soc.econom. analīze'!O30*(1+'7. DL jut. analīze-Soc.'!$D30)</f>
        <v>0</v>
      </c>
      <c r="Q30" s="383">
        <f>'5.DL soc.econom. analīze'!P30*(1+'7. DL jut. analīze-Soc.'!$D30)</f>
        <v>0</v>
      </c>
      <c r="R30" s="383">
        <f>'5.DL soc.econom. analīze'!Q30*(1+'7. DL jut. analīze-Soc.'!$D30)</f>
        <v>0</v>
      </c>
      <c r="S30" s="383">
        <f>'5.DL soc.econom. analīze'!R30*(1+'7. DL jut. analīze-Soc.'!$D30)</f>
        <v>0</v>
      </c>
      <c r="T30" s="383">
        <f>'5.DL soc.econom. analīze'!S30*(1+'7. DL jut. analīze-Soc.'!$D30)</f>
        <v>0</v>
      </c>
      <c r="U30" s="383">
        <f>'5.DL soc.econom. analīze'!T30*(1+'7. DL jut. analīze-Soc.'!$D30)</f>
        <v>0</v>
      </c>
      <c r="V30" s="383">
        <f>'5.DL soc.econom. analīze'!U30*(1+'7. DL jut. analīze-Soc.'!$D30)</f>
        <v>0</v>
      </c>
      <c r="W30" s="383">
        <f>'5.DL soc.econom. analīze'!V30*(1+'7. DL jut. analīze-Soc.'!$D30)</f>
        <v>0</v>
      </c>
      <c r="X30" s="383">
        <f>'5.DL soc.econom. analīze'!W30*(1+'7. DL jut. analīze-Soc.'!$D30)</f>
        <v>0</v>
      </c>
      <c r="Y30" s="383">
        <f>'5.DL soc.econom. analīze'!X30*(1+'7. DL jut. analīze-Soc.'!$D30)</f>
        <v>0</v>
      </c>
      <c r="Z30" s="383">
        <f>'5.DL soc.econom. analīze'!Y30*(1+'7. DL jut. analīze-Soc.'!$D30)</f>
        <v>0</v>
      </c>
      <c r="AA30" s="383">
        <f>'5.DL soc.econom. analīze'!Z30*(1+'7. DL jut. analīze-Soc.'!$D30)</f>
        <v>0</v>
      </c>
      <c r="AB30" s="383">
        <f>'5.DL soc.econom. analīze'!AA30*(1+'7. DL jut. analīze-Soc.'!$D30)</f>
        <v>0</v>
      </c>
      <c r="AC30" s="383">
        <f>'5.DL soc.econom. analīze'!AB30*(1+'7. DL jut. analīze-Soc.'!$D30)</f>
        <v>0</v>
      </c>
      <c r="AD30" s="383">
        <f>'5.DL soc.econom. analīze'!AC30*(1+'7. DL jut. analīze-Soc.'!$D30)</f>
        <v>0</v>
      </c>
      <c r="AE30" s="383">
        <f>'5.DL soc.econom. analīze'!AD30*(1+'7. DL jut. analīze-Soc.'!$D30)</f>
        <v>0</v>
      </c>
      <c r="AF30" s="383">
        <f>'5.DL soc.econom. analīze'!AE30*(1+'7. DL jut. analīze-Soc.'!$D30)</f>
        <v>0</v>
      </c>
      <c r="AG30" s="383">
        <f>'5.DL soc.econom. analīze'!AF30*(1+'7. DL jut. analīze-Soc.'!$D30)</f>
        <v>0</v>
      </c>
      <c r="AH30" s="383">
        <f>'5.DL soc.econom. analīze'!AG30*(1+'7. DL jut. analīze-Soc.'!$D30)</f>
        <v>0</v>
      </c>
      <c r="AI30" s="383">
        <f>'5.DL soc.econom. analīze'!AH30*(1+'7. DL jut. analīze-Soc.'!$D30)</f>
        <v>0</v>
      </c>
      <c r="AJ30" s="383">
        <f>'5.DL soc.econom. analīze'!AI30*(1+'7. DL jut. analīze-Soc.'!$D30)</f>
        <v>0</v>
      </c>
    </row>
    <row r="31" spans="1:81" x14ac:dyDescent="0.2">
      <c r="A31" s="315" t="s">
        <v>257</v>
      </c>
      <c r="B31" s="4" t="str">
        <f>'5.DL soc.econom. analīze'!B31</f>
        <v>Zaudējumi...</v>
      </c>
      <c r="C31" s="32" t="s">
        <v>130</v>
      </c>
      <c r="D31" s="44">
        <v>0</v>
      </c>
      <c r="E31" s="320">
        <f t="shared" si="1"/>
        <v>0</v>
      </c>
      <c r="F31" s="320">
        <f t="shared" si="2"/>
        <v>0</v>
      </c>
      <c r="G31" s="383">
        <f>'5.DL soc.econom. analīze'!F31*(1+'7. DL jut. analīze-Soc.'!$D31)</f>
        <v>0</v>
      </c>
      <c r="H31" s="383">
        <f>'5.DL soc.econom. analīze'!G31*(1+'7. DL jut. analīze-Soc.'!$D31)</f>
        <v>0</v>
      </c>
      <c r="I31" s="383">
        <f>'5.DL soc.econom. analīze'!H31*(1+'7. DL jut. analīze-Soc.'!$D31)</f>
        <v>0</v>
      </c>
      <c r="J31" s="383">
        <f>'5.DL soc.econom. analīze'!I31*(1+'7. DL jut. analīze-Soc.'!$D31)</f>
        <v>0</v>
      </c>
      <c r="K31" s="383">
        <f>'5.DL soc.econom. analīze'!J31*(1+'7. DL jut. analīze-Soc.'!$D31)</f>
        <v>0</v>
      </c>
      <c r="L31" s="383">
        <f>'5.DL soc.econom. analīze'!K31*(1+'7. DL jut. analīze-Soc.'!$D31)</f>
        <v>0</v>
      </c>
      <c r="M31" s="383">
        <f>'5.DL soc.econom. analīze'!L31*(1+'7. DL jut. analīze-Soc.'!$D31)</f>
        <v>0</v>
      </c>
      <c r="N31" s="383">
        <f>'5.DL soc.econom. analīze'!M31*(1+'7. DL jut. analīze-Soc.'!$D31)</f>
        <v>0</v>
      </c>
      <c r="O31" s="383">
        <f>'5.DL soc.econom. analīze'!N31*(1+'7. DL jut. analīze-Soc.'!$D31)</f>
        <v>0</v>
      </c>
      <c r="P31" s="383">
        <f>'5.DL soc.econom. analīze'!O31*(1+'7. DL jut. analīze-Soc.'!$D31)</f>
        <v>0</v>
      </c>
      <c r="Q31" s="383">
        <f>'5.DL soc.econom. analīze'!P31*(1+'7. DL jut. analīze-Soc.'!$D31)</f>
        <v>0</v>
      </c>
      <c r="R31" s="383">
        <f>'5.DL soc.econom. analīze'!Q31*(1+'7. DL jut. analīze-Soc.'!$D31)</f>
        <v>0</v>
      </c>
      <c r="S31" s="383">
        <f>'5.DL soc.econom. analīze'!R31*(1+'7. DL jut. analīze-Soc.'!$D31)</f>
        <v>0</v>
      </c>
      <c r="T31" s="383">
        <f>'5.DL soc.econom. analīze'!S31*(1+'7. DL jut. analīze-Soc.'!$D31)</f>
        <v>0</v>
      </c>
      <c r="U31" s="383">
        <f>'5.DL soc.econom. analīze'!T31*(1+'7. DL jut. analīze-Soc.'!$D31)</f>
        <v>0</v>
      </c>
      <c r="V31" s="383">
        <f>'5.DL soc.econom. analīze'!U31*(1+'7. DL jut. analīze-Soc.'!$D31)</f>
        <v>0</v>
      </c>
      <c r="W31" s="383">
        <f>'5.DL soc.econom. analīze'!V31*(1+'7. DL jut. analīze-Soc.'!$D31)</f>
        <v>0</v>
      </c>
      <c r="X31" s="383">
        <f>'5.DL soc.econom. analīze'!W31*(1+'7. DL jut. analīze-Soc.'!$D31)</f>
        <v>0</v>
      </c>
      <c r="Y31" s="383">
        <f>'5.DL soc.econom. analīze'!X31*(1+'7. DL jut. analīze-Soc.'!$D31)</f>
        <v>0</v>
      </c>
      <c r="Z31" s="383">
        <f>'5.DL soc.econom. analīze'!Y31*(1+'7. DL jut. analīze-Soc.'!$D31)</f>
        <v>0</v>
      </c>
      <c r="AA31" s="383">
        <f>'5.DL soc.econom. analīze'!Z31*(1+'7. DL jut. analīze-Soc.'!$D31)</f>
        <v>0</v>
      </c>
      <c r="AB31" s="383">
        <f>'5.DL soc.econom. analīze'!AA31*(1+'7. DL jut. analīze-Soc.'!$D31)</f>
        <v>0</v>
      </c>
      <c r="AC31" s="383">
        <f>'5.DL soc.econom. analīze'!AB31*(1+'7. DL jut. analīze-Soc.'!$D31)</f>
        <v>0</v>
      </c>
      <c r="AD31" s="383">
        <f>'5.DL soc.econom. analīze'!AC31*(1+'7. DL jut. analīze-Soc.'!$D31)</f>
        <v>0</v>
      </c>
      <c r="AE31" s="383">
        <f>'5.DL soc.econom. analīze'!AD31*(1+'7. DL jut. analīze-Soc.'!$D31)</f>
        <v>0</v>
      </c>
      <c r="AF31" s="383">
        <f>'5.DL soc.econom. analīze'!AE31*(1+'7. DL jut. analīze-Soc.'!$D31)</f>
        <v>0</v>
      </c>
      <c r="AG31" s="383">
        <f>'5.DL soc.econom. analīze'!AF31*(1+'7. DL jut. analīze-Soc.'!$D31)</f>
        <v>0</v>
      </c>
      <c r="AH31" s="383">
        <f>'5.DL soc.econom. analīze'!AG31*(1+'7. DL jut. analīze-Soc.'!$D31)</f>
        <v>0</v>
      </c>
      <c r="AI31" s="383">
        <f>'5.DL soc.econom. analīze'!AH31*(1+'7. DL jut. analīze-Soc.'!$D31)</f>
        <v>0</v>
      </c>
      <c r="AJ31" s="383">
        <f>'5.DL soc.econom. analīze'!AI31*(1+'7. DL jut. analīze-Soc.'!$D31)</f>
        <v>0</v>
      </c>
    </row>
    <row r="32" spans="1:81" x14ac:dyDescent="0.2">
      <c r="A32" s="315" t="s">
        <v>258</v>
      </c>
      <c r="B32" s="4" t="str">
        <f>'5.DL soc.econom. analīze'!B32</f>
        <v>Zaudējumi...</v>
      </c>
      <c r="C32" s="32" t="s">
        <v>130</v>
      </c>
      <c r="D32" s="44">
        <v>0</v>
      </c>
      <c r="E32" s="320">
        <f t="shared" si="1"/>
        <v>0</v>
      </c>
      <c r="F32" s="320">
        <f t="shared" si="2"/>
        <v>0</v>
      </c>
      <c r="G32" s="383">
        <f>'5.DL soc.econom. analīze'!F32*(1+'7. DL jut. analīze-Soc.'!$D32)</f>
        <v>0</v>
      </c>
      <c r="H32" s="383">
        <f>'5.DL soc.econom. analīze'!G32*(1+'7. DL jut. analīze-Soc.'!$D32)</f>
        <v>0</v>
      </c>
      <c r="I32" s="383">
        <f>'5.DL soc.econom. analīze'!H32*(1+'7. DL jut. analīze-Soc.'!$D32)</f>
        <v>0</v>
      </c>
      <c r="J32" s="383">
        <f>'5.DL soc.econom. analīze'!I32*(1+'7. DL jut. analīze-Soc.'!$D32)</f>
        <v>0</v>
      </c>
      <c r="K32" s="383">
        <f>'5.DL soc.econom. analīze'!J32*(1+'7. DL jut. analīze-Soc.'!$D32)</f>
        <v>0</v>
      </c>
      <c r="L32" s="383">
        <f>'5.DL soc.econom. analīze'!K32*(1+'7. DL jut. analīze-Soc.'!$D32)</f>
        <v>0</v>
      </c>
      <c r="M32" s="383">
        <f>'5.DL soc.econom. analīze'!L32*(1+'7. DL jut. analīze-Soc.'!$D32)</f>
        <v>0</v>
      </c>
      <c r="N32" s="383">
        <f>'5.DL soc.econom. analīze'!M32*(1+'7. DL jut. analīze-Soc.'!$D32)</f>
        <v>0</v>
      </c>
      <c r="O32" s="383">
        <f>'5.DL soc.econom. analīze'!N32*(1+'7. DL jut. analīze-Soc.'!$D32)</f>
        <v>0</v>
      </c>
      <c r="P32" s="383">
        <f>'5.DL soc.econom. analīze'!O32*(1+'7. DL jut. analīze-Soc.'!$D32)</f>
        <v>0</v>
      </c>
      <c r="Q32" s="383">
        <f>'5.DL soc.econom. analīze'!P32*(1+'7. DL jut. analīze-Soc.'!$D32)</f>
        <v>0</v>
      </c>
      <c r="R32" s="383">
        <f>'5.DL soc.econom. analīze'!Q32*(1+'7. DL jut. analīze-Soc.'!$D32)</f>
        <v>0</v>
      </c>
      <c r="S32" s="383">
        <f>'5.DL soc.econom. analīze'!R32*(1+'7. DL jut. analīze-Soc.'!$D32)</f>
        <v>0</v>
      </c>
      <c r="T32" s="383">
        <f>'5.DL soc.econom. analīze'!S32*(1+'7. DL jut. analīze-Soc.'!$D32)</f>
        <v>0</v>
      </c>
      <c r="U32" s="383">
        <f>'5.DL soc.econom. analīze'!T32*(1+'7. DL jut. analīze-Soc.'!$D32)</f>
        <v>0</v>
      </c>
      <c r="V32" s="383">
        <f>'5.DL soc.econom. analīze'!U32*(1+'7. DL jut. analīze-Soc.'!$D32)</f>
        <v>0</v>
      </c>
      <c r="W32" s="383">
        <f>'5.DL soc.econom. analīze'!V32*(1+'7. DL jut. analīze-Soc.'!$D32)</f>
        <v>0</v>
      </c>
      <c r="X32" s="383">
        <f>'5.DL soc.econom. analīze'!W32*(1+'7. DL jut. analīze-Soc.'!$D32)</f>
        <v>0</v>
      </c>
      <c r="Y32" s="383">
        <f>'5.DL soc.econom. analīze'!X32*(1+'7. DL jut. analīze-Soc.'!$D32)</f>
        <v>0</v>
      </c>
      <c r="Z32" s="383">
        <f>'5.DL soc.econom. analīze'!Y32*(1+'7. DL jut. analīze-Soc.'!$D32)</f>
        <v>0</v>
      </c>
      <c r="AA32" s="383">
        <f>'5.DL soc.econom. analīze'!Z32*(1+'7. DL jut. analīze-Soc.'!$D32)</f>
        <v>0</v>
      </c>
      <c r="AB32" s="383">
        <f>'5.DL soc.econom. analīze'!AA32*(1+'7. DL jut. analīze-Soc.'!$D32)</f>
        <v>0</v>
      </c>
      <c r="AC32" s="383">
        <f>'5.DL soc.econom. analīze'!AB32*(1+'7. DL jut. analīze-Soc.'!$D32)</f>
        <v>0</v>
      </c>
      <c r="AD32" s="383">
        <f>'5.DL soc.econom. analīze'!AC32*(1+'7. DL jut. analīze-Soc.'!$D32)</f>
        <v>0</v>
      </c>
      <c r="AE32" s="383">
        <f>'5.DL soc.econom. analīze'!AD32*(1+'7. DL jut. analīze-Soc.'!$D32)</f>
        <v>0</v>
      </c>
      <c r="AF32" s="383">
        <f>'5.DL soc.econom. analīze'!AE32*(1+'7. DL jut. analīze-Soc.'!$D32)</f>
        <v>0</v>
      </c>
      <c r="AG32" s="383">
        <f>'5.DL soc.econom. analīze'!AF32*(1+'7. DL jut. analīze-Soc.'!$D32)</f>
        <v>0</v>
      </c>
      <c r="AH32" s="383">
        <f>'5.DL soc.econom. analīze'!AG32*(1+'7. DL jut. analīze-Soc.'!$D32)</f>
        <v>0</v>
      </c>
      <c r="AI32" s="383">
        <f>'5.DL soc.econom. analīze'!AH32*(1+'7. DL jut. analīze-Soc.'!$D32)</f>
        <v>0</v>
      </c>
      <c r="AJ32" s="383">
        <f>'5.DL soc.econom. analīze'!AI32*(1+'7. DL jut. analīze-Soc.'!$D32)</f>
        <v>0</v>
      </c>
    </row>
    <row r="33" spans="1:81" x14ac:dyDescent="0.2">
      <c r="A33" s="315" t="s">
        <v>259</v>
      </c>
      <c r="B33" s="4" t="str">
        <f>'5.DL soc.econom. analīze'!B33</f>
        <v>Zaudējumi...</v>
      </c>
      <c r="C33" s="32" t="s">
        <v>130</v>
      </c>
      <c r="D33" s="44">
        <v>0</v>
      </c>
      <c r="E33" s="320">
        <f t="shared" si="1"/>
        <v>0</v>
      </c>
      <c r="F33" s="320">
        <f t="shared" si="2"/>
        <v>0</v>
      </c>
      <c r="G33" s="383">
        <f>'5.DL soc.econom. analīze'!F33*(1+'7. DL jut. analīze-Soc.'!$D33)</f>
        <v>0</v>
      </c>
      <c r="H33" s="383">
        <f>'5.DL soc.econom. analīze'!G33*(1+'7. DL jut. analīze-Soc.'!$D33)</f>
        <v>0</v>
      </c>
      <c r="I33" s="383">
        <f>'5.DL soc.econom. analīze'!H33*(1+'7. DL jut. analīze-Soc.'!$D33)</f>
        <v>0</v>
      </c>
      <c r="J33" s="383">
        <f>'5.DL soc.econom. analīze'!I33*(1+'7. DL jut. analīze-Soc.'!$D33)</f>
        <v>0</v>
      </c>
      <c r="K33" s="383">
        <f>'5.DL soc.econom. analīze'!J33*(1+'7. DL jut. analīze-Soc.'!$D33)</f>
        <v>0</v>
      </c>
      <c r="L33" s="383">
        <f>'5.DL soc.econom. analīze'!K33*(1+'7. DL jut. analīze-Soc.'!$D33)</f>
        <v>0</v>
      </c>
      <c r="M33" s="383">
        <f>'5.DL soc.econom. analīze'!L33*(1+'7. DL jut. analīze-Soc.'!$D33)</f>
        <v>0</v>
      </c>
      <c r="N33" s="383">
        <f>'5.DL soc.econom. analīze'!M33*(1+'7. DL jut. analīze-Soc.'!$D33)</f>
        <v>0</v>
      </c>
      <c r="O33" s="383">
        <f>'5.DL soc.econom. analīze'!N33*(1+'7. DL jut. analīze-Soc.'!$D33)</f>
        <v>0</v>
      </c>
      <c r="P33" s="383">
        <f>'5.DL soc.econom. analīze'!O33*(1+'7. DL jut. analīze-Soc.'!$D33)</f>
        <v>0</v>
      </c>
      <c r="Q33" s="383">
        <f>'5.DL soc.econom. analīze'!P33*(1+'7. DL jut. analīze-Soc.'!$D33)</f>
        <v>0</v>
      </c>
      <c r="R33" s="383">
        <f>'5.DL soc.econom. analīze'!Q33*(1+'7. DL jut. analīze-Soc.'!$D33)</f>
        <v>0</v>
      </c>
      <c r="S33" s="383">
        <f>'5.DL soc.econom. analīze'!R33*(1+'7. DL jut. analīze-Soc.'!$D33)</f>
        <v>0</v>
      </c>
      <c r="T33" s="383">
        <f>'5.DL soc.econom. analīze'!S33*(1+'7. DL jut. analīze-Soc.'!$D33)</f>
        <v>0</v>
      </c>
      <c r="U33" s="383">
        <f>'5.DL soc.econom. analīze'!T33*(1+'7. DL jut. analīze-Soc.'!$D33)</f>
        <v>0</v>
      </c>
      <c r="V33" s="383">
        <f>'5.DL soc.econom. analīze'!U33*(1+'7. DL jut. analīze-Soc.'!$D33)</f>
        <v>0</v>
      </c>
      <c r="W33" s="383">
        <f>'5.DL soc.econom. analīze'!V33*(1+'7. DL jut. analīze-Soc.'!$D33)</f>
        <v>0</v>
      </c>
      <c r="X33" s="383">
        <f>'5.DL soc.econom. analīze'!W33*(1+'7. DL jut. analīze-Soc.'!$D33)</f>
        <v>0</v>
      </c>
      <c r="Y33" s="383">
        <f>'5.DL soc.econom. analīze'!X33*(1+'7. DL jut. analīze-Soc.'!$D33)</f>
        <v>0</v>
      </c>
      <c r="Z33" s="383">
        <f>'5.DL soc.econom. analīze'!Y33*(1+'7. DL jut. analīze-Soc.'!$D33)</f>
        <v>0</v>
      </c>
      <c r="AA33" s="383">
        <f>'5.DL soc.econom. analīze'!Z33*(1+'7. DL jut. analīze-Soc.'!$D33)</f>
        <v>0</v>
      </c>
      <c r="AB33" s="383">
        <f>'5.DL soc.econom. analīze'!AA33*(1+'7. DL jut. analīze-Soc.'!$D33)</f>
        <v>0</v>
      </c>
      <c r="AC33" s="383">
        <f>'5.DL soc.econom. analīze'!AB33*(1+'7. DL jut. analīze-Soc.'!$D33)</f>
        <v>0</v>
      </c>
      <c r="AD33" s="383">
        <f>'5.DL soc.econom. analīze'!AC33*(1+'7. DL jut. analīze-Soc.'!$D33)</f>
        <v>0</v>
      </c>
      <c r="AE33" s="383">
        <f>'5.DL soc.econom. analīze'!AD33*(1+'7. DL jut. analīze-Soc.'!$D33)</f>
        <v>0</v>
      </c>
      <c r="AF33" s="383">
        <f>'5.DL soc.econom. analīze'!AE33*(1+'7. DL jut. analīze-Soc.'!$D33)</f>
        <v>0</v>
      </c>
      <c r="AG33" s="383">
        <f>'5.DL soc.econom. analīze'!AF33*(1+'7. DL jut. analīze-Soc.'!$D33)</f>
        <v>0</v>
      </c>
      <c r="AH33" s="383">
        <f>'5.DL soc.econom. analīze'!AG33*(1+'7. DL jut. analīze-Soc.'!$D33)</f>
        <v>0</v>
      </c>
      <c r="AI33" s="383">
        <f>'5.DL soc.econom. analīze'!AH33*(1+'7. DL jut. analīze-Soc.'!$D33)</f>
        <v>0</v>
      </c>
      <c r="AJ33" s="383">
        <f>'5.DL soc.econom. analīze'!AI33*(1+'7. DL jut. analīze-Soc.'!$D33)</f>
        <v>0</v>
      </c>
    </row>
    <row r="34" spans="1:81" s="323" customFormat="1" x14ac:dyDescent="0.2">
      <c r="A34" s="317">
        <v>4</v>
      </c>
      <c r="B34" s="318" t="s">
        <v>260</v>
      </c>
      <c r="C34" s="319" t="s">
        <v>130</v>
      </c>
      <c r="D34" s="44">
        <v>0</v>
      </c>
      <c r="E34" s="320">
        <f t="shared" si="1"/>
        <v>0</v>
      </c>
      <c r="F34" s="320">
        <f t="shared" si="2"/>
        <v>0</v>
      </c>
      <c r="G34" s="321">
        <f>SUM(G35:G38)</f>
        <v>0</v>
      </c>
      <c r="H34" s="321">
        <f t="shared" ref="H34:AJ34" si="5">SUM(H35:H38)</f>
        <v>0</v>
      </c>
      <c r="I34" s="321">
        <f t="shared" si="5"/>
        <v>0</v>
      </c>
      <c r="J34" s="321">
        <f t="shared" si="5"/>
        <v>0</v>
      </c>
      <c r="K34" s="321">
        <f t="shared" si="5"/>
        <v>0</v>
      </c>
      <c r="L34" s="321">
        <f t="shared" si="5"/>
        <v>0</v>
      </c>
      <c r="M34" s="321">
        <f t="shared" si="5"/>
        <v>0</v>
      </c>
      <c r="N34" s="321">
        <f t="shared" si="5"/>
        <v>0</v>
      </c>
      <c r="O34" s="321">
        <f t="shared" si="5"/>
        <v>0</v>
      </c>
      <c r="P34" s="321">
        <f t="shared" si="5"/>
        <v>0</v>
      </c>
      <c r="Q34" s="321">
        <f t="shared" si="5"/>
        <v>0</v>
      </c>
      <c r="R34" s="321">
        <f t="shared" si="5"/>
        <v>0</v>
      </c>
      <c r="S34" s="321">
        <f t="shared" si="5"/>
        <v>0</v>
      </c>
      <c r="T34" s="321">
        <f t="shared" si="5"/>
        <v>0</v>
      </c>
      <c r="U34" s="321">
        <f t="shared" si="5"/>
        <v>0</v>
      </c>
      <c r="V34" s="321">
        <f t="shared" si="5"/>
        <v>0</v>
      </c>
      <c r="W34" s="321">
        <f t="shared" si="5"/>
        <v>0</v>
      </c>
      <c r="X34" s="321">
        <f t="shared" si="5"/>
        <v>0</v>
      </c>
      <c r="Y34" s="321">
        <f t="shared" si="5"/>
        <v>0</v>
      </c>
      <c r="Z34" s="321">
        <f t="shared" si="5"/>
        <v>0</v>
      </c>
      <c r="AA34" s="321">
        <f t="shared" si="5"/>
        <v>0</v>
      </c>
      <c r="AB34" s="321">
        <f t="shared" si="5"/>
        <v>0</v>
      </c>
      <c r="AC34" s="321">
        <f t="shared" si="5"/>
        <v>0</v>
      </c>
      <c r="AD34" s="321">
        <f t="shared" si="5"/>
        <v>0</v>
      </c>
      <c r="AE34" s="321">
        <f t="shared" si="5"/>
        <v>0</v>
      </c>
      <c r="AF34" s="321">
        <f t="shared" si="5"/>
        <v>0</v>
      </c>
      <c r="AG34" s="321">
        <f t="shared" si="5"/>
        <v>0</v>
      </c>
      <c r="AH34" s="321">
        <f t="shared" si="5"/>
        <v>0</v>
      </c>
      <c r="AI34" s="321">
        <f t="shared" si="5"/>
        <v>0</v>
      </c>
      <c r="AJ34" s="321">
        <f t="shared" si="5"/>
        <v>0</v>
      </c>
      <c r="AK34" s="3"/>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row>
    <row r="35" spans="1:81" x14ac:dyDescent="0.2">
      <c r="A35" s="315" t="s">
        <v>221</v>
      </c>
      <c r="B35" s="4" t="str">
        <f>'5.DL soc.econom. analīze'!B35</f>
        <v>Investīciju izmaksas (-)</v>
      </c>
      <c r="C35" s="32" t="s">
        <v>130</v>
      </c>
      <c r="D35" s="44">
        <v>0</v>
      </c>
      <c r="E35" s="320">
        <f t="shared" si="1"/>
        <v>0</v>
      </c>
      <c r="F35" s="320">
        <f t="shared" si="2"/>
        <v>0</v>
      </c>
      <c r="G35" s="383">
        <f>'5.DL soc.econom. analīze'!F35*(1+'7. DL jut. analīze-Soc.'!$D35)</f>
        <v>0</v>
      </c>
      <c r="H35" s="383">
        <f>'5.DL soc.econom. analīze'!G35*(1+'7. DL jut. analīze-Soc.'!$D35)</f>
        <v>0</v>
      </c>
      <c r="I35" s="383">
        <f>'5.DL soc.econom. analīze'!H35*(1+'7. DL jut. analīze-Soc.'!$D35)</f>
        <v>0</v>
      </c>
      <c r="J35" s="383">
        <f>'5.DL soc.econom. analīze'!I35*(1+'7. DL jut. analīze-Soc.'!$D35)</f>
        <v>0</v>
      </c>
      <c r="K35" s="383">
        <f>'5.DL soc.econom. analīze'!J35*(1+'7. DL jut. analīze-Soc.'!$D35)</f>
        <v>0</v>
      </c>
      <c r="L35" s="383">
        <f>'5.DL soc.econom. analīze'!K35*(1+'7. DL jut. analīze-Soc.'!$D35)</f>
        <v>0</v>
      </c>
      <c r="M35" s="383">
        <f>'5.DL soc.econom. analīze'!L35*(1+'7. DL jut. analīze-Soc.'!$D35)</f>
        <v>0</v>
      </c>
      <c r="N35" s="383">
        <f>'5.DL soc.econom. analīze'!M35*(1+'7. DL jut. analīze-Soc.'!$D35)</f>
        <v>0</v>
      </c>
      <c r="O35" s="383">
        <f>'5.DL soc.econom. analīze'!N35*(1+'7. DL jut. analīze-Soc.'!$D35)</f>
        <v>0</v>
      </c>
      <c r="P35" s="383">
        <f>'5.DL soc.econom. analīze'!O35*(1+'7. DL jut. analīze-Soc.'!$D35)</f>
        <v>0</v>
      </c>
      <c r="Q35" s="383">
        <f>'5.DL soc.econom. analīze'!P35*(1+'7. DL jut. analīze-Soc.'!$D35)</f>
        <v>0</v>
      </c>
      <c r="R35" s="383">
        <f>'5.DL soc.econom. analīze'!Q35*(1+'7. DL jut. analīze-Soc.'!$D35)</f>
        <v>0</v>
      </c>
      <c r="S35" s="383">
        <f>'5.DL soc.econom. analīze'!R35*(1+'7. DL jut. analīze-Soc.'!$D35)</f>
        <v>0</v>
      </c>
      <c r="T35" s="383">
        <f>'5.DL soc.econom. analīze'!S35*(1+'7. DL jut. analīze-Soc.'!$D35)</f>
        <v>0</v>
      </c>
      <c r="U35" s="383">
        <f>'5.DL soc.econom. analīze'!T35*(1+'7. DL jut. analīze-Soc.'!$D35)</f>
        <v>0</v>
      </c>
      <c r="V35" s="383">
        <f>'5.DL soc.econom. analīze'!U35*(1+'7. DL jut. analīze-Soc.'!$D35)</f>
        <v>0</v>
      </c>
      <c r="W35" s="383">
        <f>'5.DL soc.econom. analīze'!V35*(1+'7. DL jut. analīze-Soc.'!$D35)</f>
        <v>0</v>
      </c>
      <c r="X35" s="383">
        <f>'5.DL soc.econom. analīze'!W35*(1+'7. DL jut. analīze-Soc.'!$D35)</f>
        <v>0</v>
      </c>
      <c r="Y35" s="383">
        <f>'5.DL soc.econom. analīze'!X35*(1+'7. DL jut. analīze-Soc.'!$D35)</f>
        <v>0</v>
      </c>
      <c r="Z35" s="383">
        <f>'5.DL soc.econom. analīze'!Y35*(1+'7. DL jut. analīze-Soc.'!$D35)</f>
        <v>0</v>
      </c>
      <c r="AA35" s="383">
        <f>'5.DL soc.econom. analīze'!Z35*(1+'7. DL jut. analīze-Soc.'!$D35)</f>
        <v>0</v>
      </c>
      <c r="AB35" s="383">
        <f>'5.DL soc.econom. analīze'!AA35*(1+'7. DL jut. analīze-Soc.'!$D35)</f>
        <v>0</v>
      </c>
      <c r="AC35" s="383">
        <f>'5.DL soc.econom. analīze'!AB35*(1+'7. DL jut. analīze-Soc.'!$D35)</f>
        <v>0</v>
      </c>
      <c r="AD35" s="383">
        <f>'5.DL soc.econom. analīze'!AC35*(1+'7. DL jut. analīze-Soc.'!$D35)</f>
        <v>0</v>
      </c>
      <c r="AE35" s="383">
        <f>'5.DL soc.econom. analīze'!AD35*(1+'7. DL jut. analīze-Soc.'!$D35)</f>
        <v>0</v>
      </c>
      <c r="AF35" s="383">
        <f>'5.DL soc.econom. analīze'!AE35*(1+'7. DL jut. analīze-Soc.'!$D35)</f>
        <v>0</v>
      </c>
      <c r="AG35" s="383">
        <f>'5.DL soc.econom. analīze'!AF35*(1+'7. DL jut. analīze-Soc.'!$D35)</f>
        <v>0</v>
      </c>
      <c r="AH35" s="383">
        <f>'5.DL soc.econom. analīze'!AG35*(1+'7. DL jut. analīze-Soc.'!$D35)</f>
        <v>0</v>
      </c>
      <c r="AI35" s="383">
        <f>'5.DL soc.econom. analīze'!AH35*(1+'7. DL jut. analīze-Soc.'!$D35)</f>
        <v>0</v>
      </c>
      <c r="AJ35" s="383">
        <f>'5.DL soc.econom. analīze'!AI35*(1+'7. DL jut. analīze-Soc.'!$D35)</f>
        <v>0</v>
      </c>
    </row>
    <row r="36" spans="1:81" x14ac:dyDescent="0.2">
      <c r="A36" s="315" t="s">
        <v>261</v>
      </c>
      <c r="B36" s="4" t="str">
        <f>'5.DL soc.econom. analīze'!B36</f>
        <v>Darbības izmaksas (+/-)</v>
      </c>
      <c r="C36" s="32" t="s">
        <v>130</v>
      </c>
      <c r="D36" s="44">
        <v>0</v>
      </c>
      <c r="E36" s="320">
        <f t="shared" si="1"/>
        <v>0</v>
      </c>
      <c r="F36" s="320">
        <f t="shared" si="2"/>
        <v>0</v>
      </c>
      <c r="G36" s="383">
        <f>'5.DL soc.econom. analīze'!F36*(1+'7. DL jut. analīze-Soc.'!$D36)</f>
        <v>0</v>
      </c>
      <c r="H36" s="383">
        <f>'5.DL soc.econom. analīze'!G36*(1+'7. DL jut. analīze-Soc.'!$D36)</f>
        <v>0</v>
      </c>
      <c r="I36" s="383">
        <f>'5.DL soc.econom. analīze'!H36*(1+'7. DL jut. analīze-Soc.'!$D36)</f>
        <v>0</v>
      </c>
      <c r="J36" s="383">
        <f>'5.DL soc.econom. analīze'!I36*(1+'7. DL jut. analīze-Soc.'!$D36)</f>
        <v>0</v>
      </c>
      <c r="K36" s="383">
        <f>'5.DL soc.econom. analīze'!J36*(1+'7. DL jut. analīze-Soc.'!$D36)</f>
        <v>0</v>
      </c>
      <c r="L36" s="383">
        <f>'5.DL soc.econom. analīze'!K36*(1+'7. DL jut. analīze-Soc.'!$D36)</f>
        <v>0</v>
      </c>
      <c r="M36" s="383">
        <f>'5.DL soc.econom. analīze'!L36*(1+'7. DL jut. analīze-Soc.'!$D36)</f>
        <v>0</v>
      </c>
      <c r="N36" s="383">
        <f>'5.DL soc.econom. analīze'!M36*(1+'7. DL jut. analīze-Soc.'!$D36)</f>
        <v>0</v>
      </c>
      <c r="O36" s="383">
        <f>'5.DL soc.econom. analīze'!N36*(1+'7. DL jut. analīze-Soc.'!$D36)</f>
        <v>0</v>
      </c>
      <c r="P36" s="383">
        <f>'5.DL soc.econom. analīze'!O36*(1+'7. DL jut. analīze-Soc.'!$D36)</f>
        <v>0</v>
      </c>
      <c r="Q36" s="383">
        <f>'5.DL soc.econom. analīze'!P36*(1+'7. DL jut. analīze-Soc.'!$D36)</f>
        <v>0</v>
      </c>
      <c r="R36" s="383">
        <f>'5.DL soc.econom. analīze'!Q36*(1+'7. DL jut. analīze-Soc.'!$D36)</f>
        <v>0</v>
      </c>
      <c r="S36" s="383">
        <f>'5.DL soc.econom. analīze'!R36*(1+'7. DL jut. analīze-Soc.'!$D36)</f>
        <v>0</v>
      </c>
      <c r="T36" s="383">
        <f>'5.DL soc.econom. analīze'!S36*(1+'7. DL jut. analīze-Soc.'!$D36)</f>
        <v>0</v>
      </c>
      <c r="U36" s="383">
        <f>'5.DL soc.econom. analīze'!T36*(1+'7. DL jut. analīze-Soc.'!$D36)</f>
        <v>0</v>
      </c>
      <c r="V36" s="383">
        <f>'5.DL soc.econom. analīze'!U36*(1+'7. DL jut. analīze-Soc.'!$D36)</f>
        <v>0</v>
      </c>
      <c r="W36" s="383">
        <f>'5.DL soc.econom. analīze'!V36*(1+'7. DL jut. analīze-Soc.'!$D36)</f>
        <v>0</v>
      </c>
      <c r="X36" s="383">
        <f>'5.DL soc.econom. analīze'!W36*(1+'7. DL jut. analīze-Soc.'!$D36)</f>
        <v>0</v>
      </c>
      <c r="Y36" s="383">
        <f>'5.DL soc.econom. analīze'!X36*(1+'7. DL jut. analīze-Soc.'!$D36)</f>
        <v>0</v>
      </c>
      <c r="Z36" s="383">
        <f>'5.DL soc.econom. analīze'!Y36*(1+'7. DL jut. analīze-Soc.'!$D36)</f>
        <v>0</v>
      </c>
      <c r="AA36" s="383">
        <f>'5.DL soc.econom. analīze'!Z36*(1+'7. DL jut. analīze-Soc.'!$D36)</f>
        <v>0</v>
      </c>
      <c r="AB36" s="383">
        <f>'5.DL soc.econom. analīze'!AA36*(1+'7. DL jut. analīze-Soc.'!$D36)</f>
        <v>0</v>
      </c>
      <c r="AC36" s="383">
        <f>'5.DL soc.econom. analīze'!AB36*(1+'7. DL jut. analīze-Soc.'!$D36)</f>
        <v>0</v>
      </c>
      <c r="AD36" s="383">
        <f>'5.DL soc.econom. analīze'!AC36*(1+'7. DL jut. analīze-Soc.'!$D36)</f>
        <v>0</v>
      </c>
      <c r="AE36" s="383">
        <f>'5.DL soc.econom. analīze'!AD36*(1+'7. DL jut. analīze-Soc.'!$D36)</f>
        <v>0</v>
      </c>
      <c r="AF36" s="383">
        <f>'5.DL soc.econom. analīze'!AE36*(1+'7. DL jut. analīze-Soc.'!$D36)</f>
        <v>0</v>
      </c>
      <c r="AG36" s="383">
        <f>'5.DL soc.econom. analīze'!AF36*(1+'7. DL jut. analīze-Soc.'!$D36)</f>
        <v>0</v>
      </c>
      <c r="AH36" s="383">
        <f>'5.DL soc.econom. analīze'!AG36*(1+'7. DL jut. analīze-Soc.'!$D36)</f>
        <v>0</v>
      </c>
      <c r="AI36" s="383">
        <f>'5.DL soc.econom. analīze'!AH36*(1+'7. DL jut. analīze-Soc.'!$D36)</f>
        <v>0</v>
      </c>
      <c r="AJ36" s="383">
        <f>'5.DL soc.econom. analīze'!AI36*(1+'7. DL jut. analīze-Soc.'!$D36)</f>
        <v>0</v>
      </c>
    </row>
    <row r="37" spans="1:81" x14ac:dyDescent="0.2">
      <c r="A37" s="325" t="s">
        <v>263</v>
      </c>
      <c r="B37" s="4" t="str">
        <f>'5.DL soc.econom. analīze'!B37</f>
        <v>Projekta atlikusī vērtība (+)</v>
      </c>
      <c r="C37" s="326" t="s">
        <v>130</v>
      </c>
      <c r="D37" s="44">
        <v>0</v>
      </c>
      <c r="E37" s="320">
        <f t="shared" si="1"/>
        <v>0</v>
      </c>
      <c r="F37" s="320">
        <f t="shared" si="2"/>
        <v>0</v>
      </c>
      <c r="G37" s="383">
        <f>'5.DL soc.econom. analīze'!F37*(1+'7. DL jut. analīze-Soc.'!$D37)</f>
        <v>0</v>
      </c>
      <c r="H37" s="383">
        <f>'5.DL soc.econom. analīze'!G37*(1+'7. DL jut. analīze-Soc.'!$D37)</f>
        <v>0</v>
      </c>
      <c r="I37" s="383">
        <f>'5.DL soc.econom. analīze'!H37*(1+'7. DL jut. analīze-Soc.'!$D37)</f>
        <v>0</v>
      </c>
      <c r="J37" s="383">
        <f>'5.DL soc.econom. analīze'!I37*(1+'7. DL jut. analīze-Soc.'!$D37)</f>
        <v>0</v>
      </c>
      <c r="K37" s="383">
        <f>'5.DL soc.econom. analīze'!J37*(1+'7. DL jut. analīze-Soc.'!$D37)</f>
        <v>0</v>
      </c>
      <c r="L37" s="383">
        <f>'5.DL soc.econom. analīze'!K37*(1+'7. DL jut. analīze-Soc.'!$D37)</f>
        <v>0</v>
      </c>
      <c r="M37" s="383">
        <f>'5.DL soc.econom. analīze'!L37*(1+'7. DL jut. analīze-Soc.'!$D37)</f>
        <v>0</v>
      </c>
      <c r="N37" s="383">
        <f>'5.DL soc.econom. analīze'!M37*(1+'7. DL jut. analīze-Soc.'!$D37)</f>
        <v>0</v>
      </c>
      <c r="O37" s="383">
        <f>'5.DL soc.econom. analīze'!N37*(1+'7. DL jut. analīze-Soc.'!$D37)</f>
        <v>0</v>
      </c>
      <c r="P37" s="383">
        <f>'5.DL soc.econom. analīze'!O37*(1+'7. DL jut. analīze-Soc.'!$D37)</f>
        <v>0</v>
      </c>
      <c r="Q37" s="383">
        <f>'5.DL soc.econom. analīze'!P37*(1+'7. DL jut. analīze-Soc.'!$D37)</f>
        <v>0</v>
      </c>
      <c r="R37" s="383">
        <f>'5.DL soc.econom. analīze'!Q37*(1+'7. DL jut. analīze-Soc.'!$D37)</f>
        <v>0</v>
      </c>
      <c r="S37" s="383">
        <f>'5.DL soc.econom. analīze'!R37*(1+'7. DL jut. analīze-Soc.'!$D37)</f>
        <v>0</v>
      </c>
      <c r="T37" s="383">
        <f>'5.DL soc.econom. analīze'!S37*(1+'7. DL jut. analīze-Soc.'!$D37)</f>
        <v>0</v>
      </c>
      <c r="U37" s="383">
        <f>'5.DL soc.econom. analīze'!T37*(1+'7. DL jut. analīze-Soc.'!$D37)</f>
        <v>0</v>
      </c>
      <c r="V37" s="383">
        <f>'5.DL soc.econom. analīze'!U37*(1+'7. DL jut. analīze-Soc.'!$D37)</f>
        <v>0</v>
      </c>
      <c r="W37" s="383">
        <f>'5.DL soc.econom. analīze'!V37*(1+'7. DL jut. analīze-Soc.'!$D37)</f>
        <v>0</v>
      </c>
      <c r="X37" s="383">
        <f>'5.DL soc.econom. analīze'!W37*(1+'7. DL jut. analīze-Soc.'!$D37)</f>
        <v>0</v>
      </c>
      <c r="Y37" s="383">
        <f>'5.DL soc.econom. analīze'!X37*(1+'7. DL jut. analīze-Soc.'!$D37)</f>
        <v>0</v>
      </c>
      <c r="Z37" s="383">
        <f>'5.DL soc.econom. analīze'!Y37*(1+'7. DL jut. analīze-Soc.'!$D37)</f>
        <v>0</v>
      </c>
      <c r="AA37" s="383">
        <f>'5.DL soc.econom. analīze'!Z37*(1+'7. DL jut. analīze-Soc.'!$D37)</f>
        <v>0</v>
      </c>
      <c r="AB37" s="383">
        <f>'5.DL soc.econom. analīze'!AA37*(1+'7. DL jut. analīze-Soc.'!$D37)</f>
        <v>0</v>
      </c>
      <c r="AC37" s="383">
        <f>'5.DL soc.econom. analīze'!AB37*(1+'7. DL jut. analīze-Soc.'!$D37)</f>
        <v>0</v>
      </c>
      <c r="AD37" s="383">
        <f>'5.DL soc.econom. analīze'!AC37*(1+'7. DL jut. analīze-Soc.'!$D37)</f>
        <v>0</v>
      </c>
      <c r="AE37" s="383">
        <f>'5.DL soc.econom. analīze'!AD37*(1+'7. DL jut. analīze-Soc.'!$D37)</f>
        <v>0</v>
      </c>
      <c r="AF37" s="383">
        <f>'5.DL soc.econom. analīze'!AE37*(1+'7. DL jut. analīze-Soc.'!$D37)</f>
        <v>0</v>
      </c>
      <c r="AG37" s="383">
        <f>'5.DL soc.econom. analīze'!AF37*(1+'7. DL jut. analīze-Soc.'!$D37)</f>
        <v>0</v>
      </c>
      <c r="AH37" s="383">
        <f>'5.DL soc.econom. analīze'!AG37*(1+'7. DL jut. analīze-Soc.'!$D37)</f>
        <v>0</v>
      </c>
      <c r="AI37" s="383">
        <f>'5.DL soc.econom. analīze'!AH37*(1+'7. DL jut. analīze-Soc.'!$D37)</f>
        <v>0</v>
      </c>
      <c r="AJ37" s="383">
        <f>'5.DL soc.econom. analīze'!AI37*(1+'7. DL jut. analīze-Soc.'!$D37)</f>
        <v>0</v>
      </c>
    </row>
    <row r="38" spans="1:81" s="323" customFormat="1" x14ac:dyDescent="0.2">
      <c r="A38" s="317">
        <v>5</v>
      </c>
      <c r="B38" s="318" t="s">
        <v>264</v>
      </c>
      <c r="C38" s="319" t="s">
        <v>130</v>
      </c>
      <c r="D38" s="44">
        <v>0</v>
      </c>
      <c r="E38" s="320">
        <f t="shared" si="1"/>
        <v>0</v>
      </c>
      <c r="F38" s="320">
        <f t="shared" si="2"/>
        <v>0</v>
      </c>
      <c r="G38" s="321">
        <f>SUM(G39:G41)</f>
        <v>0</v>
      </c>
      <c r="H38" s="321">
        <f t="shared" ref="H38:AJ38" si="6">SUM(H39:H41)</f>
        <v>0</v>
      </c>
      <c r="I38" s="321">
        <f t="shared" si="6"/>
        <v>0</v>
      </c>
      <c r="J38" s="321">
        <f t="shared" si="6"/>
        <v>0</v>
      </c>
      <c r="K38" s="321">
        <f t="shared" si="6"/>
        <v>0</v>
      </c>
      <c r="L38" s="321">
        <f t="shared" si="6"/>
        <v>0</v>
      </c>
      <c r="M38" s="321">
        <f t="shared" si="6"/>
        <v>0</v>
      </c>
      <c r="N38" s="321">
        <f t="shared" si="6"/>
        <v>0</v>
      </c>
      <c r="O38" s="321">
        <f t="shared" si="6"/>
        <v>0</v>
      </c>
      <c r="P38" s="321">
        <f t="shared" si="6"/>
        <v>0</v>
      </c>
      <c r="Q38" s="321">
        <f t="shared" si="6"/>
        <v>0</v>
      </c>
      <c r="R38" s="321">
        <f t="shared" si="6"/>
        <v>0</v>
      </c>
      <c r="S38" s="321">
        <f t="shared" si="6"/>
        <v>0</v>
      </c>
      <c r="T38" s="321">
        <f t="shared" si="6"/>
        <v>0</v>
      </c>
      <c r="U38" s="321">
        <f t="shared" si="6"/>
        <v>0</v>
      </c>
      <c r="V38" s="321">
        <f t="shared" si="6"/>
        <v>0</v>
      </c>
      <c r="W38" s="321">
        <f t="shared" si="6"/>
        <v>0</v>
      </c>
      <c r="X38" s="321">
        <f t="shared" si="6"/>
        <v>0</v>
      </c>
      <c r="Y38" s="321">
        <f t="shared" si="6"/>
        <v>0</v>
      </c>
      <c r="Z38" s="321">
        <f t="shared" si="6"/>
        <v>0</v>
      </c>
      <c r="AA38" s="321">
        <f t="shared" si="6"/>
        <v>0</v>
      </c>
      <c r="AB38" s="321">
        <f t="shared" si="6"/>
        <v>0</v>
      </c>
      <c r="AC38" s="321">
        <f t="shared" si="6"/>
        <v>0</v>
      </c>
      <c r="AD38" s="321">
        <f t="shared" si="6"/>
        <v>0</v>
      </c>
      <c r="AE38" s="321">
        <f t="shared" si="6"/>
        <v>0</v>
      </c>
      <c r="AF38" s="321">
        <f t="shared" si="6"/>
        <v>0</v>
      </c>
      <c r="AG38" s="321">
        <f t="shared" si="6"/>
        <v>0</v>
      </c>
      <c r="AH38" s="321">
        <f t="shared" si="6"/>
        <v>0</v>
      </c>
      <c r="AI38" s="321">
        <f t="shared" si="6"/>
        <v>0</v>
      </c>
      <c r="AJ38" s="321">
        <f t="shared" si="6"/>
        <v>0</v>
      </c>
      <c r="AK38" s="3"/>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row>
    <row r="39" spans="1:81" x14ac:dyDescent="0.2">
      <c r="A39" s="315" t="s">
        <v>265</v>
      </c>
      <c r="B39" s="4" t="str">
        <f>'5.DL soc.econom. analīze'!B39</f>
        <v>Projekta darbības izmaksu darbaspēka izmaksas (+/-)**</v>
      </c>
      <c r="C39" s="32" t="s">
        <v>130</v>
      </c>
      <c r="D39" s="44">
        <v>0</v>
      </c>
      <c r="E39" s="320">
        <f t="shared" si="1"/>
        <v>0</v>
      </c>
      <c r="F39" s="320">
        <f t="shared" si="2"/>
        <v>0</v>
      </c>
      <c r="G39" s="383">
        <f>'5.DL soc.econom. analīze'!F39*(1+'7. DL jut. analīze-Soc.'!$D39)</f>
        <v>0</v>
      </c>
      <c r="H39" s="383">
        <f>'5.DL soc.econom. analīze'!G39*(1+'7. DL jut. analīze-Soc.'!$D39)</f>
        <v>0</v>
      </c>
      <c r="I39" s="383">
        <f>'5.DL soc.econom. analīze'!H39*(1+'7. DL jut. analīze-Soc.'!$D39)</f>
        <v>0</v>
      </c>
      <c r="J39" s="383">
        <f>'5.DL soc.econom. analīze'!I39*(1+'7. DL jut. analīze-Soc.'!$D39)</f>
        <v>0</v>
      </c>
      <c r="K39" s="383">
        <f>'5.DL soc.econom. analīze'!J39*(1+'7. DL jut. analīze-Soc.'!$D39)</f>
        <v>0</v>
      </c>
      <c r="L39" s="383">
        <f>'5.DL soc.econom. analīze'!K39*(1+'7. DL jut. analīze-Soc.'!$D39)</f>
        <v>0</v>
      </c>
      <c r="M39" s="383">
        <f>'5.DL soc.econom. analīze'!L39*(1+'7. DL jut. analīze-Soc.'!$D39)</f>
        <v>0</v>
      </c>
      <c r="N39" s="383">
        <f>'5.DL soc.econom. analīze'!M39*(1+'7. DL jut. analīze-Soc.'!$D39)</f>
        <v>0</v>
      </c>
      <c r="O39" s="383">
        <f>'5.DL soc.econom. analīze'!N39*(1+'7. DL jut. analīze-Soc.'!$D39)</f>
        <v>0</v>
      </c>
      <c r="P39" s="383">
        <f>'5.DL soc.econom. analīze'!O39*(1+'7. DL jut. analīze-Soc.'!$D39)</f>
        <v>0</v>
      </c>
      <c r="Q39" s="383">
        <f>'5.DL soc.econom. analīze'!P39*(1+'7. DL jut. analīze-Soc.'!$D39)</f>
        <v>0</v>
      </c>
      <c r="R39" s="383">
        <f>'5.DL soc.econom. analīze'!Q39*(1+'7. DL jut. analīze-Soc.'!$D39)</f>
        <v>0</v>
      </c>
      <c r="S39" s="383">
        <f>'5.DL soc.econom. analīze'!R39*(1+'7. DL jut. analīze-Soc.'!$D39)</f>
        <v>0</v>
      </c>
      <c r="T39" s="383">
        <f>'5.DL soc.econom. analīze'!S39*(1+'7. DL jut. analīze-Soc.'!$D39)</f>
        <v>0</v>
      </c>
      <c r="U39" s="383">
        <f>'5.DL soc.econom. analīze'!T39*(1+'7. DL jut. analīze-Soc.'!$D39)</f>
        <v>0</v>
      </c>
      <c r="V39" s="383">
        <f>'5.DL soc.econom. analīze'!U39*(1+'7. DL jut. analīze-Soc.'!$D39)</f>
        <v>0</v>
      </c>
      <c r="W39" s="383">
        <f>'5.DL soc.econom. analīze'!V39*(1+'7. DL jut. analīze-Soc.'!$D39)</f>
        <v>0</v>
      </c>
      <c r="X39" s="383">
        <f>'5.DL soc.econom. analīze'!W39*(1+'7. DL jut. analīze-Soc.'!$D39)</f>
        <v>0</v>
      </c>
      <c r="Y39" s="383">
        <f>'5.DL soc.econom. analīze'!X39*(1+'7. DL jut. analīze-Soc.'!$D39)</f>
        <v>0</v>
      </c>
      <c r="Z39" s="383">
        <f>'5.DL soc.econom. analīze'!Y39*(1+'7. DL jut. analīze-Soc.'!$D39)</f>
        <v>0</v>
      </c>
      <c r="AA39" s="383">
        <f>'5.DL soc.econom. analīze'!Z39*(1+'7. DL jut. analīze-Soc.'!$D39)</f>
        <v>0</v>
      </c>
      <c r="AB39" s="383">
        <f>'5.DL soc.econom. analīze'!AA39*(1+'7. DL jut. analīze-Soc.'!$D39)</f>
        <v>0</v>
      </c>
      <c r="AC39" s="383">
        <f>'5.DL soc.econom. analīze'!AB39*(1+'7. DL jut. analīze-Soc.'!$D39)</f>
        <v>0</v>
      </c>
      <c r="AD39" s="383">
        <f>'5.DL soc.econom. analīze'!AC39*(1+'7. DL jut. analīze-Soc.'!$D39)</f>
        <v>0</v>
      </c>
      <c r="AE39" s="383">
        <f>'5.DL soc.econom. analīze'!AD39*(1+'7. DL jut. analīze-Soc.'!$D39)</f>
        <v>0</v>
      </c>
      <c r="AF39" s="383">
        <f>'5.DL soc.econom. analīze'!AE39*(1+'7. DL jut. analīze-Soc.'!$D39)</f>
        <v>0</v>
      </c>
      <c r="AG39" s="383">
        <f>'5.DL soc.econom. analīze'!AF39*(1+'7. DL jut. analīze-Soc.'!$D39)</f>
        <v>0</v>
      </c>
      <c r="AH39" s="383">
        <f>'5.DL soc.econom. analīze'!AG39*(1+'7. DL jut. analīze-Soc.'!$D39)</f>
        <v>0</v>
      </c>
      <c r="AI39" s="383">
        <f>'5.DL soc.econom. analīze'!AH39*(1+'7. DL jut. analīze-Soc.'!$D39)</f>
        <v>0</v>
      </c>
      <c r="AJ39" s="383">
        <f>'5.DL soc.econom. analīze'!AI39*(1+'7. DL jut. analīze-Soc.'!$D39)</f>
        <v>0</v>
      </c>
    </row>
    <row r="40" spans="1:81" x14ac:dyDescent="0.2">
      <c r="A40" s="315" t="s">
        <v>267</v>
      </c>
      <c r="B40" s="4" t="str">
        <f>'5.DL soc.econom. analīze'!B40</f>
        <v>Investīciju darba spēka izmaksas (+)**</v>
      </c>
      <c r="C40" s="32" t="s">
        <v>130</v>
      </c>
      <c r="D40" s="44">
        <v>0</v>
      </c>
      <c r="E40" s="320">
        <f t="shared" si="1"/>
        <v>0</v>
      </c>
      <c r="F40" s="320">
        <f t="shared" si="2"/>
        <v>0</v>
      </c>
      <c r="G40" s="383">
        <f>'5.DL soc.econom. analīze'!F40*(1+'7. DL jut. analīze-Soc.'!$D40)</f>
        <v>0</v>
      </c>
      <c r="H40" s="383">
        <f>'5.DL soc.econom. analīze'!G40*(1+'7. DL jut. analīze-Soc.'!$D40)</f>
        <v>0</v>
      </c>
      <c r="I40" s="383">
        <f>'5.DL soc.econom. analīze'!H40*(1+'7. DL jut. analīze-Soc.'!$D40)</f>
        <v>0</v>
      </c>
      <c r="J40" s="383">
        <f>'5.DL soc.econom. analīze'!I40*(1+'7. DL jut. analīze-Soc.'!$D40)</f>
        <v>0</v>
      </c>
      <c r="K40" s="383">
        <f>'5.DL soc.econom. analīze'!J40*(1+'7. DL jut. analīze-Soc.'!$D40)</f>
        <v>0</v>
      </c>
      <c r="L40" s="383">
        <f>'5.DL soc.econom. analīze'!K40*(1+'7. DL jut. analīze-Soc.'!$D40)</f>
        <v>0</v>
      </c>
      <c r="M40" s="383">
        <f>'5.DL soc.econom. analīze'!L40*(1+'7. DL jut. analīze-Soc.'!$D40)</f>
        <v>0</v>
      </c>
      <c r="N40" s="383">
        <f>'5.DL soc.econom. analīze'!M40*(1+'7. DL jut. analīze-Soc.'!$D40)</f>
        <v>0</v>
      </c>
      <c r="O40" s="383">
        <f>'5.DL soc.econom. analīze'!N40*(1+'7. DL jut. analīze-Soc.'!$D40)</f>
        <v>0</v>
      </c>
      <c r="P40" s="383">
        <f>'5.DL soc.econom. analīze'!O40*(1+'7. DL jut. analīze-Soc.'!$D40)</f>
        <v>0</v>
      </c>
      <c r="Q40" s="383">
        <f>'5.DL soc.econom. analīze'!P40*(1+'7. DL jut. analīze-Soc.'!$D40)</f>
        <v>0</v>
      </c>
      <c r="R40" s="383">
        <f>'5.DL soc.econom. analīze'!Q40*(1+'7. DL jut. analīze-Soc.'!$D40)</f>
        <v>0</v>
      </c>
      <c r="S40" s="383">
        <f>'5.DL soc.econom. analīze'!R40*(1+'7. DL jut. analīze-Soc.'!$D40)</f>
        <v>0</v>
      </c>
      <c r="T40" s="383">
        <f>'5.DL soc.econom. analīze'!S40*(1+'7. DL jut. analīze-Soc.'!$D40)</f>
        <v>0</v>
      </c>
      <c r="U40" s="383">
        <f>'5.DL soc.econom. analīze'!T40*(1+'7. DL jut. analīze-Soc.'!$D40)</f>
        <v>0</v>
      </c>
      <c r="V40" s="383">
        <f>'5.DL soc.econom. analīze'!U40*(1+'7. DL jut. analīze-Soc.'!$D40)</f>
        <v>0</v>
      </c>
      <c r="W40" s="383">
        <f>'5.DL soc.econom. analīze'!V40*(1+'7. DL jut. analīze-Soc.'!$D40)</f>
        <v>0</v>
      </c>
      <c r="X40" s="383">
        <f>'5.DL soc.econom. analīze'!W40*(1+'7. DL jut. analīze-Soc.'!$D40)</f>
        <v>0</v>
      </c>
      <c r="Y40" s="383">
        <f>'5.DL soc.econom. analīze'!X40*(1+'7. DL jut. analīze-Soc.'!$D40)</f>
        <v>0</v>
      </c>
      <c r="Z40" s="383">
        <f>'5.DL soc.econom. analīze'!Y40*(1+'7. DL jut. analīze-Soc.'!$D40)</f>
        <v>0</v>
      </c>
      <c r="AA40" s="383">
        <f>'5.DL soc.econom. analīze'!Z40*(1+'7. DL jut. analīze-Soc.'!$D40)</f>
        <v>0</v>
      </c>
      <c r="AB40" s="383">
        <f>'5.DL soc.econom. analīze'!AA40*(1+'7. DL jut. analīze-Soc.'!$D40)</f>
        <v>0</v>
      </c>
      <c r="AC40" s="383">
        <f>'5.DL soc.econom. analīze'!AB40*(1+'7. DL jut. analīze-Soc.'!$D40)</f>
        <v>0</v>
      </c>
      <c r="AD40" s="383">
        <f>'5.DL soc.econom. analīze'!AC40*(1+'7. DL jut. analīze-Soc.'!$D40)</f>
        <v>0</v>
      </c>
      <c r="AE40" s="383">
        <f>'5.DL soc.econom. analīze'!AD40*(1+'7. DL jut. analīze-Soc.'!$D40)</f>
        <v>0</v>
      </c>
      <c r="AF40" s="383">
        <f>'5.DL soc.econom. analīze'!AE40*(1+'7. DL jut. analīze-Soc.'!$D40)</f>
        <v>0</v>
      </c>
      <c r="AG40" s="383">
        <f>'5.DL soc.econom. analīze'!AF40*(1+'7. DL jut. analīze-Soc.'!$D40)</f>
        <v>0</v>
      </c>
      <c r="AH40" s="383">
        <f>'5.DL soc.econom. analīze'!AG40*(1+'7. DL jut. analīze-Soc.'!$D40)</f>
        <v>0</v>
      </c>
      <c r="AI40" s="383">
        <f>'5.DL soc.econom. analīze'!AH40*(1+'7. DL jut. analīze-Soc.'!$D40)</f>
        <v>0</v>
      </c>
      <c r="AJ40" s="383">
        <f>'5.DL soc.econom. analīze'!AI40*(1+'7. DL jut. analīze-Soc.'!$D40)</f>
        <v>0</v>
      </c>
    </row>
    <row r="41" spans="1:81" x14ac:dyDescent="0.2">
      <c r="A41" s="325" t="s">
        <v>269</v>
      </c>
      <c r="B41" s="4" t="str">
        <f>'5.DL soc.econom. analīze'!B41</f>
        <v>Citas fiskālās korekcijas (+)*</v>
      </c>
      <c r="C41" s="326" t="s">
        <v>130</v>
      </c>
      <c r="D41" s="44">
        <v>0</v>
      </c>
      <c r="E41" s="320">
        <f t="shared" si="1"/>
        <v>0</v>
      </c>
      <c r="F41" s="320">
        <f t="shared" si="2"/>
        <v>0</v>
      </c>
      <c r="G41" s="383">
        <f>'5.DL soc.econom. analīze'!F41*(1+'7. DL jut. analīze-Soc.'!$D41)</f>
        <v>0</v>
      </c>
      <c r="H41" s="383">
        <f>'5.DL soc.econom. analīze'!G41*(1+'7. DL jut. analīze-Soc.'!$D41)</f>
        <v>0</v>
      </c>
      <c r="I41" s="383">
        <f>'5.DL soc.econom. analīze'!H41*(1+'7. DL jut. analīze-Soc.'!$D41)</f>
        <v>0</v>
      </c>
      <c r="J41" s="383">
        <f>'5.DL soc.econom. analīze'!I41*(1+'7. DL jut. analīze-Soc.'!$D41)</f>
        <v>0</v>
      </c>
      <c r="K41" s="383">
        <f>'5.DL soc.econom. analīze'!J41*(1+'7. DL jut. analīze-Soc.'!$D41)</f>
        <v>0</v>
      </c>
      <c r="L41" s="383">
        <f>'5.DL soc.econom. analīze'!K41*(1+'7. DL jut. analīze-Soc.'!$D41)</f>
        <v>0</v>
      </c>
      <c r="M41" s="383">
        <f>'5.DL soc.econom. analīze'!L41*(1+'7. DL jut. analīze-Soc.'!$D41)</f>
        <v>0</v>
      </c>
      <c r="N41" s="383">
        <f>'5.DL soc.econom. analīze'!M41*(1+'7. DL jut. analīze-Soc.'!$D41)</f>
        <v>0</v>
      </c>
      <c r="O41" s="383">
        <f>'5.DL soc.econom. analīze'!N41*(1+'7. DL jut. analīze-Soc.'!$D41)</f>
        <v>0</v>
      </c>
      <c r="P41" s="383">
        <f>'5.DL soc.econom. analīze'!O41*(1+'7. DL jut. analīze-Soc.'!$D41)</f>
        <v>0</v>
      </c>
      <c r="Q41" s="383">
        <f>'5.DL soc.econom. analīze'!P41*(1+'7. DL jut. analīze-Soc.'!$D41)</f>
        <v>0</v>
      </c>
      <c r="R41" s="383">
        <f>'5.DL soc.econom. analīze'!Q41*(1+'7. DL jut. analīze-Soc.'!$D41)</f>
        <v>0</v>
      </c>
      <c r="S41" s="383">
        <f>'5.DL soc.econom. analīze'!R41*(1+'7. DL jut. analīze-Soc.'!$D41)</f>
        <v>0</v>
      </c>
      <c r="T41" s="383">
        <f>'5.DL soc.econom. analīze'!S41*(1+'7. DL jut. analīze-Soc.'!$D41)</f>
        <v>0</v>
      </c>
      <c r="U41" s="383">
        <f>'5.DL soc.econom. analīze'!T41*(1+'7. DL jut. analīze-Soc.'!$D41)</f>
        <v>0</v>
      </c>
      <c r="V41" s="383">
        <f>'5.DL soc.econom. analīze'!U41*(1+'7. DL jut. analīze-Soc.'!$D41)</f>
        <v>0</v>
      </c>
      <c r="W41" s="383">
        <f>'5.DL soc.econom. analīze'!V41*(1+'7. DL jut. analīze-Soc.'!$D41)</f>
        <v>0</v>
      </c>
      <c r="X41" s="383">
        <f>'5.DL soc.econom. analīze'!W41*(1+'7. DL jut. analīze-Soc.'!$D41)</f>
        <v>0</v>
      </c>
      <c r="Y41" s="383">
        <f>'5.DL soc.econom. analīze'!X41*(1+'7. DL jut. analīze-Soc.'!$D41)</f>
        <v>0</v>
      </c>
      <c r="Z41" s="383">
        <f>'5.DL soc.econom. analīze'!Y41*(1+'7. DL jut. analīze-Soc.'!$D41)</f>
        <v>0</v>
      </c>
      <c r="AA41" s="383">
        <f>'5.DL soc.econom. analīze'!Z41*(1+'7. DL jut. analīze-Soc.'!$D41)</f>
        <v>0</v>
      </c>
      <c r="AB41" s="383">
        <f>'5.DL soc.econom. analīze'!AA41*(1+'7. DL jut. analīze-Soc.'!$D41)</f>
        <v>0</v>
      </c>
      <c r="AC41" s="383">
        <f>'5.DL soc.econom. analīze'!AB41*(1+'7. DL jut. analīze-Soc.'!$D41)</f>
        <v>0</v>
      </c>
      <c r="AD41" s="383">
        <f>'5.DL soc.econom. analīze'!AC41*(1+'7. DL jut. analīze-Soc.'!$D41)</f>
        <v>0</v>
      </c>
      <c r="AE41" s="383">
        <f>'5.DL soc.econom. analīze'!AD41*(1+'7. DL jut. analīze-Soc.'!$D41)</f>
        <v>0</v>
      </c>
      <c r="AF41" s="383">
        <f>'5.DL soc.econom. analīze'!AE41*(1+'7. DL jut. analīze-Soc.'!$D41)</f>
        <v>0</v>
      </c>
      <c r="AG41" s="383">
        <f>'5.DL soc.econom. analīze'!AF41*(1+'7. DL jut. analīze-Soc.'!$D41)</f>
        <v>0</v>
      </c>
      <c r="AH41" s="383">
        <f>'5.DL soc.econom. analīze'!AG41*(1+'7. DL jut. analīze-Soc.'!$D41)</f>
        <v>0</v>
      </c>
      <c r="AI41" s="383">
        <f>'5.DL soc.econom. analīze'!AH41*(1+'7. DL jut. analīze-Soc.'!$D41)</f>
        <v>0</v>
      </c>
      <c r="AJ41" s="383">
        <f>'5.DL soc.econom. analīze'!AI41*(1+'7. DL jut. analīze-Soc.'!$D41)</f>
        <v>0</v>
      </c>
    </row>
    <row r="42" spans="1:81" x14ac:dyDescent="0.2">
      <c r="A42" s="328"/>
      <c r="B42" s="329" t="s">
        <v>201</v>
      </c>
      <c r="C42" s="328"/>
      <c r="D42" s="328"/>
      <c r="E42" s="330">
        <f t="shared" si="1"/>
        <v>0</v>
      </c>
      <c r="F42" s="330">
        <f t="shared" si="2"/>
        <v>0</v>
      </c>
      <c r="G42" s="331">
        <f>G8+G18+G24+G34</f>
        <v>0</v>
      </c>
      <c r="H42" s="331">
        <f t="shared" ref="H42:AJ42" si="7">H8+H18+H24+H34</f>
        <v>0</v>
      </c>
      <c r="I42" s="331">
        <f t="shared" si="7"/>
        <v>0</v>
      </c>
      <c r="J42" s="331">
        <f t="shared" si="7"/>
        <v>0</v>
      </c>
      <c r="K42" s="331">
        <f t="shared" si="7"/>
        <v>0</v>
      </c>
      <c r="L42" s="331">
        <f t="shared" si="7"/>
        <v>0</v>
      </c>
      <c r="M42" s="331">
        <f t="shared" si="7"/>
        <v>0</v>
      </c>
      <c r="N42" s="331">
        <f t="shared" si="7"/>
        <v>0</v>
      </c>
      <c r="O42" s="331">
        <f t="shared" si="7"/>
        <v>0</v>
      </c>
      <c r="P42" s="331">
        <f t="shared" si="7"/>
        <v>0</v>
      </c>
      <c r="Q42" s="331">
        <f t="shared" si="7"/>
        <v>0</v>
      </c>
      <c r="R42" s="331">
        <f t="shared" si="7"/>
        <v>0</v>
      </c>
      <c r="S42" s="331">
        <f t="shared" si="7"/>
        <v>0</v>
      </c>
      <c r="T42" s="331">
        <f t="shared" si="7"/>
        <v>0</v>
      </c>
      <c r="U42" s="331">
        <f t="shared" si="7"/>
        <v>0</v>
      </c>
      <c r="V42" s="331">
        <f t="shared" si="7"/>
        <v>0</v>
      </c>
      <c r="W42" s="331">
        <f t="shared" si="7"/>
        <v>0</v>
      </c>
      <c r="X42" s="331">
        <f t="shared" si="7"/>
        <v>0</v>
      </c>
      <c r="Y42" s="331">
        <f t="shared" si="7"/>
        <v>0</v>
      </c>
      <c r="Z42" s="331">
        <f t="shared" si="7"/>
        <v>0</v>
      </c>
      <c r="AA42" s="331">
        <f t="shared" si="7"/>
        <v>0</v>
      </c>
      <c r="AB42" s="331">
        <f t="shared" si="7"/>
        <v>0</v>
      </c>
      <c r="AC42" s="331">
        <f t="shared" si="7"/>
        <v>0</v>
      </c>
      <c r="AD42" s="331">
        <f t="shared" si="7"/>
        <v>0</v>
      </c>
      <c r="AE42" s="331">
        <f t="shared" si="7"/>
        <v>0</v>
      </c>
      <c r="AF42" s="331">
        <f t="shared" si="7"/>
        <v>0</v>
      </c>
      <c r="AG42" s="331">
        <f t="shared" si="7"/>
        <v>0</v>
      </c>
      <c r="AH42" s="331">
        <f t="shared" si="7"/>
        <v>0</v>
      </c>
      <c r="AI42" s="331">
        <f t="shared" si="7"/>
        <v>0</v>
      </c>
      <c r="AJ42" s="331">
        <f t="shared" si="7"/>
        <v>0</v>
      </c>
      <c r="AK42" s="332"/>
      <c r="AL42" s="332"/>
    </row>
    <row r="43" spans="1:81" s="3" customFormat="1" x14ac:dyDescent="0.2"/>
    <row r="44" spans="1:81" s="183" customFormat="1" x14ac:dyDescent="0.2">
      <c r="A44" s="317">
        <v>6</v>
      </c>
      <c r="B44" s="318" t="s">
        <v>271</v>
      </c>
      <c r="C44" s="318"/>
      <c r="D44" s="318"/>
      <c r="E44" s="573" t="s">
        <v>308</v>
      </c>
      <c r="F44" s="574"/>
      <c r="G44" s="574" t="s">
        <v>309</v>
      </c>
      <c r="H44" s="574"/>
      <c r="I44" s="574" t="s">
        <v>310</v>
      </c>
      <c r="J44" s="575"/>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row>
    <row r="45" spans="1:81" s="183" customFormat="1" x14ac:dyDescent="0.2">
      <c r="A45" s="333" t="s">
        <v>272</v>
      </c>
      <c r="B45" s="214" t="s">
        <v>273</v>
      </c>
      <c r="C45" s="214"/>
      <c r="D45" s="214"/>
      <c r="E45" s="576">
        <f>'5.DL soc.econom. analīze'!D44</f>
        <v>0</v>
      </c>
      <c r="F45" s="577"/>
      <c r="G45" s="385">
        <f>E42</f>
        <v>0</v>
      </c>
      <c r="H45" s="386"/>
      <c r="I45" s="571" t="e">
        <f>G45/E45-1</f>
        <v>#DIV/0!</v>
      </c>
      <c r="J45" s="572"/>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row>
    <row r="46" spans="1:81" s="183" customFormat="1" ht="12.75" customHeight="1" x14ac:dyDescent="0.25">
      <c r="A46" s="337"/>
      <c r="B46" s="338"/>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I4" sqref="I4"/>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68" t="s">
        <v>286</v>
      </c>
      <c r="B1" s="568"/>
      <c r="C1" s="568"/>
      <c r="D1" s="568"/>
      <c r="E1" s="568"/>
      <c r="F1" s="568"/>
      <c r="G1" s="568"/>
      <c r="H1" s="568"/>
      <c r="I1" s="56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5"/>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5"/>
      <c r="B3" s="41" t="s">
        <v>287</v>
      </c>
      <c r="D3" s="28"/>
      <c r="E3" s="382">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5" t="s">
        <v>288</v>
      </c>
      <c r="B4" s="28"/>
      <c r="C4" s="28"/>
      <c r="D4" s="28"/>
      <c r="E4" s="28"/>
      <c r="F4" s="345"/>
      <c r="G4" s="345"/>
      <c r="H4" s="345"/>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46"/>
      <c r="B5" s="180"/>
      <c r="C5" s="180"/>
      <c r="D5" s="277"/>
      <c r="E5" s="277"/>
      <c r="F5" s="185"/>
      <c r="G5" s="311" t="s">
        <v>245</v>
      </c>
      <c r="H5" s="312"/>
      <c r="I5" s="279">
        <f>'5.DL soc.econom. analīze'!F5</f>
        <v>1</v>
      </c>
      <c r="J5" s="279">
        <f>'5.DL soc.econom. analīze'!G5</f>
        <v>2</v>
      </c>
      <c r="K5" s="279">
        <f>'5.DL soc.econom. analīze'!H5</f>
        <v>3</v>
      </c>
      <c r="L5" s="279">
        <f>'5.DL soc.econom. analīze'!I5</f>
        <v>4</v>
      </c>
      <c r="M5" s="279">
        <f>'5.DL soc.econom. analīze'!J5</f>
        <v>5</v>
      </c>
      <c r="N5" s="279">
        <f>'5.DL soc.econom. analīze'!K5</f>
        <v>6</v>
      </c>
      <c r="O5" s="279">
        <f>'5.DL soc.econom. analīze'!L5</f>
        <v>7</v>
      </c>
      <c r="P5" s="279">
        <f>'5.DL soc.econom. analīze'!M5</f>
        <v>8</v>
      </c>
      <c r="Q5" s="279">
        <f>'5.DL soc.econom. analīze'!N5</f>
        <v>9</v>
      </c>
      <c r="R5" s="279">
        <f>'5.DL soc.econom. analīze'!O5</f>
        <v>10</v>
      </c>
      <c r="S5" s="279">
        <f>'5.DL soc.econom. analīze'!P5</f>
        <v>11</v>
      </c>
      <c r="T5" s="279">
        <f>'5.DL soc.econom. analīze'!Q5</f>
        <v>12</v>
      </c>
      <c r="U5" s="279">
        <f>'5.DL soc.econom. analīze'!R5</f>
        <v>13</v>
      </c>
      <c r="V5" s="279">
        <f>'5.DL soc.econom. analīze'!S5</f>
        <v>14</v>
      </c>
      <c r="W5" s="279">
        <f>'5.DL soc.econom. analīze'!T5</f>
        <v>15</v>
      </c>
      <c r="X5" s="279">
        <f>'5.DL soc.econom. analīze'!U5</f>
        <v>16</v>
      </c>
      <c r="Y5" s="279">
        <f>'5.DL soc.econom. analīze'!V5</f>
        <v>17</v>
      </c>
      <c r="Z5" s="279">
        <f>'5.DL soc.econom. analīze'!W5</f>
        <v>18</v>
      </c>
      <c r="AA5" s="279">
        <f>'5.DL soc.econom. analīze'!X5</f>
        <v>19</v>
      </c>
      <c r="AB5" s="279">
        <f>'5.DL soc.econom. analīze'!Y5</f>
        <v>20</v>
      </c>
      <c r="AC5" s="279">
        <f>'5.DL soc.econom. analīze'!Z5</f>
        <v>21</v>
      </c>
      <c r="AD5" s="279">
        <f>'5.DL soc.econom. analīze'!AA5</f>
        <v>22</v>
      </c>
      <c r="AE5" s="279">
        <f>'5.DL soc.econom. analīze'!AB5</f>
        <v>23</v>
      </c>
      <c r="AF5" s="279">
        <f>'5.DL soc.econom. analīze'!AC5</f>
        <v>24</v>
      </c>
      <c r="AG5" s="279">
        <f>'5.DL soc.econom. analīze'!AD5</f>
        <v>25</v>
      </c>
      <c r="AH5" s="279">
        <f>'5.DL soc.econom. analīze'!AE5</f>
        <v>26</v>
      </c>
      <c r="AI5" s="279">
        <f>'5.DL soc.econom. analīze'!AF5</f>
        <v>27</v>
      </c>
      <c r="AJ5" s="279">
        <f>'5.DL soc.econom. analīze'!AG5</f>
        <v>28</v>
      </c>
      <c r="AK5" s="279">
        <f>'5.DL soc.econom. analīze'!AH5</f>
        <v>29</v>
      </c>
      <c r="AL5" s="279">
        <f>'5.DL soc.econom. analīze'!AI5</f>
        <v>30</v>
      </c>
    </row>
    <row r="6" spans="1:38" x14ac:dyDescent="0.25">
      <c r="A6" s="347">
        <v>1</v>
      </c>
      <c r="B6" s="303" t="s">
        <v>192</v>
      </c>
      <c r="C6" s="303"/>
      <c r="D6" s="303"/>
      <c r="E6" s="192" t="s">
        <v>190</v>
      </c>
      <c r="F6" s="311" t="s">
        <v>307</v>
      </c>
      <c r="G6" s="348" t="s">
        <v>191</v>
      </c>
      <c r="H6" s="348" t="s">
        <v>191</v>
      </c>
      <c r="I6" s="280">
        <f>'5.DL soc.econom. analīze'!F6</f>
        <v>2026</v>
      </c>
      <c r="J6" s="280">
        <f>'5.DL soc.econom. analīze'!G6</f>
        <v>2027</v>
      </c>
      <c r="K6" s="280">
        <f>'5.DL soc.econom. analīze'!H6</f>
        <v>2028</v>
      </c>
      <c r="L6" s="280">
        <f>'5.DL soc.econom. analīze'!I6</f>
        <v>2029</v>
      </c>
      <c r="M6" s="280">
        <f>'5.DL soc.econom. analīze'!J6</f>
        <v>2030</v>
      </c>
      <c r="N6" s="280">
        <f>'5.DL soc.econom. analīze'!K6</f>
        <v>2031</v>
      </c>
      <c r="O6" s="280">
        <f>'5.DL soc.econom. analīze'!L6</f>
        <v>2032</v>
      </c>
      <c r="P6" s="280">
        <f>'5.DL soc.econom. analīze'!M6</f>
        <v>2033</v>
      </c>
      <c r="Q6" s="280">
        <f>'5.DL soc.econom. analīze'!N6</f>
        <v>2034</v>
      </c>
      <c r="R6" s="280">
        <f>'5.DL soc.econom. analīze'!O6</f>
        <v>2035</v>
      </c>
      <c r="S6" s="280">
        <f>'5.DL soc.econom. analīze'!P6</f>
        <v>2036</v>
      </c>
      <c r="T6" s="280">
        <f>'5.DL soc.econom. analīze'!Q6</f>
        <v>2037</v>
      </c>
      <c r="U6" s="280">
        <f>'5.DL soc.econom. analīze'!R6</f>
        <v>2038</v>
      </c>
      <c r="V6" s="280">
        <f>'5.DL soc.econom. analīze'!S6</f>
        <v>2039</v>
      </c>
      <c r="W6" s="280">
        <f>'5.DL soc.econom. analīze'!T6</f>
        <v>2040</v>
      </c>
      <c r="X6" s="280">
        <f>'5.DL soc.econom. analīze'!U6</f>
        <v>2041</v>
      </c>
      <c r="Y6" s="280">
        <f>'5.DL soc.econom. analīze'!V6</f>
        <v>2042</v>
      </c>
      <c r="Z6" s="280">
        <f>'5.DL soc.econom. analīze'!W6</f>
        <v>2043</v>
      </c>
      <c r="AA6" s="280">
        <f>'5.DL soc.econom. analīze'!X6</f>
        <v>2044</v>
      </c>
      <c r="AB6" s="280">
        <f>'5.DL soc.econom. analīze'!Y6</f>
        <v>2045</v>
      </c>
      <c r="AC6" s="280">
        <f>'5.DL soc.econom. analīze'!Z6</f>
        <v>2046</v>
      </c>
      <c r="AD6" s="280">
        <f>'5.DL soc.econom. analīze'!AA6</f>
        <v>2047</v>
      </c>
      <c r="AE6" s="280">
        <f>'5.DL soc.econom. analīze'!AB6</f>
        <v>2048</v>
      </c>
      <c r="AF6" s="280">
        <f>'5.DL soc.econom. analīze'!AC6</f>
        <v>2049</v>
      </c>
      <c r="AG6" s="280">
        <f>'5.DL soc.econom. analīze'!AD6</f>
        <v>2050</v>
      </c>
      <c r="AH6" s="280">
        <f>'5.DL soc.econom. analīze'!AE6</f>
        <v>2051</v>
      </c>
      <c r="AI6" s="280">
        <f>'5.DL soc.econom. analīze'!AF6</f>
        <v>2052</v>
      </c>
      <c r="AJ6" s="280">
        <f>'5.DL soc.econom. analīze'!AG6</f>
        <v>2053</v>
      </c>
      <c r="AK6" s="280">
        <f>'5.DL soc.econom. analīze'!AH6</f>
        <v>2054</v>
      </c>
      <c r="AL6" s="280">
        <f>'5.DL soc.econom. analīze'!AI6</f>
        <v>2055</v>
      </c>
    </row>
    <row r="7" spans="1:38" x14ac:dyDescent="0.25">
      <c r="A7" s="349"/>
      <c r="B7" s="350" t="s">
        <v>96</v>
      </c>
      <c r="C7" s="350" t="s">
        <v>289</v>
      </c>
      <c r="D7" s="350"/>
      <c r="E7" s="351" t="s">
        <v>130</v>
      </c>
      <c r="F7" s="44">
        <v>0</v>
      </c>
      <c r="G7" s="320">
        <f>I7+NPV($E$3,J7:AL7)</f>
        <v>0</v>
      </c>
      <c r="H7" s="320">
        <f>SUM(I7:AL7)</f>
        <v>0</v>
      </c>
      <c r="I7" s="353">
        <f>'6. DL finanšu_analīze'!H7*(1+'8. DL jut. analize-Fin.'!$F7)</f>
        <v>0</v>
      </c>
      <c r="J7" s="353">
        <f>'6. DL finanšu_analīze'!I7*(1+'8. DL jut. analize-Fin.'!$F7)</f>
        <v>0</v>
      </c>
      <c r="K7" s="353">
        <f>'6. DL finanšu_analīze'!J7*(1+'8. DL jut. analize-Fin.'!$F7)</f>
        <v>0</v>
      </c>
      <c r="L7" s="353">
        <f>'6. DL finanšu_analīze'!K7*(1+'8. DL jut. analize-Fin.'!$F7)</f>
        <v>0</v>
      </c>
      <c r="M7" s="353">
        <f>'6. DL finanšu_analīze'!L7*(1+'8. DL jut. analize-Fin.'!$F7)</f>
        <v>0</v>
      </c>
      <c r="N7" s="353">
        <f>'6. DL finanšu_analīze'!M7*(1+'8. DL jut. analize-Fin.'!$F7)</f>
        <v>0</v>
      </c>
      <c r="O7" s="353">
        <f>'6. DL finanšu_analīze'!N7*(1+'8. DL jut. analize-Fin.'!$F7)</f>
        <v>0</v>
      </c>
      <c r="P7" s="353">
        <f>'6. DL finanšu_analīze'!O7*(1+'8. DL jut. analize-Fin.'!$F7)</f>
        <v>0</v>
      </c>
      <c r="Q7" s="353">
        <f>'6. DL finanšu_analīze'!P7*(1+'8. DL jut. analize-Fin.'!$F7)</f>
        <v>0</v>
      </c>
      <c r="R7" s="353">
        <f>'6. DL finanšu_analīze'!Q7*(1+'8. DL jut. analize-Fin.'!$F7)</f>
        <v>0</v>
      </c>
      <c r="S7" s="353">
        <f>'6. DL finanšu_analīze'!R7*(1+'8. DL jut. analize-Fin.'!$F7)</f>
        <v>0</v>
      </c>
      <c r="T7" s="353">
        <f>'6. DL finanšu_analīze'!S7*(1+'8. DL jut. analize-Fin.'!$F7)</f>
        <v>0</v>
      </c>
      <c r="U7" s="353">
        <f>'6. DL finanšu_analīze'!T7*(1+'8. DL jut. analize-Fin.'!$F7)</f>
        <v>0</v>
      </c>
      <c r="V7" s="353">
        <f>'6. DL finanšu_analīze'!U7*(1+'8. DL jut. analize-Fin.'!$F7)</f>
        <v>0</v>
      </c>
      <c r="W7" s="353">
        <f>'6. DL finanšu_analīze'!V7*(1+'8. DL jut. analize-Fin.'!$F7)</f>
        <v>0</v>
      </c>
      <c r="X7" s="353">
        <f>'6. DL finanšu_analīze'!W7*(1+'8. DL jut. analize-Fin.'!$F7)</f>
        <v>0</v>
      </c>
      <c r="Y7" s="353">
        <f>'6. DL finanšu_analīze'!X7*(1+'8. DL jut. analize-Fin.'!$F7)</f>
        <v>0</v>
      </c>
      <c r="Z7" s="353">
        <f>'6. DL finanšu_analīze'!Y7*(1+'8. DL jut. analize-Fin.'!$F7)</f>
        <v>0</v>
      </c>
      <c r="AA7" s="353">
        <f>'6. DL finanšu_analīze'!Z7*(1+'8. DL jut. analize-Fin.'!$F7)</f>
        <v>0</v>
      </c>
      <c r="AB7" s="353">
        <f>'6. DL finanšu_analīze'!AA7*(1+'8. DL jut. analize-Fin.'!$F7)</f>
        <v>0</v>
      </c>
      <c r="AC7" s="353">
        <f>'6. DL finanšu_analīze'!AB7*(1+'8. DL jut. analize-Fin.'!$F7)</f>
        <v>0</v>
      </c>
      <c r="AD7" s="353">
        <f>'6. DL finanšu_analīze'!AC7*(1+'8. DL jut. analize-Fin.'!$F7)</f>
        <v>0</v>
      </c>
      <c r="AE7" s="353">
        <f>'6. DL finanšu_analīze'!AD7*(1+'8. DL jut. analize-Fin.'!$F7)</f>
        <v>0</v>
      </c>
      <c r="AF7" s="353">
        <f>'6. DL finanšu_analīze'!AE7*(1+'8. DL jut. analize-Fin.'!$F7)</f>
        <v>0</v>
      </c>
      <c r="AG7" s="353">
        <f>'6. DL finanšu_analīze'!AF7*(1+'8. DL jut. analize-Fin.'!$F7)</f>
        <v>0</v>
      </c>
      <c r="AH7" s="353">
        <f>'6. DL finanšu_analīze'!AG7*(1+'8. DL jut. analize-Fin.'!$F7)</f>
        <v>0</v>
      </c>
      <c r="AI7" s="353">
        <f>'6. DL finanšu_analīze'!AH7*(1+'8. DL jut. analize-Fin.'!$F7)</f>
        <v>0</v>
      </c>
      <c r="AJ7" s="353">
        <f>'6. DL finanšu_analīze'!AI7*(1+'8. DL jut. analize-Fin.'!$F7)</f>
        <v>0</v>
      </c>
      <c r="AK7" s="353">
        <f>'6. DL finanšu_analīze'!AJ7*(1+'8. DL jut. analize-Fin.'!$F7)</f>
        <v>0</v>
      </c>
      <c r="AL7" s="353">
        <f>'6. DL finanšu_analīze'!AK7*(1+'8. DL jut. analize-Fin.'!$F7)</f>
        <v>0</v>
      </c>
    </row>
    <row r="8" spans="1:38" x14ac:dyDescent="0.25">
      <c r="A8" s="354"/>
      <c r="B8" s="28" t="s">
        <v>98</v>
      </c>
      <c r="C8" s="28" t="s">
        <v>222</v>
      </c>
      <c r="D8" s="28"/>
      <c r="E8" s="355" t="s">
        <v>130</v>
      </c>
      <c r="F8" s="44">
        <v>0</v>
      </c>
      <c r="G8" s="320">
        <f t="shared" ref="G8:G13" si="0">I8+NPV($E$3,J8:AL8)</f>
        <v>0</v>
      </c>
      <c r="H8" s="320">
        <f t="shared" ref="H8:H13" si="1">SUM(I8:AL8)</f>
        <v>0</v>
      </c>
      <c r="I8" s="353">
        <f>'6. DL finanšu_analīze'!H8*(1+'8. DL jut. analize-Fin.'!$F8)</f>
        <v>0</v>
      </c>
      <c r="J8" s="353">
        <f>'6. DL finanšu_analīze'!I8*(1+'8. DL jut. analize-Fin.'!$F8)</f>
        <v>0</v>
      </c>
      <c r="K8" s="353">
        <f>'6. DL finanšu_analīze'!J8*(1+'8. DL jut. analize-Fin.'!$F8)</f>
        <v>0</v>
      </c>
      <c r="L8" s="353">
        <f>'6. DL finanšu_analīze'!K8*(1+'8. DL jut. analize-Fin.'!$F8)</f>
        <v>0</v>
      </c>
      <c r="M8" s="353">
        <f>'6. DL finanšu_analīze'!L8*(1+'8. DL jut. analize-Fin.'!$F8)</f>
        <v>0</v>
      </c>
      <c r="N8" s="353">
        <f>'6. DL finanšu_analīze'!M8*(1+'8. DL jut. analize-Fin.'!$F8)</f>
        <v>0</v>
      </c>
      <c r="O8" s="353">
        <f>'6. DL finanšu_analīze'!N8*(1+'8. DL jut. analize-Fin.'!$F8)</f>
        <v>0</v>
      </c>
      <c r="P8" s="353">
        <f>'6. DL finanšu_analīze'!O8*(1+'8. DL jut. analize-Fin.'!$F8)</f>
        <v>0</v>
      </c>
      <c r="Q8" s="353">
        <f>'6. DL finanšu_analīze'!P8*(1+'8. DL jut. analize-Fin.'!$F8)</f>
        <v>0</v>
      </c>
      <c r="R8" s="353">
        <f>'6. DL finanšu_analīze'!Q8*(1+'8. DL jut. analize-Fin.'!$F8)</f>
        <v>0</v>
      </c>
      <c r="S8" s="353">
        <f>'6. DL finanšu_analīze'!R8*(1+'8. DL jut. analize-Fin.'!$F8)</f>
        <v>0</v>
      </c>
      <c r="T8" s="353">
        <f>'6. DL finanšu_analīze'!S8*(1+'8. DL jut. analize-Fin.'!$F8)</f>
        <v>0</v>
      </c>
      <c r="U8" s="353">
        <f>'6. DL finanšu_analīze'!T8*(1+'8. DL jut. analize-Fin.'!$F8)</f>
        <v>0</v>
      </c>
      <c r="V8" s="353">
        <f>'6. DL finanšu_analīze'!U8*(1+'8. DL jut. analize-Fin.'!$F8)</f>
        <v>0</v>
      </c>
      <c r="W8" s="353">
        <f>'6. DL finanšu_analīze'!V8*(1+'8. DL jut. analize-Fin.'!$F8)</f>
        <v>0</v>
      </c>
      <c r="X8" s="353">
        <f>'6. DL finanšu_analīze'!W8*(1+'8. DL jut. analize-Fin.'!$F8)</f>
        <v>0</v>
      </c>
      <c r="Y8" s="353">
        <f>'6. DL finanšu_analīze'!X8*(1+'8. DL jut. analize-Fin.'!$F8)</f>
        <v>0</v>
      </c>
      <c r="Z8" s="353">
        <f>'6. DL finanšu_analīze'!Y8*(1+'8. DL jut. analize-Fin.'!$F8)</f>
        <v>0</v>
      </c>
      <c r="AA8" s="353">
        <f>'6. DL finanšu_analīze'!Z8*(1+'8. DL jut. analize-Fin.'!$F8)</f>
        <v>0</v>
      </c>
      <c r="AB8" s="353">
        <f>'6. DL finanšu_analīze'!AA8*(1+'8. DL jut. analize-Fin.'!$F8)</f>
        <v>0</v>
      </c>
      <c r="AC8" s="353">
        <f>'6. DL finanšu_analīze'!AB8*(1+'8. DL jut. analize-Fin.'!$F8)</f>
        <v>0</v>
      </c>
      <c r="AD8" s="353">
        <f>'6. DL finanšu_analīze'!AC8*(1+'8. DL jut. analize-Fin.'!$F8)</f>
        <v>0</v>
      </c>
      <c r="AE8" s="353">
        <f>'6. DL finanšu_analīze'!AD8*(1+'8. DL jut. analize-Fin.'!$F8)</f>
        <v>0</v>
      </c>
      <c r="AF8" s="353">
        <f>'6. DL finanšu_analīze'!AE8*(1+'8. DL jut. analize-Fin.'!$F8)</f>
        <v>0</v>
      </c>
      <c r="AG8" s="353">
        <f>'6. DL finanšu_analīze'!AF8*(1+'8. DL jut. analize-Fin.'!$F8)</f>
        <v>0</v>
      </c>
      <c r="AH8" s="353">
        <f>'6. DL finanšu_analīze'!AG8*(1+'8. DL jut. analize-Fin.'!$F8)</f>
        <v>0</v>
      </c>
      <c r="AI8" s="353">
        <f>'6. DL finanšu_analīze'!AH8*(1+'8. DL jut. analize-Fin.'!$F8)</f>
        <v>0</v>
      </c>
      <c r="AJ8" s="353">
        <f>'6. DL finanšu_analīze'!AI8*(1+'8. DL jut. analize-Fin.'!$F8)</f>
        <v>0</v>
      </c>
      <c r="AK8" s="353">
        <f>'6. DL finanšu_analīze'!AJ8*(1+'8. DL jut. analize-Fin.'!$F8)</f>
        <v>0</v>
      </c>
      <c r="AL8" s="353">
        <f>'6. DL finanšu_analīze'!AK8*(1+'8. DL jut. analize-Fin.'!$F8)</f>
        <v>0</v>
      </c>
    </row>
    <row r="9" spans="1:38" x14ac:dyDescent="0.25">
      <c r="A9" s="354"/>
      <c r="B9" s="28" t="s">
        <v>100</v>
      </c>
      <c r="C9" s="28" t="s">
        <v>290</v>
      </c>
      <c r="D9" s="28"/>
      <c r="E9" s="355" t="s">
        <v>130</v>
      </c>
      <c r="F9" s="44">
        <v>0</v>
      </c>
      <c r="G9" s="320">
        <f t="shared" si="0"/>
        <v>0</v>
      </c>
      <c r="H9" s="320">
        <f t="shared" si="1"/>
        <v>0</v>
      </c>
      <c r="I9" s="353">
        <f>'6. DL finanšu_analīze'!H9*(1+'8. DL jut. analize-Fin.'!$F9)</f>
        <v>0</v>
      </c>
      <c r="J9" s="353">
        <f>'6. DL finanšu_analīze'!I9*(1+'8. DL jut. analize-Fin.'!$F9)</f>
        <v>0</v>
      </c>
      <c r="K9" s="353">
        <f>'6. DL finanšu_analīze'!J9*(1+'8. DL jut. analize-Fin.'!$F9)</f>
        <v>0</v>
      </c>
      <c r="L9" s="353">
        <f>'6. DL finanšu_analīze'!K9*(1+'8. DL jut. analize-Fin.'!$F9)</f>
        <v>0</v>
      </c>
      <c r="M9" s="353">
        <f>'6. DL finanšu_analīze'!L9*(1+'8. DL jut. analize-Fin.'!$F9)</f>
        <v>0</v>
      </c>
      <c r="N9" s="353">
        <f>'6. DL finanšu_analīze'!M9*(1+'8. DL jut. analize-Fin.'!$F9)</f>
        <v>0</v>
      </c>
      <c r="O9" s="353">
        <f>'6. DL finanšu_analīze'!N9*(1+'8. DL jut. analize-Fin.'!$F9)</f>
        <v>0</v>
      </c>
      <c r="P9" s="353">
        <f>'6. DL finanšu_analīze'!O9*(1+'8. DL jut. analize-Fin.'!$F9)</f>
        <v>0</v>
      </c>
      <c r="Q9" s="353">
        <f>'6. DL finanšu_analīze'!P9*(1+'8. DL jut. analize-Fin.'!$F9)</f>
        <v>0</v>
      </c>
      <c r="R9" s="353">
        <f>'6. DL finanšu_analīze'!Q9*(1+'8. DL jut. analize-Fin.'!$F9)</f>
        <v>0</v>
      </c>
      <c r="S9" s="353">
        <f>'6. DL finanšu_analīze'!R9*(1+'8. DL jut. analize-Fin.'!$F9)</f>
        <v>0</v>
      </c>
      <c r="T9" s="353">
        <f>'6. DL finanšu_analīze'!S9*(1+'8. DL jut. analize-Fin.'!$F9)</f>
        <v>0</v>
      </c>
      <c r="U9" s="353">
        <f>'6. DL finanšu_analīze'!T9*(1+'8. DL jut. analize-Fin.'!$F9)</f>
        <v>0</v>
      </c>
      <c r="V9" s="353">
        <f>'6. DL finanšu_analīze'!U9*(1+'8. DL jut. analize-Fin.'!$F9)</f>
        <v>0</v>
      </c>
      <c r="W9" s="353">
        <f>'6. DL finanšu_analīze'!V9*(1+'8. DL jut. analize-Fin.'!$F9)</f>
        <v>0</v>
      </c>
      <c r="X9" s="353">
        <f>'6. DL finanšu_analīze'!W9*(1+'8. DL jut. analize-Fin.'!$F9)</f>
        <v>0</v>
      </c>
      <c r="Y9" s="353">
        <f>'6. DL finanšu_analīze'!X9*(1+'8. DL jut. analize-Fin.'!$F9)</f>
        <v>0</v>
      </c>
      <c r="Z9" s="353">
        <f>'6. DL finanšu_analīze'!Y9*(1+'8. DL jut. analize-Fin.'!$F9)</f>
        <v>0</v>
      </c>
      <c r="AA9" s="353">
        <f>'6. DL finanšu_analīze'!Z9*(1+'8. DL jut. analize-Fin.'!$F9)</f>
        <v>0</v>
      </c>
      <c r="AB9" s="353">
        <f>'6. DL finanšu_analīze'!AA9*(1+'8. DL jut. analize-Fin.'!$F9)</f>
        <v>0</v>
      </c>
      <c r="AC9" s="353">
        <f>'6. DL finanšu_analīze'!AB9*(1+'8. DL jut. analize-Fin.'!$F9)</f>
        <v>0</v>
      </c>
      <c r="AD9" s="353">
        <f>'6. DL finanšu_analīze'!AC9*(1+'8. DL jut. analize-Fin.'!$F9)</f>
        <v>0</v>
      </c>
      <c r="AE9" s="353">
        <f>'6. DL finanšu_analīze'!AD9*(1+'8. DL jut. analize-Fin.'!$F9)</f>
        <v>0</v>
      </c>
      <c r="AF9" s="353">
        <f>'6. DL finanšu_analīze'!AE9*(1+'8. DL jut. analize-Fin.'!$F9)</f>
        <v>0</v>
      </c>
      <c r="AG9" s="353">
        <f>'6. DL finanšu_analīze'!AF9*(1+'8. DL jut. analize-Fin.'!$F9)</f>
        <v>0</v>
      </c>
      <c r="AH9" s="353">
        <f>'6. DL finanšu_analīze'!AG9*(1+'8. DL jut. analize-Fin.'!$F9)</f>
        <v>0</v>
      </c>
      <c r="AI9" s="353">
        <f>'6. DL finanšu_analīze'!AH9*(1+'8. DL jut. analize-Fin.'!$F9)</f>
        <v>0</v>
      </c>
      <c r="AJ9" s="353">
        <f>'6. DL finanšu_analīze'!AI9*(1+'8. DL jut. analize-Fin.'!$F9)</f>
        <v>0</v>
      </c>
      <c r="AK9" s="353">
        <f>'6. DL finanšu_analīze'!AJ9*(1+'8. DL jut. analize-Fin.'!$F9)</f>
        <v>0</v>
      </c>
      <c r="AL9" s="353">
        <f>'6. DL finanšu_analīze'!AK9*(1+'8. DL jut. analize-Fin.'!$F9)</f>
        <v>0</v>
      </c>
    </row>
    <row r="10" spans="1:38" x14ac:dyDescent="0.25">
      <c r="A10" s="354"/>
      <c r="B10" s="28" t="s">
        <v>102</v>
      </c>
      <c r="C10" s="28" t="s">
        <v>238</v>
      </c>
      <c r="D10" s="28"/>
      <c r="E10" s="355" t="s">
        <v>130</v>
      </c>
      <c r="F10" s="44">
        <v>0</v>
      </c>
      <c r="G10" s="320">
        <f t="shared" si="0"/>
        <v>0</v>
      </c>
      <c r="H10" s="320">
        <f t="shared" si="1"/>
        <v>0</v>
      </c>
      <c r="I10" s="353">
        <f>'6. DL finanšu_analīze'!H10*(1+'8. DL jut. analize-Fin.'!$F10)</f>
        <v>0</v>
      </c>
      <c r="J10" s="353">
        <f>'6. DL finanšu_analīze'!I10*(1+'8. DL jut. analize-Fin.'!$F10)</f>
        <v>0</v>
      </c>
      <c r="K10" s="353">
        <f>'6. DL finanšu_analīze'!J10*(1+'8. DL jut. analize-Fin.'!$F10)</f>
        <v>0</v>
      </c>
      <c r="L10" s="353">
        <f>'6. DL finanšu_analīze'!K10*(1+'8. DL jut. analize-Fin.'!$F10)</f>
        <v>0</v>
      </c>
      <c r="M10" s="353">
        <f>'6. DL finanšu_analīze'!L10*(1+'8. DL jut. analize-Fin.'!$F10)</f>
        <v>0</v>
      </c>
      <c r="N10" s="353">
        <f>'6. DL finanšu_analīze'!M10*(1+'8. DL jut. analize-Fin.'!$F10)</f>
        <v>0</v>
      </c>
      <c r="O10" s="353">
        <f>'6. DL finanšu_analīze'!N10*(1+'8. DL jut. analize-Fin.'!$F10)</f>
        <v>0</v>
      </c>
      <c r="P10" s="353">
        <f>'6. DL finanšu_analīze'!O10*(1+'8. DL jut. analize-Fin.'!$F10)</f>
        <v>0</v>
      </c>
      <c r="Q10" s="353">
        <f>'6. DL finanšu_analīze'!P10*(1+'8. DL jut. analize-Fin.'!$F10)</f>
        <v>0</v>
      </c>
      <c r="R10" s="353">
        <f>'6. DL finanšu_analīze'!Q10*(1+'8. DL jut. analize-Fin.'!$F10)</f>
        <v>0</v>
      </c>
      <c r="S10" s="353">
        <f>'6. DL finanšu_analīze'!R10*(1+'8. DL jut. analize-Fin.'!$F10)</f>
        <v>0</v>
      </c>
      <c r="T10" s="353">
        <f>'6. DL finanšu_analīze'!S10*(1+'8. DL jut. analize-Fin.'!$F10)</f>
        <v>0</v>
      </c>
      <c r="U10" s="353">
        <f>'6. DL finanšu_analīze'!T10*(1+'8. DL jut. analize-Fin.'!$F10)</f>
        <v>0</v>
      </c>
      <c r="V10" s="353">
        <f>'6. DL finanšu_analīze'!U10*(1+'8. DL jut. analize-Fin.'!$F10)</f>
        <v>0</v>
      </c>
      <c r="W10" s="353">
        <f>'6. DL finanšu_analīze'!V10*(1+'8. DL jut. analize-Fin.'!$F10)</f>
        <v>0</v>
      </c>
      <c r="X10" s="353">
        <f>'6. DL finanšu_analīze'!W10*(1+'8. DL jut. analize-Fin.'!$F10)</f>
        <v>0</v>
      </c>
      <c r="Y10" s="353">
        <f>'6. DL finanšu_analīze'!X10*(1+'8. DL jut. analize-Fin.'!$F10)</f>
        <v>0</v>
      </c>
      <c r="Z10" s="353">
        <f>'6. DL finanšu_analīze'!Y10*(1+'8. DL jut. analize-Fin.'!$F10)</f>
        <v>0</v>
      </c>
      <c r="AA10" s="353">
        <f>'6. DL finanšu_analīze'!Z10*(1+'8. DL jut. analize-Fin.'!$F10)</f>
        <v>0</v>
      </c>
      <c r="AB10" s="353">
        <f>'6. DL finanšu_analīze'!AA10*(1+'8. DL jut. analize-Fin.'!$F10)</f>
        <v>0</v>
      </c>
      <c r="AC10" s="353">
        <f>'6. DL finanšu_analīze'!AB10*(1+'8. DL jut. analize-Fin.'!$F10)</f>
        <v>0</v>
      </c>
      <c r="AD10" s="353">
        <f>'6. DL finanšu_analīze'!AC10*(1+'8. DL jut. analize-Fin.'!$F10)</f>
        <v>0</v>
      </c>
      <c r="AE10" s="353">
        <f>'6. DL finanšu_analīze'!AD10*(1+'8. DL jut. analize-Fin.'!$F10)</f>
        <v>0</v>
      </c>
      <c r="AF10" s="353">
        <f>'6. DL finanšu_analīze'!AE10*(1+'8. DL jut. analize-Fin.'!$F10)</f>
        <v>0</v>
      </c>
      <c r="AG10" s="353">
        <f>'6. DL finanšu_analīze'!AF10*(1+'8. DL jut. analize-Fin.'!$F10)</f>
        <v>0</v>
      </c>
      <c r="AH10" s="353">
        <f>'6. DL finanšu_analīze'!AG10*(1+'8. DL jut. analize-Fin.'!$F10)</f>
        <v>0</v>
      </c>
      <c r="AI10" s="353">
        <f>'6. DL finanšu_analīze'!AH10*(1+'8. DL jut. analize-Fin.'!$F10)</f>
        <v>0</v>
      </c>
      <c r="AJ10" s="353">
        <f>'6. DL finanšu_analīze'!AI10*(1+'8. DL jut. analize-Fin.'!$F10)</f>
        <v>0</v>
      </c>
      <c r="AK10" s="353">
        <f>'6. DL finanšu_analīze'!AJ10*(1+'8. DL jut. analize-Fin.'!$F10)</f>
        <v>0</v>
      </c>
      <c r="AL10" s="353">
        <f>'6. DL finanšu_analīze'!AK10*(1+'8. DL jut. analize-Fin.'!$F10)</f>
        <v>0</v>
      </c>
    </row>
    <row r="11" spans="1:38" x14ac:dyDescent="0.25">
      <c r="A11" s="354"/>
      <c r="B11" s="28" t="s">
        <v>105</v>
      </c>
      <c r="C11" s="28" t="s">
        <v>291</v>
      </c>
      <c r="D11" s="28"/>
      <c r="E11" s="355" t="s">
        <v>130</v>
      </c>
      <c r="F11" s="44">
        <v>0</v>
      </c>
      <c r="G11" s="320">
        <f t="shared" si="0"/>
        <v>0</v>
      </c>
      <c r="H11" s="320">
        <f t="shared" si="1"/>
        <v>0</v>
      </c>
      <c r="I11" s="353">
        <f>'6. DL finanšu_analīze'!H11*(1+'8. DL jut. analize-Fin.'!$F11)</f>
        <v>0</v>
      </c>
      <c r="J11" s="353">
        <f>'6. DL finanšu_analīze'!I11*(1+'8. DL jut. analize-Fin.'!$F11)</f>
        <v>0</v>
      </c>
      <c r="K11" s="353">
        <f>'6. DL finanšu_analīze'!J11*(1+'8. DL jut. analize-Fin.'!$F11)</f>
        <v>0</v>
      </c>
      <c r="L11" s="353">
        <f>'6. DL finanšu_analīze'!K11*(1+'8. DL jut. analize-Fin.'!$F11)</f>
        <v>0</v>
      </c>
      <c r="M11" s="353">
        <f>'6. DL finanšu_analīze'!L11*(1+'8. DL jut. analize-Fin.'!$F11)</f>
        <v>0</v>
      </c>
      <c r="N11" s="353">
        <f>'6. DL finanšu_analīze'!M11*(1+'8. DL jut. analize-Fin.'!$F11)</f>
        <v>0</v>
      </c>
      <c r="O11" s="353">
        <f>'6. DL finanšu_analīze'!N11*(1+'8. DL jut. analize-Fin.'!$F11)</f>
        <v>0</v>
      </c>
      <c r="P11" s="353">
        <f>'6. DL finanšu_analīze'!O11*(1+'8. DL jut. analize-Fin.'!$F11)</f>
        <v>0</v>
      </c>
      <c r="Q11" s="353">
        <f>'6. DL finanšu_analīze'!P11*(1+'8. DL jut. analize-Fin.'!$F11)</f>
        <v>0</v>
      </c>
      <c r="R11" s="353">
        <f>'6. DL finanšu_analīze'!Q11*(1+'8. DL jut. analize-Fin.'!$F11)</f>
        <v>0</v>
      </c>
      <c r="S11" s="353">
        <f>'6. DL finanšu_analīze'!R11*(1+'8. DL jut. analize-Fin.'!$F11)</f>
        <v>0</v>
      </c>
      <c r="T11" s="353">
        <f>'6. DL finanšu_analīze'!S11*(1+'8. DL jut. analize-Fin.'!$F11)</f>
        <v>0</v>
      </c>
      <c r="U11" s="353">
        <f>'6. DL finanšu_analīze'!T11*(1+'8. DL jut. analize-Fin.'!$F11)</f>
        <v>0</v>
      </c>
      <c r="V11" s="353">
        <f>'6. DL finanšu_analīze'!U11*(1+'8. DL jut. analize-Fin.'!$F11)</f>
        <v>0</v>
      </c>
      <c r="W11" s="353">
        <f>'6. DL finanšu_analīze'!V11*(1+'8. DL jut. analize-Fin.'!$F11)</f>
        <v>0</v>
      </c>
      <c r="X11" s="353">
        <f>'6. DL finanšu_analīze'!W11*(1+'8. DL jut. analize-Fin.'!$F11)</f>
        <v>0</v>
      </c>
      <c r="Y11" s="353">
        <f>'6. DL finanšu_analīze'!X11*(1+'8. DL jut. analize-Fin.'!$F11)</f>
        <v>0</v>
      </c>
      <c r="Z11" s="353">
        <f>'6. DL finanšu_analīze'!Y11*(1+'8. DL jut. analize-Fin.'!$F11)</f>
        <v>0</v>
      </c>
      <c r="AA11" s="353">
        <f>'6. DL finanšu_analīze'!Z11*(1+'8. DL jut. analize-Fin.'!$F11)</f>
        <v>0</v>
      </c>
      <c r="AB11" s="353">
        <f>'6. DL finanšu_analīze'!AA11*(1+'8. DL jut. analize-Fin.'!$F11)</f>
        <v>0</v>
      </c>
      <c r="AC11" s="353">
        <f>'6. DL finanšu_analīze'!AB11*(1+'8. DL jut. analize-Fin.'!$F11)</f>
        <v>0</v>
      </c>
      <c r="AD11" s="353">
        <f>'6. DL finanšu_analīze'!AC11*(1+'8. DL jut. analize-Fin.'!$F11)</f>
        <v>0</v>
      </c>
      <c r="AE11" s="353">
        <f>'6. DL finanšu_analīze'!AD11*(1+'8. DL jut. analize-Fin.'!$F11)</f>
        <v>0</v>
      </c>
      <c r="AF11" s="353">
        <f>'6. DL finanšu_analīze'!AE11*(1+'8. DL jut. analize-Fin.'!$F11)</f>
        <v>0</v>
      </c>
      <c r="AG11" s="353">
        <f>'6. DL finanšu_analīze'!AF11*(1+'8. DL jut. analize-Fin.'!$F11)</f>
        <v>0</v>
      </c>
      <c r="AH11" s="353">
        <f>'6. DL finanšu_analīze'!AG11*(1+'8. DL jut. analize-Fin.'!$F11)</f>
        <v>0</v>
      </c>
      <c r="AI11" s="353">
        <f>'6. DL finanšu_analīze'!AH11*(1+'8. DL jut. analize-Fin.'!$F11)</f>
        <v>0</v>
      </c>
      <c r="AJ11" s="353">
        <f>'6. DL finanšu_analīze'!AI11*(1+'8. DL jut. analize-Fin.'!$F11)</f>
        <v>0</v>
      </c>
      <c r="AK11" s="353">
        <f>'6. DL finanšu_analīze'!AJ11*(1+'8. DL jut. analize-Fin.'!$F11)</f>
        <v>0</v>
      </c>
      <c r="AL11" s="353">
        <f>'6. DL finanšu_analīze'!AK11*(1+'8. DL jut. analize-Fin.'!$F11)</f>
        <v>0</v>
      </c>
    </row>
    <row r="12" spans="1:38" x14ac:dyDescent="0.25">
      <c r="A12" s="354"/>
      <c r="B12" s="28" t="s">
        <v>109</v>
      </c>
      <c r="C12" s="28" t="s">
        <v>292</v>
      </c>
      <c r="D12" s="28"/>
      <c r="E12" s="355" t="s">
        <v>130</v>
      </c>
      <c r="F12" s="44">
        <v>0</v>
      </c>
      <c r="G12" s="320">
        <f t="shared" si="0"/>
        <v>0</v>
      </c>
      <c r="H12" s="320">
        <f t="shared" si="1"/>
        <v>0</v>
      </c>
      <c r="I12" s="353">
        <f>'6. DL finanšu_analīze'!H12*(1+'8. DL jut. analize-Fin.'!$F12)</f>
        <v>0</v>
      </c>
      <c r="J12" s="353">
        <f>'6. DL finanšu_analīze'!I12*(1+'8. DL jut. analize-Fin.'!$F12)</f>
        <v>0</v>
      </c>
      <c r="K12" s="353">
        <f>'6. DL finanšu_analīze'!J12*(1+'8. DL jut. analize-Fin.'!$F12)</f>
        <v>0</v>
      </c>
      <c r="L12" s="353">
        <f>'6. DL finanšu_analīze'!K12*(1+'8. DL jut. analize-Fin.'!$F12)</f>
        <v>0</v>
      </c>
      <c r="M12" s="353">
        <f>'6. DL finanšu_analīze'!L12*(1+'8. DL jut. analize-Fin.'!$F12)</f>
        <v>0</v>
      </c>
      <c r="N12" s="353">
        <f>'6. DL finanšu_analīze'!M12*(1+'8. DL jut. analize-Fin.'!$F12)</f>
        <v>0</v>
      </c>
      <c r="O12" s="353">
        <f>'6. DL finanšu_analīze'!N12*(1+'8. DL jut. analize-Fin.'!$F12)</f>
        <v>0</v>
      </c>
      <c r="P12" s="353">
        <f>'6. DL finanšu_analīze'!O12*(1+'8. DL jut. analize-Fin.'!$F12)</f>
        <v>0</v>
      </c>
      <c r="Q12" s="353">
        <f>'6. DL finanšu_analīze'!P12*(1+'8. DL jut. analize-Fin.'!$F12)</f>
        <v>0</v>
      </c>
      <c r="R12" s="353">
        <f>'6. DL finanšu_analīze'!Q12*(1+'8. DL jut. analize-Fin.'!$F12)</f>
        <v>0</v>
      </c>
      <c r="S12" s="353">
        <f>'6. DL finanšu_analīze'!R12*(1+'8. DL jut. analize-Fin.'!$F12)</f>
        <v>0</v>
      </c>
      <c r="T12" s="353">
        <f>'6. DL finanšu_analīze'!S12*(1+'8. DL jut. analize-Fin.'!$F12)</f>
        <v>0</v>
      </c>
      <c r="U12" s="353">
        <f>'6. DL finanšu_analīze'!T12*(1+'8. DL jut. analize-Fin.'!$F12)</f>
        <v>0</v>
      </c>
      <c r="V12" s="353">
        <f>'6. DL finanšu_analīze'!U12*(1+'8. DL jut. analize-Fin.'!$F12)</f>
        <v>0</v>
      </c>
      <c r="W12" s="353">
        <f>'6. DL finanšu_analīze'!V12*(1+'8. DL jut. analize-Fin.'!$F12)</f>
        <v>0</v>
      </c>
      <c r="X12" s="353">
        <f>'6. DL finanšu_analīze'!W12*(1+'8. DL jut. analize-Fin.'!$F12)</f>
        <v>0</v>
      </c>
      <c r="Y12" s="353">
        <f>'6. DL finanšu_analīze'!X12*(1+'8. DL jut. analize-Fin.'!$F12)</f>
        <v>0</v>
      </c>
      <c r="Z12" s="353">
        <f>'6. DL finanšu_analīze'!Y12*(1+'8. DL jut. analize-Fin.'!$F12)</f>
        <v>0</v>
      </c>
      <c r="AA12" s="353">
        <f>'6. DL finanšu_analīze'!Z12*(1+'8. DL jut. analize-Fin.'!$F12)</f>
        <v>0</v>
      </c>
      <c r="AB12" s="353">
        <f>'6. DL finanšu_analīze'!AA12*(1+'8. DL jut. analize-Fin.'!$F12)</f>
        <v>0</v>
      </c>
      <c r="AC12" s="353">
        <f>'6. DL finanšu_analīze'!AB12*(1+'8. DL jut. analize-Fin.'!$F12)</f>
        <v>0</v>
      </c>
      <c r="AD12" s="353">
        <f>'6. DL finanšu_analīze'!AC12*(1+'8. DL jut. analize-Fin.'!$F12)</f>
        <v>0</v>
      </c>
      <c r="AE12" s="353">
        <f>'6. DL finanšu_analīze'!AD12*(1+'8. DL jut. analize-Fin.'!$F12)</f>
        <v>0</v>
      </c>
      <c r="AF12" s="353">
        <f>'6. DL finanšu_analīze'!AE12*(1+'8. DL jut. analize-Fin.'!$F12)</f>
        <v>0</v>
      </c>
      <c r="AG12" s="353">
        <f>'6. DL finanšu_analīze'!AF12*(1+'8. DL jut. analize-Fin.'!$F12)</f>
        <v>0</v>
      </c>
      <c r="AH12" s="353">
        <f>'6. DL finanšu_analīze'!AG12*(1+'8. DL jut. analize-Fin.'!$F12)</f>
        <v>0</v>
      </c>
      <c r="AI12" s="353">
        <f>'6. DL finanšu_analīze'!AH12*(1+'8. DL jut. analize-Fin.'!$F12)</f>
        <v>0</v>
      </c>
      <c r="AJ12" s="353">
        <f>'6. DL finanšu_analīze'!AI12*(1+'8. DL jut. analize-Fin.'!$F12)</f>
        <v>0</v>
      </c>
      <c r="AK12" s="353">
        <f>'6. DL finanšu_analīze'!AJ12*(1+'8. DL jut. analize-Fin.'!$F12)</f>
        <v>0</v>
      </c>
      <c r="AL12" s="353">
        <f>'6. DL finanšu_analīze'!AK12*(1+'8. DL jut. analize-Fin.'!$F12)</f>
        <v>0</v>
      </c>
    </row>
    <row r="13" spans="1:38" x14ac:dyDescent="0.25">
      <c r="A13" s="254"/>
      <c r="B13" s="191" t="s">
        <v>111</v>
      </c>
      <c r="C13" s="191" t="s">
        <v>201</v>
      </c>
      <c r="D13" s="191"/>
      <c r="E13" s="387" t="s">
        <v>130</v>
      </c>
      <c r="F13" s="193"/>
      <c r="G13" s="330">
        <f t="shared" si="0"/>
        <v>0</v>
      </c>
      <c r="H13" s="330">
        <f t="shared" si="1"/>
        <v>0</v>
      </c>
      <c r="I13" s="388">
        <f>SUM(I7:I12)</f>
        <v>0</v>
      </c>
      <c r="J13" s="388">
        <f t="shared" ref="J13:AL13" si="2">SUM(J7:J12)</f>
        <v>0</v>
      </c>
      <c r="K13" s="388">
        <f t="shared" si="2"/>
        <v>0</v>
      </c>
      <c r="L13" s="388">
        <f t="shared" si="2"/>
        <v>0</v>
      </c>
      <c r="M13" s="388">
        <f t="shared" si="2"/>
        <v>0</v>
      </c>
      <c r="N13" s="388">
        <f t="shared" si="2"/>
        <v>0</v>
      </c>
      <c r="O13" s="388">
        <f t="shared" si="2"/>
        <v>0</v>
      </c>
      <c r="P13" s="388">
        <f t="shared" si="2"/>
        <v>0</v>
      </c>
      <c r="Q13" s="388">
        <f t="shared" si="2"/>
        <v>0</v>
      </c>
      <c r="R13" s="388">
        <f t="shared" si="2"/>
        <v>0</v>
      </c>
      <c r="S13" s="388">
        <f t="shared" si="2"/>
        <v>0</v>
      </c>
      <c r="T13" s="388">
        <f t="shared" si="2"/>
        <v>0</v>
      </c>
      <c r="U13" s="388">
        <f t="shared" si="2"/>
        <v>0</v>
      </c>
      <c r="V13" s="388">
        <f t="shared" si="2"/>
        <v>0</v>
      </c>
      <c r="W13" s="388">
        <f t="shared" si="2"/>
        <v>0</v>
      </c>
      <c r="X13" s="388">
        <f t="shared" si="2"/>
        <v>0</v>
      </c>
      <c r="Y13" s="388">
        <f t="shared" si="2"/>
        <v>0</v>
      </c>
      <c r="Z13" s="388">
        <f t="shared" si="2"/>
        <v>0</v>
      </c>
      <c r="AA13" s="388">
        <f t="shared" si="2"/>
        <v>0</v>
      </c>
      <c r="AB13" s="388">
        <f t="shared" si="2"/>
        <v>0</v>
      </c>
      <c r="AC13" s="388">
        <f t="shared" si="2"/>
        <v>0</v>
      </c>
      <c r="AD13" s="388">
        <f t="shared" si="2"/>
        <v>0</v>
      </c>
      <c r="AE13" s="388">
        <f t="shared" si="2"/>
        <v>0</v>
      </c>
      <c r="AF13" s="388">
        <f t="shared" si="2"/>
        <v>0</v>
      </c>
      <c r="AG13" s="388">
        <f t="shared" si="2"/>
        <v>0</v>
      </c>
      <c r="AH13" s="388">
        <f t="shared" si="2"/>
        <v>0</v>
      </c>
      <c r="AI13" s="388">
        <f t="shared" si="2"/>
        <v>0</v>
      </c>
      <c r="AJ13" s="388">
        <f t="shared" si="2"/>
        <v>0</v>
      </c>
      <c r="AK13" s="388">
        <f t="shared" si="2"/>
        <v>0</v>
      </c>
      <c r="AL13" s="388">
        <f t="shared" si="2"/>
        <v>0</v>
      </c>
    </row>
    <row r="14" spans="1:38" x14ac:dyDescent="0.25">
      <c r="A14" s="28"/>
      <c r="B14" s="28"/>
      <c r="C14" s="28"/>
      <c r="D14" s="28"/>
      <c r="E14" s="32"/>
      <c r="F14" s="32"/>
      <c r="G14" s="32"/>
      <c r="H14" s="32"/>
      <c r="I14" s="32"/>
      <c r="J14" s="360"/>
      <c r="K14" s="314"/>
      <c r="L14" s="360"/>
      <c r="M14" s="314"/>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57">
        <v>2</v>
      </c>
      <c r="B15" s="258" t="s">
        <v>271</v>
      </c>
      <c r="C15" s="258"/>
      <c r="D15" s="258"/>
      <c r="E15" s="258"/>
      <c r="F15" s="258"/>
      <c r="G15" s="573" t="s">
        <v>308</v>
      </c>
      <c r="H15" s="574"/>
      <c r="I15" s="574" t="s">
        <v>309</v>
      </c>
      <c r="J15" s="574"/>
      <c r="K15" s="574" t="s">
        <v>310</v>
      </c>
      <c r="L15" s="575"/>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row>
    <row r="16" spans="1:38" x14ac:dyDescent="0.25">
      <c r="A16" s="349"/>
      <c r="B16" s="350" t="s">
        <v>195</v>
      </c>
      <c r="C16" s="350" t="s">
        <v>293</v>
      </c>
      <c r="D16" s="350"/>
      <c r="E16" s="361"/>
      <c r="F16" s="315"/>
      <c r="G16" s="389">
        <f>'6. DL finanšu_analīze'!I16</f>
        <v>0</v>
      </c>
      <c r="H16" s="315"/>
      <c r="I16" s="362">
        <f>G13</f>
        <v>0</v>
      </c>
      <c r="K16" s="571" t="e">
        <f>I16/G16-1</f>
        <v>#DIV/0!</v>
      </c>
      <c r="L16" s="572"/>
      <c r="M16" s="28"/>
      <c r="N16" s="28"/>
      <c r="O16" s="28"/>
      <c r="P16" s="28"/>
      <c r="Q16" s="363"/>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57"/>
      <c r="B17" s="258"/>
      <c r="C17" s="258"/>
      <c r="D17" s="258"/>
      <c r="E17" s="258"/>
      <c r="F17" s="258"/>
      <c r="G17" s="258"/>
      <c r="H17" s="258"/>
      <c r="I17" s="258"/>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row>
    <row r="18" spans="1:43" s="214" customFormat="1" ht="24.95" customHeight="1" x14ac:dyDescent="0.35">
      <c r="A18" s="569" t="s">
        <v>296</v>
      </c>
      <c r="B18" s="569"/>
      <c r="C18" s="569"/>
      <c r="D18" s="569"/>
      <c r="E18" s="569"/>
      <c r="F18" s="569"/>
      <c r="G18" s="569"/>
      <c r="H18" s="366"/>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4" customFormat="1" ht="12.75" customHeight="1" x14ac:dyDescent="0.2">
      <c r="A19" s="367"/>
      <c r="B19" s="277"/>
      <c r="C19" s="180"/>
      <c r="D19" s="186"/>
      <c r="E19" s="187"/>
      <c r="F19" s="187"/>
      <c r="G19" s="311" t="s">
        <v>245</v>
      </c>
      <c r="H19" s="312"/>
      <c r="I19" s="279">
        <f t="shared" ref="I19:AL19" si="3">I5</f>
        <v>1</v>
      </c>
      <c r="J19" s="279">
        <f t="shared" si="3"/>
        <v>2</v>
      </c>
      <c r="K19" s="279">
        <f t="shared" si="3"/>
        <v>3</v>
      </c>
      <c r="L19" s="279">
        <f t="shared" si="3"/>
        <v>4</v>
      </c>
      <c r="M19" s="279">
        <f t="shared" si="3"/>
        <v>5</v>
      </c>
      <c r="N19" s="279">
        <f t="shared" si="3"/>
        <v>6</v>
      </c>
      <c r="O19" s="279">
        <f t="shared" si="3"/>
        <v>7</v>
      </c>
      <c r="P19" s="279">
        <f t="shared" si="3"/>
        <v>8</v>
      </c>
      <c r="Q19" s="279">
        <f t="shared" si="3"/>
        <v>9</v>
      </c>
      <c r="R19" s="279">
        <f t="shared" si="3"/>
        <v>10</v>
      </c>
      <c r="S19" s="279">
        <f t="shared" si="3"/>
        <v>11</v>
      </c>
      <c r="T19" s="279">
        <f t="shared" si="3"/>
        <v>12</v>
      </c>
      <c r="U19" s="279">
        <f t="shared" si="3"/>
        <v>13</v>
      </c>
      <c r="V19" s="279">
        <f t="shared" si="3"/>
        <v>14</v>
      </c>
      <c r="W19" s="279">
        <f t="shared" si="3"/>
        <v>15</v>
      </c>
      <c r="X19" s="279">
        <f t="shared" si="3"/>
        <v>16</v>
      </c>
      <c r="Y19" s="279">
        <f t="shared" si="3"/>
        <v>17</v>
      </c>
      <c r="Z19" s="279">
        <f t="shared" si="3"/>
        <v>18</v>
      </c>
      <c r="AA19" s="279">
        <f t="shared" si="3"/>
        <v>19</v>
      </c>
      <c r="AB19" s="279">
        <f t="shared" si="3"/>
        <v>20</v>
      </c>
      <c r="AC19" s="279">
        <f t="shared" si="3"/>
        <v>21</v>
      </c>
      <c r="AD19" s="279">
        <f t="shared" si="3"/>
        <v>22</v>
      </c>
      <c r="AE19" s="279">
        <f t="shared" si="3"/>
        <v>23</v>
      </c>
      <c r="AF19" s="279">
        <f t="shared" si="3"/>
        <v>24</v>
      </c>
      <c r="AG19" s="279">
        <f t="shared" si="3"/>
        <v>25</v>
      </c>
      <c r="AH19" s="279">
        <f t="shared" si="3"/>
        <v>26</v>
      </c>
      <c r="AI19" s="279">
        <f t="shared" si="3"/>
        <v>27</v>
      </c>
      <c r="AJ19" s="279">
        <f t="shared" si="3"/>
        <v>28</v>
      </c>
      <c r="AK19" s="279">
        <f t="shared" si="3"/>
        <v>29</v>
      </c>
      <c r="AL19" s="279">
        <f t="shared" si="3"/>
        <v>30</v>
      </c>
      <c r="AM19" s="28"/>
    </row>
    <row r="20" spans="1:43" s="214" customFormat="1" ht="12.75" x14ac:dyDescent="0.2">
      <c r="A20" s="347">
        <v>3</v>
      </c>
      <c r="B20" s="303" t="s">
        <v>192</v>
      </c>
      <c r="C20" s="303"/>
      <c r="D20" s="191"/>
      <c r="E20" s="192" t="s">
        <v>190</v>
      </c>
      <c r="F20" s="192"/>
      <c r="G20" s="348" t="s">
        <v>191</v>
      </c>
      <c r="H20" s="348" t="s">
        <v>191</v>
      </c>
      <c r="I20" s="280">
        <f t="shared" ref="I20:AL20" si="4">I6</f>
        <v>2026</v>
      </c>
      <c r="J20" s="280">
        <f t="shared" si="4"/>
        <v>2027</v>
      </c>
      <c r="K20" s="280">
        <f t="shared" si="4"/>
        <v>2028</v>
      </c>
      <c r="L20" s="280">
        <f t="shared" si="4"/>
        <v>2029</v>
      </c>
      <c r="M20" s="280">
        <f t="shared" si="4"/>
        <v>2030</v>
      </c>
      <c r="N20" s="280">
        <f t="shared" si="4"/>
        <v>2031</v>
      </c>
      <c r="O20" s="280">
        <f t="shared" si="4"/>
        <v>2032</v>
      </c>
      <c r="P20" s="280">
        <f t="shared" si="4"/>
        <v>2033</v>
      </c>
      <c r="Q20" s="280">
        <f t="shared" si="4"/>
        <v>2034</v>
      </c>
      <c r="R20" s="280">
        <f t="shared" si="4"/>
        <v>2035</v>
      </c>
      <c r="S20" s="280">
        <f t="shared" si="4"/>
        <v>2036</v>
      </c>
      <c r="T20" s="280">
        <f t="shared" si="4"/>
        <v>2037</v>
      </c>
      <c r="U20" s="280">
        <f t="shared" si="4"/>
        <v>2038</v>
      </c>
      <c r="V20" s="280">
        <f t="shared" si="4"/>
        <v>2039</v>
      </c>
      <c r="W20" s="280">
        <f t="shared" si="4"/>
        <v>2040</v>
      </c>
      <c r="X20" s="280">
        <f t="shared" si="4"/>
        <v>2041</v>
      </c>
      <c r="Y20" s="280">
        <f t="shared" si="4"/>
        <v>2042</v>
      </c>
      <c r="Z20" s="280">
        <f t="shared" si="4"/>
        <v>2043</v>
      </c>
      <c r="AA20" s="280">
        <f t="shared" si="4"/>
        <v>2044</v>
      </c>
      <c r="AB20" s="280">
        <f t="shared" si="4"/>
        <v>2045</v>
      </c>
      <c r="AC20" s="280">
        <f t="shared" si="4"/>
        <v>2046</v>
      </c>
      <c r="AD20" s="280">
        <f t="shared" si="4"/>
        <v>2047</v>
      </c>
      <c r="AE20" s="280">
        <f t="shared" si="4"/>
        <v>2048</v>
      </c>
      <c r="AF20" s="280">
        <f t="shared" si="4"/>
        <v>2049</v>
      </c>
      <c r="AG20" s="280">
        <f t="shared" si="4"/>
        <v>2050</v>
      </c>
      <c r="AH20" s="280">
        <f t="shared" si="4"/>
        <v>2051</v>
      </c>
      <c r="AI20" s="280">
        <f t="shared" si="4"/>
        <v>2052</v>
      </c>
      <c r="AJ20" s="280">
        <f t="shared" si="4"/>
        <v>2053</v>
      </c>
      <c r="AK20" s="280">
        <f t="shared" si="4"/>
        <v>2054</v>
      </c>
      <c r="AL20" s="280">
        <f t="shared" si="4"/>
        <v>2055</v>
      </c>
      <c r="AM20" s="28"/>
      <c r="AN20" s="256"/>
      <c r="AO20" s="256"/>
      <c r="AP20" s="256"/>
      <c r="AQ20" s="256"/>
    </row>
    <row r="21" spans="1:43" s="28" customFormat="1" ht="12.75" x14ac:dyDescent="0.2">
      <c r="A21" s="349"/>
      <c r="B21" s="368" t="s">
        <v>210</v>
      </c>
      <c r="C21" s="350" t="s">
        <v>226</v>
      </c>
      <c r="D21" s="350"/>
      <c r="E21" s="369" t="s">
        <v>130</v>
      </c>
      <c r="F21" s="44">
        <v>0</v>
      </c>
      <c r="G21" s="370">
        <f t="shared" ref="G21:G25" si="5">I21+NPV($E$3,J21:AL21)</f>
        <v>0</v>
      </c>
      <c r="H21" s="320">
        <f>SUM(I21:AL21)</f>
        <v>0</v>
      </c>
      <c r="I21" s="353">
        <f>'6. DL finanšu_analīze'!H22*(1+'8. DL jut. analize-Fin.'!$F21)</f>
        <v>0</v>
      </c>
      <c r="J21" s="353">
        <f>'6. DL finanšu_analīze'!I22*(1+'8. DL jut. analize-Fin.'!$F21)</f>
        <v>0</v>
      </c>
      <c r="K21" s="353">
        <f>'6. DL finanšu_analīze'!J22*(1+'8. DL jut. analize-Fin.'!$F21)</f>
        <v>0</v>
      </c>
      <c r="L21" s="353">
        <f>'6. DL finanšu_analīze'!K22*(1+'8. DL jut. analize-Fin.'!$F21)</f>
        <v>0</v>
      </c>
      <c r="M21" s="353">
        <f>'6. DL finanšu_analīze'!L22*(1+'8. DL jut. analize-Fin.'!$F21)</f>
        <v>0</v>
      </c>
      <c r="N21" s="353">
        <f>'6. DL finanšu_analīze'!M22*(1+'8. DL jut. analize-Fin.'!$F21)</f>
        <v>0</v>
      </c>
      <c r="O21" s="353">
        <f>'6. DL finanšu_analīze'!N22*(1+'8. DL jut. analize-Fin.'!$F21)</f>
        <v>0</v>
      </c>
      <c r="P21" s="353">
        <f>'6. DL finanšu_analīze'!O22*(1+'8. DL jut. analize-Fin.'!$F21)</f>
        <v>0</v>
      </c>
      <c r="Q21" s="353">
        <f>'6. DL finanšu_analīze'!P22*(1+'8. DL jut. analize-Fin.'!$F21)</f>
        <v>0</v>
      </c>
      <c r="R21" s="353">
        <f>'6. DL finanšu_analīze'!Q22*(1+'8. DL jut. analize-Fin.'!$F21)</f>
        <v>0</v>
      </c>
      <c r="S21" s="353">
        <f>'6. DL finanšu_analīze'!R22*(1+'8. DL jut. analize-Fin.'!$F21)</f>
        <v>0</v>
      </c>
      <c r="T21" s="353">
        <f>'6. DL finanšu_analīze'!S22*(1+'8. DL jut. analize-Fin.'!$F21)</f>
        <v>0</v>
      </c>
      <c r="U21" s="353">
        <f>'6. DL finanšu_analīze'!T22*(1+'8. DL jut. analize-Fin.'!$F21)</f>
        <v>0</v>
      </c>
      <c r="V21" s="353">
        <f>'6. DL finanšu_analīze'!U22*(1+'8. DL jut. analize-Fin.'!$F21)</f>
        <v>0</v>
      </c>
      <c r="W21" s="353">
        <f>'6. DL finanšu_analīze'!V22*(1+'8. DL jut. analize-Fin.'!$F21)</f>
        <v>0</v>
      </c>
      <c r="X21" s="353">
        <f>'6. DL finanšu_analīze'!W22*(1+'8. DL jut. analize-Fin.'!$F21)</f>
        <v>0</v>
      </c>
      <c r="Y21" s="353">
        <f>'6. DL finanšu_analīze'!X22*(1+'8. DL jut. analize-Fin.'!$F21)</f>
        <v>0</v>
      </c>
      <c r="Z21" s="353">
        <f>'6. DL finanšu_analīze'!Y22*(1+'8. DL jut. analize-Fin.'!$F21)</f>
        <v>0</v>
      </c>
      <c r="AA21" s="353">
        <f>'6. DL finanšu_analīze'!Z22*(1+'8. DL jut. analize-Fin.'!$F21)</f>
        <v>0</v>
      </c>
      <c r="AB21" s="353">
        <f>'6. DL finanšu_analīze'!AA22*(1+'8. DL jut. analize-Fin.'!$F21)</f>
        <v>0</v>
      </c>
      <c r="AC21" s="353">
        <f>'6. DL finanšu_analīze'!AB22*(1+'8. DL jut. analize-Fin.'!$F21)</f>
        <v>0</v>
      </c>
      <c r="AD21" s="353">
        <f>'6. DL finanšu_analīze'!AC22*(1+'8. DL jut. analize-Fin.'!$F21)</f>
        <v>0</v>
      </c>
      <c r="AE21" s="353">
        <f>'6. DL finanšu_analīze'!AD22*(1+'8. DL jut. analize-Fin.'!$F21)</f>
        <v>0</v>
      </c>
      <c r="AF21" s="353">
        <f>'6. DL finanšu_analīze'!AE22*(1+'8. DL jut. analize-Fin.'!$F21)</f>
        <v>0</v>
      </c>
      <c r="AG21" s="353">
        <f>'6. DL finanšu_analīze'!AF22*(1+'8. DL jut. analize-Fin.'!$F21)</f>
        <v>0</v>
      </c>
      <c r="AH21" s="353">
        <f>'6. DL finanšu_analīze'!AG22*(1+'8. DL jut. analize-Fin.'!$F21)</f>
        <v>0</v>
      </c>
      <c r="AI21" s="353">
        <f>'6. DL finanšu_analīze'!AH22*(1+'8. DL jut. analize-Fin.'!$F21)</f>
        <v>0</v>
      </c>
      <c r="AJ21" s="353">
        <f>'6. DL finanšu_analīze'!AI22*(1+'8. DL jut. analize-Fin.'!$F21)</f>
        <v>0</v>
      </c>
      <c r="AK21" s="353">
        <f>'6. DL finanšu_analīze'!AJ22*(1+'8. DL jut. analize-Fin.'!$F21)</f>
        <v>0</v>
      </c>
      <c r="AL21" s="353">
        <f>'6. DL finanšu_analīze'!AK22*(1+'8. DL jut. analize-Fin.'!$F21)</f>
        <v>0</v>
      </c>
      <c r="AM21" s="372" t="e">
        <v>#REF!</v>
      </c>
      <c r="AN21" s="373"/>
    </row>
    <row r="22" spans="1:43" s="28" customFormat="1" ht="12.75" x14ac:dyDescent="0.2">
      <c r="A22" s="354"/>
      <c r="B22" s="374" t="s">
        <v>216</v>
      </c>
      <c r="C22" s="28" t="s">
        <v>290</v>
      </c>
      <c r="E22" s="32" t="s">
        <v>130</v>
      </c>
      <c r="F22" s="44">
        <v>0</v>
      </c>
      <c r="G22" s="370">
        <f t="shared" si="5"/>
        <v>0</v>
      </c>
      <c r="H22" s="320">
        <f t="shared" ref="H22:H25" si="6">SUM(I22:AL22)</f>
        <v>0</v>
      </c>
      <c r="I22" s="353">
        <f>'6. DL finanšu_analīze'!H23*(1+'8. DL jut. analize-Fin.'!$F22)</f>
        <v>0</v>
      </c>
      <c r="J22" s="353">
        <f>'6. DL finanšu_analīze'!I23*(1+'8. DL jut. analize-Fin.'!$F22)</f>
        <v>0</v>
      </c>
      <c r="K22" s="353">
        <f>'6. DL finanšu_analīze'!J23*(1+'8. DL jut. analize-Fin.'!$F22)</f>
        <v>0</v>
      </c>
      <c r="L22" s="353">
        <f>'6. DL finanšu_analīze'!K23*(1+'8. DL jut. analize-Fin.'!$F22)</f>
        <v>0</v>
      </c>
      <c r="M22" s="353">
        <f>'6. DL finanšu_analīze'!L23*(1+'8. DL jut. analize-Fin.'!$F22)</f>
        <v>0</v>
      </c>
      <c r="N22" s="353">
        <f>'6. DL finanšu_analīze'!M23*(1+'8. DL jut. analize-Fin.'!$F22)</f>
        <v>0</v>
      </c>
      <c r="O22" s="353">
        <f>'6. DL finanšu_analīze'!N23*(1+'8. DL jut. analize-Fin.'!$F22)</f>
        <v>0</v>
      </c>
      <c r="P22" s="353">
        <f>'6. DL finanšu_analīze'!O23*(1+'8. DL jut. analize-Fin.'!$F22)</f>
        <v>0</v>
      </c>
      <c r="Q22" s="353">
        <f>'6. DL finanšu_analīze'!P23*(1+'8. DL jut. analize-Fin.'!$F22)</f>
        <v>0</v>
      </c>
      <c r="R22" s="353">
        <f>'6. DL finanšu_analīze'!Q23*(1+'8. DL jut. analize-Fin.'!$F22)</f>
        <v>0</v>
      </c>
      <c r="S22" s="353">
        <f>'6. DL finanšu_analīze'!R23*(1+'8. DL jut. analize-Fin.'!$F22)</f>
        <v>0</v>
      </c>
      <c r="T22" s="353">
        <f>'6. DL finanšu_analīze'!S23*(1+'8. DL jut. analize-Fin.'!$F22)</f>
        <v>0</v>
      </c>
      <c r="U22" s="353">
        <f>'6. DL finanšu_analīze'!T23*(1+'8. DL jut. analize-Fin.'!$F22)</f>
        <v>0</v>
      </c>
      <c r="V22" s="353">
        <f>'6. DL finanšu_analīze'!U23*(1+'8. DL jut. analize-Fin.'!$F22)</f>
        <v>0</v>
      </c>
      <c r="W22" s="353">
        <f>'6. DL finanšu_analīze'!V23*(1+'8. DL jut. analize-Fin.'!$F22)</f>
        <v>0</v>
      </c>
      <c r="X22" s="353">
        <f>'6. DL finanšu_analīze'!W23*(1+'8. DL jut. analize-Fin.'!$F22)</f>
        <v>0</v>
      </c>
      <c r="Y22" s="353">
        <f>'6. DL finanšu_analīze'!X23*(1+'8. DL jut. analize-Fin.'!$F22)</f>
        <v>0</v>
      </c>
      <c r="Z22" s="353">
        <f>'6. DL finanšu_analīze'!Y23*(1+'8. DL jut. analize-Fin.'!$F22)</f>
        <v>0</v>
      </c>
      <c r="AA22" s="353">
        <f>'6. DL finanšu_analīze'!Z23*(1+'8. DL jut. analize-Fin.'!$F22)</f>
        <v>0</v>
      </c>
      <c r="AB22" s="353">
        <f>'6. DL finanšu_analīze'!AA23*(1+'8. DL jut. analize-Fin.'!$F22)</f>
        <v>0</v>
      </c>
      <c r="AC22" s="353">
        <f>'6. DL finanšu_analīze'!AB23*(1+'8. DL jut. analize-Fin.'!$F22)</f>
        <v>0</v>
      </c>
      <c r="AD22" s="353">
        <f>'6. DL finanšu_analīze'!AC23*(1+'8. DL jut. analize-Fin.'!$F22)</f>
        <v>0</v>
      </c>
      <c r="AE22" s="353">
        <f>'6. DL finanšu_analīze'!AD23*(1+'8. DL jut. analize-Fin.'!$F22)</f>
        <v>0</v>
      </c>
      <c r="AF22" s="353">
        <f>'6. DL finanšu_analīze'!AE23*(1+'8. DL jut. analize-Fin.'!$F22)</f>
        <v>0</v>
      </c>
      <c r="AG22" s="353">
        <f>'6. DL finanšu_analīze'!AF23*(1+'8. DL jut. analize-Fin.'!$F22)</f>
        <v>0</v>
      </c>
      <c r="AH22" s="353">
        <f>'6. DL finanšu_analīze'!AG23*(1+'8. DL jut. analize-Fin.'!$F22)</f>
        <v>0</v>
      </c>
      <c r="AI22" s="353">
        <f>'6. DL finanšu_analīze'!AH23*(1+'8. DL jut. analize-Fin.'!$F22)</f>
        <v>0</v>
      </c>
      <c r="AJ22" s="353">
        <f>'6. DL finanšu_analīze'!AI23*(1+'8. DL jut. analize-Fin.'!$F22)</f>
        <v>0</v>
      </c>
      <c r="AK22" s="353">
        <f>'6. DL finanšu_analīze'!AJ23*(1+'8. DL jut. analize-Fin.'!$F22)</f>
        <v>0</v>
      </c>
      <c r="AL22" s="353">
        <f>'6. DL finanšu_analīze'!AK23*(1+'8. DL jut. analize-Fin.'!$F22)</f>
        <v>0</v>
      </c>
      <c r="AM22" s="372" t="e">
        <v>#REF!</v>
      </c>
    </row>
    <row r="23" spans="1:43" s="332" customFormat="1" ht="12.75" x14ac:dyDescent="0.2">
      <c r="A23" s="313"/>
      <c r="B23" s="374" t="s">
        <v>253</v>
      </c>
      <c r="C23" s="374" t="s">
        <v>311</v>
      </c>
      <c r="D23" s="43"/>
      <c r="E23" s="376" t="s">
        <v>130</v>
      </c>
      <c r="F23" s="44">
        <v>0</v>
      </c>
      <c r="G23" s="370">
        <f t="shared" si="5"/>
        <v>0</v>
      </c>
      <c r="H23" s="320">
        <f t="shared" si="6"/>
        <v>0</v>
      </c>
      <c r="I23" s="353">
        <f>'6. DL finanšu_analīze'!H24*(1+'8. DL jut. analize-Fin.'!$F23)</f>
        <v>0</v>
      </c>
      <c r="J23" s="353">
        <f>'6. DL finanšu_analīze'!I24*(1+'8. DL jut. analize-Fin.'!$F23)</f>
        <v>0</v>
      </c>
      <c r="K23" s="353">
        <f>'6. DL finanšu_analīze'!J24*(1+'8. DL jut. analize-Fin.'!$F23)</f>
        <v>0</v>
      </c>
      <c r="L23" s="353">
        <f>'6. DL finanšu_analīze'!K24*(1+'8. DL jut. analize-Fin.'!$F23)</f>
        <v>0</v>
      </c>
      <c r="M23" s="353">
        <f>'6. DL finanšu_analīze'!L24*(1+'8. DL jut. analize-Fin.'!$F23)</f>
        <v>0</v>
      </c>
      <c r="N23" s="353">
        <f>'6. DL finanšu_analīze'!M24*(1+'8. DL jut. analize-Fin.'!$F23)</f>
        <v>0</v>
      </c>
      <c r="O23" s="353">
        <f>'6. DL finanšu_analīze'!N24*(1+'8. DL jut. analize-Fin.'!$F23)</f>
        <v>0</v>
      </c>
      <c r="P23" s="353">
        <f>'6. DL finanšu_analīze'!O24*(1+'8. DL jut. analize-Fin.'!$F23)</f>
        <v>0</v>
      </c>
      <c r="Q23" s="353">
        <f>'6. DL finanšu_analīze'!P24*(1+'8. DL jut. analize-Fin.'!$F23)</f>
        <v>0</v>
      </c>
      <c r="R23" s="353">
        <f>'6. DL finanšu_analīze'!Q24*(1+'8. DL jut. analize-Fin.'!$F23)</f>
        <v>0</v>
      </c>
      <c r="S23" s="353">
        <f>'6. DL finanšu_analīze'!R24*(1+'8. DL jut. analize-Fin.'!$F23)</f>
        <v>0</v>
      </c>
      <c r="T23" s="353">
        <f>'6. DL finanšu_analīze'!S24*(1+'8. DL jut. analize-Fin.'!$F23)</f>
        <v>0</v>
      </c>
      <c r="U23" s="353">
        <f>'6. DL finanšu_analīze'!T24*(1+'8. DL jut. analize-Fin.'!$F23)</f>
        <v>0</v>
      </c>
      <c r="V23" s="353">
        <f>'6. DL finanšu_analīze'!U24*(1+'8. DL jut. analize-Fin.'!$F23)</f>
        <v>0</v>
      </c>
      <c r="W23" s="353">
        <f>'6. DL finanšu_analīze'!V24*(1+'8. DL jut. analize-Fin.'!$F23)</f>
        <v>0</v>
      </c>
      <c r="X23" s="353">
        <f>'6. DL finanšu_analīze'!W24*(1+'8. DL jut. analize-Fin.'!$F23)</f>
        <v>0</v>
      </c>
      <c r="Y23" s="353">
        <f>'6. DL finanšu_analīze'!X24*(1+'8. DL jut. analize-Fin.'!$F23)</f>
        <v>0</v>
      </c>
      <c r="Z23" s="353">
        <f>'6. DL finanšu_analīze'!Y24*(1+'8. DL jut. analize-Fin.'!$F23)</f>
        <v>0</v>
      </c>
      <c r="AA23" s="353">
        <f>'6. DL finanšu_analīze'!Z24*(1+'8. DL jut. analize-Fin.'!$F23)</f>
        <v>0</v>
      </c>
      <c r="AB23" s="353">
        <f>'6. DL finanšu_analīze'!AA24*(1+'8. DL jut. analize-Fin.'!$F23)</f>
        <v>0</v>
      </c>
      <c r="AC23" s="353">
        <f>'6. DL finanšu_analīze'!AB24*(1+'8. DL jut. analize-Fin.'!$F23)</f>
        <v>0</v>
      </c>
      <c r="AD23" s="353">
        <f>'6. DL finanšu_analīze'!AC24*(1+'8. DL jut. analize-Fin.'!$F23)</f>
        <v>0</v>
      </c>
      <c r="AE23" s="353">
        <f>'6. DL finanšu_analīze'!AD24*(1+'8. DL jut. analize-Fin.'!$F23)</f>
        <v>0</v>
      </c>
      <c r="AF23" s="353">
        <f>'6. DL finanšu_analīze'!AE24*(1+'8. DL jut. analize-Fin.'!$F23)</f>
        <v>0</v>
      </c>
      <c r="AG23" s="353">
        <f>'6. DL finanšu_analīze'!AF24*(1+'8. DL jut. analize-Fin.'!$F23)</f>
        <v>0</v>
      </c>
      <c r="AH23" s="353">
        <f>'6. DL finanšu_analīze'!AG24*(1+'8. DL jut. analize-Fin.'!$F23)</f>
        <v>0</v>
      </c>
      <c r="AI23" s="353">
        <f>'6. DL finanšu_analīze'!AH24*(1+'8. DL jut. analize-Fin.'!$F23)</f>
        <v>0</v>
      </c>
      <c r="AJ23" s="353">
        <f>'6. DL finanšu_analīze'!AI24*(1+'8. DL jut. analize-Fin.'!$F23)</f>
        <v>0</v>
      </c>
      <c r="AK23" s="353">
        <f>'6. DL finanšu_analīze'!AJ24*(1+'8. DL jut. analize-Fin.'!$F23)</f>
        <v>0</v>
      </c>
      <c r="AL23" s="353">
        <f>'6. DL finanšu_analīze'!AK24*(1+'8. DL jut. analize-Fin.'!$F23)</f>
        <v>0</v>
      </c>
      <c r="AN23" s="378"/>
    </row>
    <row r="24" spans="1:43" s="314" customFormat="1" ht="12.75" x14ac:dyDescent="0.2">
      <c r="A24" s="379"/>
      <c r="B24" s="28" t="s">
        <v>254</v>
      </c>
      <c r="C24" s="374" t="s">
        <v>222</v>
      </c>
      <c r="D24" s="374"/>
      <c r="E24" s="32" t="s">
        <v>130</v>
      </c>
      <c r="F24" s="44">
        <v>0</v>
      </c>
      <c r="G24" s="370">
        <f t="shared" si="5"/>
        <v>0</v>
      </c>
      <c r="H24" s="320">
        <f t="shared" si="6"/>
        <v>0</v>
      </c>
      <c r="I24" s="353">
        <f>'6. DL finanšu_analīze'!H26*(1+'8. DL jut. analize-Fin.'!$F24)</f>
        <v>0</v>
      </c>
      <c r="J24" s="353">
        <f>'6. DL finanšu_analīze'!I26*(1+'8. DL jut. analize-Fin.'!$F24)</f>
        <v>0</v>
      </c>
      <c r="K24" s="353">
        <f>'6. DL finanšu_analīze'!J26*(1+'8. DL jut. analize-Fin.'!$F24)</f>
        <v>0</v>
      </c>
      <c r="L24" s="353">
        <f>'6. DL finanšu_analīze'!K26*(1+'8. DL jut. analize-Fin.'!$F24)</f>
        <v>0</v>
      </c>
      <c r="M24" s="353">
        <f>'6. DL finanšu_analīze'!L26*(1+'8. DL jut. analize-Fin.'!$F24)</f>
        <v>0</v>
      </c>
      <c r="N24" s="353">
        <f>'6. DL finanšu_analīze'!M26*(1+'8. DL jut. analize-Fin.'!$F24)</f>
        <v>0</v>
      </c>
      <c r="O24" s="353">
        <f>'6. DL finanšu_analīze'!N26*(1+'8. DL jut. analize-Fin.'!$F24)</f>
        <v>0</v>
      </c>
      <c r="P24" s="353">
        <f>'6. DL finanšu_analīze'!O26*(1+'8. DL jut. analize-Fin.'!$F24)</f>
        <v>0</v>
      </c>
      <c r="Q24" s="353">
        <f>'6. DL finanšu_analīze'!P26*(1+'8. DL jut. analize-Fin.'!$F24)</f>
        <v>0</v>
      </c>
      <c r="R24" s="353">
        <f>'6. DL finanšu_analīze'!Q26*(1+'8. DL jut. analize-Fin.'!$F24)</f>
        <v>0</v>
      </c>
      <c r="S24" s="353">
        <f>'6. DL finanšu_analīze'!R26*(1+'8. DL jut. analize-Fin.'!$F24)</f>
        <v>0</v>
      </c>
      <c r="T24" s="353">
        <f>'6. DL finanšu_analīze'!S26*(1+'8. DL jut. analize-Fin.'!$F24)</f>
        <v>0</v>
      </c>
      <c r="U24" s="353">
        <f>'6. DL finanšu_analīze'!T26*(1+'8. DL jut. analize-Fin.'!$F24)</f>
        <v>0</v>
      </c>
      <c r="V24" s="353">
        <f>'6. DL finanšu_analīze'!U26*(1+'8. DL jut. analize-Fin.'!$F24)</f>
        <v>0</v>
      </c>
      <c r="W24" s="353">
        <f>'6. DL finanšu_analīze'!V26*(1+'8. DL jut. analize-Fin.'!$F24)</f>
        <v>0</v>
      </c>
      <c r="X24" s="353">
        <f>'6. DL finanšu_analīze'!W26*(1+'8. DL jut. analize-Fin.'!$F24)</f>
        <v>0</v>
      </c>
      <c r="Y24" s="353">
        <f>'6. DL finanšu_analīze'!X26*(1+'8. DL jut. analize-Fin.'!$F24)</f>
        <v>0</v>
      </c>
      <c r="Z24" s="353">
        <f>'6. DL finanšu_analīze'!Y26*(1+'8. DL jut. analize-Fin.'!$F24)</f>
        <v>0</v>
      </c>
      <c r="AA24" s="353">
        <f>'6. DL finanšu_analīze'!Z26*(1+'8. DL jut. analize-Fin.'!$F24)</f>
        <v>0</v>
      </c>
      <c r="AB24" s="353">
        <f>'6. DL finanšu_analīze'!AA26*(1+'8. DL jut. analize-Fin.'!$F24)</f>
        <v>0</v>
      </c>
      <c r="AC24" s="353">
        <f>'6. DL finanšu_analīze'!AB26*(1+'8. DL jut. analize-Fin.'!$F24)</f>
        <v>0</v>
      </c>
      <c r="AD24" s="353">
        <f>'6. DL finanšu_analīze'!AC26*(1+'8. DL jut. analize-Fin.'!$F24)</f>
        <v>0</v>
      </c>
      <c r="AE24" s="353">
        <f>'6. DL finanšu_analīze'!AD26*(1+'8. DL jut. analize-Fin.'!$F24)</f>
        <v>0</v>
      </c>
      <c r="AF24" s="353">
        <f>'6. DL finanšu_analīze'!AE26*(1+'8. DL jut. analize-Fin.'!$F24)</f>
        <v>0</v>
      </c>
      <c r="AG24" s="353">
        <f>'6. DL finanšu_analīze'!AF26*(1+'8. DL jut. analize-Fin.'!$F24)</f>
        <v>0</v>
      </c>
      <c r="AH24" s="353">
        <f>'6. DL finanšu_analīze'!AG26*(1+'8. DL jut. analize-Fin.'!$F24)</f>
        <v>0</v>
      </c>
      <c r="AI24" s="353">
        <f>'6. DL finanšu_analīze'!AH26*(1+'8. DL jut. analize-Fin.'!$F24)</f>
        <v>0</v>
      </c>
      <c r="AJ24" s="353">
        <f>'6. DL finanšu_analīze'!AI26*(1+'8. DL jut. analize-Fin.'!$F24)</f>
        <v>0</v>
      </c>
      <c r="AK24" s="353">
        <f>'6. DL finanšu_analīze'!AJ26*(1+'8. DL jut. analize-Fin.'!$F24)</f>
        <v>0</v>
      </c>
      <c r="AL24" s="353">
        <f>'6. DL finanšu_analīze'!AK26*(1+'8. DL jut. analize-Fin.'!$F24)</f>
        <v>0</v>
      </c>
      <c r="AM24" s="380"/>
    </row>
    <row r="25" spans="1:43" s="314" customFormat="1" ht="12.75" x14ac:dyDescent="0.2">
      <c r="A25" s="390"/>
      <c r="B25" s="191" t="s">
        <v>255</v>
      </c>
      <c r="C25" s="191" t="s">
        <v>201</v>
      </c>
      <c r="D25" s="191"/>
      <c r="E25" s="193" t="s">
        <v>130</v>
      </c>
      <c r="F25" s="193"/>
      <c r="G25" s="391">
        <f t="shared" si="5"/>
        <v>0</v>
      </c>
      <c r="H25" s="330">
        <f t="shared" si="6"/>
        <v>0</v>
      </c>
      <c r="I25" s="392">
        <f>I21+I22+I23+I24</f>
        <v>0</v>
      </c>
      <c r="J25" s="392">
        <f t="shared" ref="J25:AL25" si="7">J21+J22+J23+J24</f>
        <v>0</v>
      </c>
      <c r="K25" s="392">
        <f>K21+K22+K23+K24</f>
        <v>0</v>
      </c>
      <c r="L25" s="392">
        <f>L21+L22+L23+L24</f>
        <v>0</v>
      </c>
      <c r="M25" s="392">
        <f t="shared" si="7"/>
        <v>0</v>
      </c>
      <c r="N25" s="392">
        <f t="shared" si="7"/>
        <v>0</v>
      </c>
      <c r="O25" s="392">
        <f t="shared" si="7"/>
        <v>0</v>
      </c>
      <c r="P25" s="392">
        <f t="shared" si="7"/>
        <v>0</v>
      </c>
      <c r="Q25" s="392">
        <f t="shared" si="7"/>
        <v>0</v>
      </c>
      <c r="R25" s="392">
        <f t="shared" si="7"/>
        <v>0</v>
      </c>
      <c r="S25" s="392">
        <f t="shared" si="7"/>
        <v>0</v>
      </c>
      <c r="T25" s="392">
        <f t="shared" si="7"/>
        <v>0</v>
      </c>
      <c r="U25" s="392">
        <f t="shared" si="7"/>
        <v>0</v>
      </c>
      <c r="V25" s="392">
        <f t="shared" si="7"/>
        <v>0</v>
      </c>
      <c r="W25" s="392">
        <f t="shared" si="7"/>
        <v>0</v>
      </c>
      <c r="X25" s="392">
        <f t="shared" si="7"/>
        <v>0</v>
      </c>
      <c r="Y25" s="392">
        <f t="shared" si="7"/>
        <v>0</v>
      </c>
      <c r="Z25" s="392">
        <f t="shared" si="7"/>
        <v>0</v>
      </c>
      <c r="AA25" s="392">
        <f t="shared" si="7"/>
        <v>0</v>
      </c>
      <c r="AB25" s="392">
        <f t="shared" si="7"/>
        <v>0</v>
      </c>
      <c r="AC25" s="392">
        <f t="shared" si="7"/>
        <v>0</v>
      </c>
      <c r="AD25" s="392">
        <f t="shared" si="7"/>
        <v>0</v>
      </c>
      <c r="AE25" s="392">
        <f t="shared" si="7"/>
        <v>0</v>
      </c>
      <c r="AF25" s="392">
        <f t="shared" si="7"/>
        <v>0</v>
      </c>
      <c r="AG25" s="392">
        <f t="shared" si="7"/>
        <v>0</v>
      </c>
      <c r="AH25" s="392">
        <f t="shared" si="7"/>
        <v>0</v>
      </c>
      <c r="AI25" s="392">
        <f t="shared" si="7"/>
        <v>0</v>
      </c>
      <c r="AJ25" s="392">
        <f t="shared" si="7"/>
        <v>0</v>
      </c>
      <c r="AK25" s="392">
        <f t="shared" si="7"/>
        <v>0</v>
      </c>
      <c r="AL25" s="392">
        <f t="shared" si="7"/>
        <v>0</v>
      </c>
      <c r="AM25" s="380"/>
    </row>
    <row r="26" spans="1:43" x14ac:dyDescent="0.25">
      <c r="A26" s="28"/>
      <c r="B26" s="28"/>
      <c r="C26" s="28"/>
      <c r="D26" s="28"/>
      <c r="E26" s="32"/>
      <c r="F26" s="32"/>
      <c r="G26" s="32"/>
      <c r="H26" s="32"/>
      <c r="I26" s="32"/>
      <c r="J26" s="360"/>
      <c r="K26" s="314"/>
      <c r="L26" s="360"/>
      <c r="M26" s="314"/>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57">
        <v>4</v>
      </c>
      <c r="B27" s="258" t="s">
        <v>271</v>
      </c>
      <c r="C27" s="258"/>
      <c r="D27" s="258"/>
      <c r="E27" s="258"/>
      <c r="F27" s="258"/>
      <c r="G27" s="573" t="s">
        <v>308</v>
      </c>
      <c r="H27" s="574"/>
      <c r="I27" s="574" t="s">
        <v>309</v>
      </c>
      <c r="J27" s="574"/>
      <c r="K27" s="574" t="s">
        <v>310</v>
      </c>
      <c r="L27" s="575"/>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row>
    <row r="28" spans="1:43" x14ac:dyDescent="0.25">
      <c r="A28" s="349"/>
      <c r="B28" s="350" t="s">
        <v>221</v>
      </c>
      <c r="C28" s="350" t="str">
        <f>'6. DL finanšu_analīze'!C30</f>
        <v>Investīciju finansiālais neto tagadnes ienesīgums (FNPVc)</v>
      </c>
      <c r="D28" s="350"/>
      <c r="E28" s="361"/>
      <c r="F28" s="315"/>
      <c r="G28" s="389">
        <f>'6. DL finanšu_analīze'!I30</f>
        <v>0</v>
      </c>
      <c r="H28" s="315"/>
      <c r="I28" s="362">
        <f>G25</f>
        <v>0</v>
      </c>
      <c r="K28" s="571" t="e">
        <f>I28/G28-1</f>
        <v>#DIV/0!</v>
      </c>
      <c r="L28" s="572"/>
      <c r="M28" s="28"/>
      <c r="N28" s="28"/>
      <c r="O28" s="28"/>
      <c r="P28" s="28"/>
      <c r="Q28" s="363"/>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57"/>
      <c r="B29" s="258"/>
      <c r="C29" s="258"/>
      <c r="D29" s="258"/>
      <c r="E29" s="258"/>
      <c r="F29" s="258"/>
      <c r="G29" s="258"/>
      <c r="H29" s="258"/>
      <c r="I29" s="258"/>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J18" sqref="J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78" t="s">
        <v>312</v>
      </c>
      <c r="B1" s="578"/>
      <c r="C1" s="578"/>
      <c r="D1" s="578"/>
      <c r="E1" s="393"/>
      <c r="F1" s="2"/>
      <c r="G1" s="2"/>
      <c r="H1" s="2"/>
      <c r="I1" s="2"/>
      <c r="J1" s="2"/>
      <c r="K1" s="2"/>
      <c r="L1" s="2"/>
      <c r="M1" s="2"/>
      <c r="N1" s="2"/>
      <c r="O1" s="2"/>
      <c r="P1" s="2"/>
      <c r="Q1" s="2"/>
      <c r="R1" s="2"/>
      <c r="S1" s="2"/>
      <c r="T1" s="2"/>
      <c r="U1" s="2"/>
    </row>
    <row r="2" spans="1:23" ht="24.95" customHeight="1" x14ac:dyDescent="0.35">
      <c r="A2" s="394" t="s">
        <v>313</v>
      </c>
      <c r="B2" s="3"/>
      <c r="C2" s="3"/>
      <c r="D2" s="3"/>
      <c r="E2" s="3"/>
      <c r="F2" s="2"/>
      <c r="G2" s="2"/>
      <c r="H2" s="2"/>
      <c r="I2" s="2"/>
      <c r="J2" s="2"/>
      <c r="K2" s="2"/>
      <c r="L2" s="2"/>
      <c r="M2" s="2"/>
      <c r="N2" s="2"/>
      <c r="O2" s="2"/>
      <c r="P2" s="2"/>
      <c r="Q2" s="2"/>
      <c r="R2" s="2"/>
      <c r="S2" s="2"/>
      <c r="T2" s="2"/>
      <c r="U2" s="2"/>
    </row>
    <row r="3" spans="1:23" x14ac:dyDescent="0.2">
      <c r="A3" s="395" t="s">
        <v>314</v>
      </c>
      <c r="B3" s="396">
        <f>'4.DL Finansiālā ilgtspēja'!E4</f>
        <v>2026</v>
      </c>
      <c r="C3" s="396"/>
      <c r="D3" s="396">
        <f>IF(OR(B3&gt;='Dati par projektu'!$C$19,B3="X"),"X",B3+1)</f>
        <v>2027</v>
      </c>
      <c r="E3" s="396"/>
      <c r="F3" s="396">
        <f>IF(OR(D3&gt;='Dati par projektu'!$C$19,D3="X"),"X",D3+1)</f>
        <v>2028</v>
      </c>
      <c r="G3" s="396"/>
      <c r="H3" s="396">
        <f>IF(OR(F3&gt;='Dati par projektu'!$C$19,F3="X"),"X",F3+1)</f>
        <v>2029</v>
      </c>
      <c r="I3" s="396"/>
      <c r="J3" s="396" t="str">
        <f>IF(OR(H3&gt;='Dati par projektu'!$C$19,H3="X"),"X",H3+1)</f>
        <v>X</v>
      </c>
      <c r="K3" s="396"/>
      <c r="L3" s="396" t="str">
        <f>IF(OR(J3&gt;='Dati par projektu'!$C$19,J3="X"),"X",J3+1)</f>
        <v>X</v>
      </c>
      <c r="M3" s="396"/>
      <c r="N3" s="396" t="str">
        <f>IF(OR(L3&gt;='Dati par projektu'!$C$19,L3="X"),"X",L3+1)</f>
        <v>X</v>
      </c>
      <c r="O3" s="396"/>
      <c r="P3" s="396" t="str">
        <f>IF(OR(N3&gt;='Dati par projektu'!$C$19,N3="X"),"X",N3+1)</f>
        <v>X</v>
      </c>
      <c r="Q3" s="396"/>
      <c r="R3" s="396" t="str">
        <f>IF(OR(P3&gt;='Dati par projektu'!$C$19,P3="X"),"X",P3+1)</f>
        <v>X</v>
      </c>
      <c r="S3" s="396"/>
      <c r="T3" s="396"/>
      <c r="U3" s="396"/>
    </row>
    <row r="4" spans="1:23" ht="12.75" customHeight="1" x14ac:dyDescent="0.2">
      <c r="A4" s="397"/>
      <c r="B4" s="397" t="s">
        <v>315</v>
      </c>
      <c r="C4" s="397"/>
      <c r="D4" s="397" t="s">
        <v>315</v>
      </c>
      <c r="E4" s="397"/>
      <c r="F4" s="397" t="s">
        <v>315</v>
      </c>
      <c r="G4" s="397"/>
      <c r="H4" s="397" t="s">
        <v>315</v>
      </c>
      <c r="I4" s="397"/>
      <c r="J4" s="397" t="s">
        <v>315</v>
      </c>
      <c r="K4" s="397"/>
      <c r="L4" s="397" t="s">
        <v>315</v>
      </c>
      <c r="M4" s="397"/>
      <c r="N4" s="397" t="s">
        <v>315</v>
      </c>
      <c r="O4" s="397"/>
      <c r="P4" s="397" t="s">
        <v>315</v>
      </c>
      <c r="Q4" s="397"/>
      <c r="R4" s="397" t="s">
        <v>315</v>
      </c>
      <c r="S4" s="397"/>
      <c r="T4" s="397" t="s">
        <v>191</v>
      </c>
      <c r="U4" s="397" t="s">
        <v>131</v>
      </c>
    </row>
    <row r="5" spans="1:23" x14ac:dyDescent="0.2">
      <c r="A5" s="61" t="str">
        <f>'9. DL PI Fin.plans'!A5</f>
        <v>Taisnīgas pārkārtošanās fonds</v>
      </c>
      <c r="B5" s="398">
        <f>SUM(B29,B45,B61,B77,B93,B109,B125,B141,B159,B175,B191,B207,B225,B385,B241,B401,B257,B273,B289,B305,B321,B337,B353,B369)</f>
        <v>0</v>
      </c>
      <c r="C5" s="398"/>
      <c r="D5" s="398">
        <f t="shared" ref="D5" si="0">SUM(D29,D45,D61,D77,D93,D109,D125,D141,D159,D175,D191,D207,D225,D385,D241,D401,D257,D273,D289,D305,D321,D337,D353,D369)</f>
        <v>0</v>
      </c>
      <c r="E5" s="398"/>
      <c r="F5" s="398">
        <f t="shared" ref="F5" si="1">SUM(F29,F45,F61,F77,F93,F109,F125,F141,F159,F175,F191,F207,F225,F385,F241,F401,F257,F273,F289,F305,F321,F337,F353,F369)</f>
        <v>0</v>
      </c>
      <c r="G5" s="398"/>
      <c r="H5" s="398">
        <f t="shared" ref="H5" si="2">SUM(H29,H45,H61,H77,H93,H109,H125,H141,H159,H175,H191,H207,H225,H385,H241,H401,H257,H273,H289,H305,H321,H337,H353,H369)</f>
        <v>0</v>
      </c>
      <c r="I5" s="398"/>
      <c r="J5" s="398">
        <f t="shared" ref="J5" si="3">SUM(J29,J45,J61,J77,J93,J109,J125,J141,J159,J175,J191,J207,J225,J385,J241,J401,J257,J273,J289,J305,J321,J337,J353,J369)</f>
        <v>0</v>
      </c>
      <c r="K5" s="398"/>
      <c r="L5" s="398">
        <f t="shared" ref="L5" si="4">SUM(L29,L45,L61,L77,L93,L109,L125,L141,L159,L175,L191,L207,L225,L385,L241,L401,L257,L273,L289,L305,L321,L337,L353,L369)</f>
        <v>0</v>
      </c>
      <c r="M5" s="398"/>
      <c r="N5" s="398">
        <f>SUM(N29,N45,N61,N77,N93,N109,N125,N141,N159,N175,N191,N207,N225,N385,N241,N401,N257,N273,N289,N305,N321,N337,N353,N369)</f>
        <v>0</v>
      </c>
      <c r="O5" s="398"/>
      <c r="P5" s="398">
        <f t="shared" ref="P5" si="5">SUM(P29,P45,P61,P77,P93,P109,P125,P141,P159,P175,P191,P207,P225,P385,P241,P401,P257,P273,P289,P305,P321,P337,P353,P369)</f>
        <v>0</v>
      </c>
      <c r="Q5" s="398"/>
      <c r="R5" s="398">
        <f t="shared" ref="D5:R9" si="6">SUM(R29,R45,R61,R77,R93,R109,R125,R141,R159,R175,R191,R207,R225,R385,R241,R401,R257,R273,R289,R305,R321,R337,R353,R369)</f>
        <v>0</v>
      </c>
      <c r="S5" s="398"/>
      <c r="T5" s="399">
        <f>SUM(B5:R5)</f>
        <v>0</v>
      </c>
      <c r="U5" s="400" t="e">
        <f>T5/$T$12</f>
        <v>#DIV/0!</v>
      </c>
    </row>
    <row r="6" spans="1:23" x14ac:dyDescent="0.2">
      <c r="A6" s="401" t="s">
        <v>231</v>
      </c>
      <c r="B6" s="398">
        <f t="shared" ref="B6:P9" si="7">SUM(B30,B46,B62,B78,B94,B110,B126,B142,B160,B176,B192,B208,B226,B386,B242,B402,B258,B274,B290,B306,B322,B338,B354,B370)</f>
        <v>0</v>
      </c>
      <c r="C6" s="398"/>
      <c r="D6" s="398">
        <f t="shared" si="7"/>
        <v>0</v>
      </c>
      <c r="E6" s="398"/>
      <c r="F6" s="398">
        <f t="shared" si="7"/>
        <v>0</v>
      </c>
      <c r="G6" s="398"/>
      <c r="H6" s="398">
        <f t="shared" si="7"/>
        <v>0</v>
      </c>
      <c r="I6" s="398"/>
      <c r="J6" s="398">
        <f t="shared" si="7"/>
        <v>0</v>
      </c>
      <c r="K6" s="398"/>
      <c r="L6" s="398">
        <f t="shared" si="7"/>
        <v>0</v>
      </c>
      <c r="M6" s="398"/>
      <c r="N6" s="398">
        <f t="shared" si="7"/>
        <v>0</v>
      </c>
      <c r="O6" s="398"/>
      <c r="P6" s="398">
        <f t="shared" si="7"/>
        <v>0</v>
      </c>
      <c r="Q6" s="398"/>
      <c r="R6" s="398">
        <f t="shared" si="6"/>
        <v>0</v>
      </c>
      <c r="S6" s="398"/>
      <c r="T6" s="399">
        <f t="shared" ref="T6:T16" si="8">SUM(B6:R6)</f>
        <v>0</v>
      </c>
      <c r="U6" s="400" t="e">
        <f t="shared" ref="U6:U12" si="9">T6/$T$12</f>
        <v>#DIV/0!</v>
      </c>
    </row>
    <row r="7" spans="1:23" x14ac:dyDescent="0.2">
      <c r="A7" s="401" t="s">
        <v>232</v>
      </c>
      <c r="B7" s="398">
        <f t="shared" si="7"/>
        <v>0</v>
      </c>
      <c r="C7" s="398"/>
      <c r="D7" s="398">
        <f t="shared" si="6"/>
        <v>0</v>
      </c>
      <c r="E7" s="398"/>
      <c r="F7" s="398">
        <f t="shared" si="6"/>
        <v>0</v>
      </c>
      <c r="G7" s="398"/>
      <c r="H7" s="398">
        <f t="shared" si="6"/>
        <v>0</v>
      </c>
      <c r="I7" s="398"/>
      <c r="J7" s="398">
        <f t="shared" si="6"/>
        <v>0</v>
      </c>
      <c r="K7" s="398"/>
      <c r="L7" s="398">
        <f t="shared" si="6"/>
        <v>0</v>
      </c>
      <c r="M7" s="398"/>
      <c r="N7" s="398">
        <f t="shared" si="6"/>
        <v>0</v>
      </c>
      <c r="O7" s="398"/>
      <c r="P7" s="398">
        <f t="shared" si="6"/>
        <v>0</v>
      </c>
      <c r="Q7" s="398"/>
      <c r="R7" s="398">
        <f t="shared" si="6"/>
        <v>0</v>
      </c>
      <c r="S7" s="398"/>
      <c r="T7" s="399">
        <f>SUM(B7:R7)</f>
        <v>0</v>
      </c>
      <c r="U7" s="400" t="e">
        <f t="shared" si="9"/>
        <v>#DIV/0!</v>
      </c>
    </row>
    <row r="8" spans="1:23" x14ac:dyDescent="0.2">
      <c r="A8" s="401" t="s">
        <v>316</v>
      </c>
      <c r="B8" s="398">
        <f t="shared" si="7"/>
        <v>0</v>
      </c>
      <c r="C8" s="398"/>
      <c r="D8" s="398">
        <f t="shared" si="6"/>
        <v>0</v>
      </c>
      <c r="E8" s="398"/>
      <c r="F8" s="398">
        <f t="shared" si="6"/>
        <v>0</v>
      </c>
      <c r="G8" s="398"/>
      <c r="H8" s="398">
        <f t="shared" si="6"/>
        <v>0</v>
      </c>
      <c r="I8" s="398"/>
      <c r="J8" s="398">
        <f t="shared" si="6"/>
        <v>0</v>
      </c>
      <c r="K8" s="398"/>
      <c r="L8" s="398">
        <f t="shared" si="6"/>
        <v>0</v>
      </c>
      <c r="M8" s="398"/>
      <c r="N8" s="398">
        <f t="shared" si="6"/>
        <v>0</v>
      </c>
      <c r="O8" s="398"/>
      <c r="P8" s="398">
        <f t="shared" si="6"/>
        <v>0</v>
      </c>
      <c r="Q8" s="398"/>
      <c r="R8" s="398">
        <f t="shared" si="6"/>
        <v>0</v>
      </c>
      <c r="S8" s="398"/>
      <c r="T8" s="399">
        <f t="shared" si="8"/>
        <v>0</v>
      </c>
      <c r="U8" s="400" t="e">
        <f t="shared" si="9"/>
        <v>#DIV/0!</v>
      </c>
    </row>
    <row r="9" spans="1:23" s="3" customFormat="1" x14ac:dyDescent="0.2">
      <c r="A9" s="401" t="s">
        <v>317</v>
      </c>
      <c r="B9" s="398">
        <f t="shared" si="7"/>
        <v>0</v>
      </c>
      <c r="C9" s="398"/>
      <c r="D9" s="398">
        <f t="shared" si="6"/>
        <v>0</v>
      </c>
      <c r="E9" s="398"/>
      <c r="F9" s="398">
        <f t="shared" si="6"/>
        <v>0</v>
      </c>
      <c r="G9" s="398"/>
      <c r="H9" s="398">
        <f t="shared" si="6"/>
        <v>0</v>
      </c>
      <c r="I9" s="398"/>
      <c r="J9" s="398">
        <f t="shared" si="6"/>
        <v>0</v>
      </c>
      <c r="K9" s="398"/>
      <c r="L9" s="398">
        <f t="shared" si="6"/>
        <v>0</v>
      </c>
      <c r="M9" s="398"/>
      <c r="N9" s="398">
        <f t="shared" si="6"/>
        <v>0</v>
      </c>
      <c r="O9" s="398"/>
      <c r="P9" s="398">
        <f t="shared" si="6"/>
        <v>0</v>
      </c>
      <c r="Q9" s="398"/>
      <c r="R9" s="398">
        <f t="shared" si="6"/>
        <v>0</v>
      </c>
      <c r="S9" s="398"/>
      <c r="T9" s="399">
        <f t="shared" si="8"/>
        <v>0</v>
      </c>
      <c r="U9" s="400" t="e">
        <f t="shared" si="9"/>
        <v>#DIV/0!</v>
      </c>
    </row>
    <row r="10" spans="1:23" ht="15" customHeight="1" x14ac:dyDescent="0.2">
      <c r="A10" s="402" t="s">
        <v>318</v>
      </c>
      <c r="B10" s="300">
        <f>SUM(B5:B9)</f>
        <v>0</v>
      </c>
      <c r="C10" s="218"/>
      <c r="D10" s="218">
        <f>SUM(D5:D9)</f>
        <v>0</v>
      </c>
      <c r="E10" s="218"/>
      <c r="F10" s="218">
        <f>SUM(F5:F9)</f>
        <v>0</v>
      </c>
      <c r="G10" s="218"/>
      <c r="H10" s="218">
        <f t="shared" ref="H10:R10" si="10">SUM(H5:H9)</f>
        <v>0</v>
      </c>
      <c r="I10" s="218"/>
      <c r="J10" s="218">
        <f t="shared" si="10"/>
        <v>0</v>
      </c>
      <c r="K10" s="218"/>
      <c r="L10" s="218">
        <f t="shared" si="10"/>
        <v>0</v>
      </c>
      <c r="M10" s="218"/>
      <c r="N10" s="218">
        <f t="shared" si="10"/>
        <v>0</v>
      </c>
      <c r="O10" s="218"/>
      <c r="P10" s="218">
        <f t="shared" si="10"/>
        <v>0</v>
      </c>
      <c r="Q10" s="218"/>
      <c r="R10" s="218">
        <f t="shared" si="10"/>
        <v>0</v>
      </c>
      <c r="S10" s="218"/>
      <c r="T10" s="403">
        <f t="shared" si="8"/>
        <v>0</v>
      </c>
      <c r="U10" s="404" t="e">
        <f t="shared" si="9"/>
        <v>#DIV/0!</v>
      </c>
    </row>
    <row r="11" spans="1:23" ht="15" customHeight="1" x14ac:dyDescent="0.2">
      <c r="A11" s="401" t="s">
        <v>319</v>
      </c>
      <c r="B11" s="398">
        <f>SUM(B35,B51,B67,B83,B99,B115,B131,B147,B165,B181,B197,B213,B231,B391,B247,B407,B263,B279,B295,B311,B327,B343,B359,B375)</f>
        <v>0</v>
      </c>
      <c r="C11" s="398"/>
      <c r="D11" s="398">
        <f t="shared" ref="D11" si="11">SUM(D35,D51,D67,D83,D99,D115,D131,D147,D165,D181,D197,D213,D231,D391,D247,D407,D263,D279,D295,D311,D327,D343,D359,D375)</f>
        <v>0</v>
      </c>
      <c r="E11" s="398"/>
      <c r="F11" s="398">
        <f t="shared" ref="F11" si="12">SUM(F35,F51,F67,F83,F99,F115,F131,F147,F165,F181,F197,F213,F231,F391,F247,F407,F263,F279,F295,F311,F327,F343,F359,F375)</f>
        <v>0</v>
      </c>
      <c r="G11" s="398"/>
      <c r="H11" s="398">
        <f t="shared" ref="H11" si="13">SUM(H35,H51,H67,H83,H99,H115,H131,H147,H165,H181,H197,H213,H231,H391,H247,H407,H263,H279,H295,H311,H327,H343,H359,H375)</f>
        <v>0</v>
      </c>
      <c r="I11" s="398"/>
      <c r="J11" s="398">
        <f t="shared" ref="J11" si="14">SUM(J35,J51,J67,J83,J99,J115,J131,J147,J165,J181,J197,J213,J231,J391,J247,J407,J263,J279,J295,J311,J327,J343,J359,J375)</f>
        <v>0</v>
      </c>
      <c r="K11" s="398"/>
      <c r="L11" s="398">
        <f t="shared" ref="L11" si="15">SUM(L35,L51,L67,L83,L99,L115,L131,L147,L165,L181,L197,L213,L231,L391,L247,L407,L263,L279,L295,L311,L327,L343,L359,L375)</f>
        <v>0</v>
      </c>
      <c r="M11" s="398"/>
      <c r="N11" s="398">
        <f t="shared" ref="N11" si="16">SUM(N35,N51,N67,N83,N99,N115,N131,N147,N165,N181,N197,N213,N231,N391,N247,N407,N263,N279,N295,N311,N327,N343,N359,N375)</f>
        <v>0</v>
      </c>
      <c r="O11" s="398"/>
      <c r="P11" s="398">
        <f t="shared" ref="P11" si="17">SUM(P35,P51,P67,P83,P99,P115,P131,P147,P165,P181,P197,P213,P231,P391,P247,P407,P263,P279,P295,P311,P327,P343,P359,P375)</f>
        <v>0</v>
      </c>
      <c r="Q11" s="398"/>
      <c r="R11" s="398">
        <f t="shared" ref="R11" si="18">SUM(R35,R51,R67,R83,R99,R115,R131,R147,R165,R181,R197,R213,R231,R391,R247,R407,R263,R279,R295,R311,R327,R343,R359,R375)</f>
        <v>0</v>
      </c>
      <c r="S11" s="398"/>
      <c r="T11" s="399">
        <f t="shared" si="8"/>
        <v>0</v>
      </c>
      <c r="U11" s="400" t="e">
        <f t="shared" si="9"/>
        <v>#DIV/0!</v>
      </c>
    </row>
    <row r="12" spans="1:23" x14ac:dyDescent="0.2">
      <c r="A12" s="402" t="s">
        <v>320</v>
      </c>
      <c r="B12" s="405">
        <f>B10+B11</f>
        <v>0</v>
      </c>
      <c r="C12" s="218"/>
      <c r="D12" s="218">
        <f>D10+D11</f>
        <v>0</v>
      </c>
      <c r="E12" s="218"/>
      <c r="F12" s="218">
        <f>F10+F11</f>
        <v>0</v>
      </c>
      <c r="G12" s="218"/>
      <c r="H12" s="218">
        <f>H10+H11</f>
        <v>0</v>
      </c>
      <c r="I12" s="218"/>
      <c r="J12" s="218">
        <f>J10+J11</f>
        <v>0</v>
      </c>
      <c r="K12" s="218"/>
      <c r="L12" s="218">
        <f>L10+L11</f>
        <v>0</v>
      </c>
      <c r="M12" s="218"/>
      <c r="N12" s="218">
        <f>N10+N11</f>
        <v>0</v>
      </c>
      <c r="O12" s="218"/>
      <c r="P12" s="218">
        <f>P10+P11</f>
        <v>0</v>
      </c>
      <c r="Q12" s="218"/>
      <c r="R12" s="218">
        <f>R10+R11</f>
        <v>0</v>
      </c>
      <c r="S12" s="218"/>
      <c r="T12" s="403">
        <f>SUM(B12:R12)</f>
        <v>0</v>
      </c>
      <c r="U12" s="404" t="e">
        <f t="shared" si="9"/>
        <v>#DIV/0!</v>
      </c>
      <c r="W12" s="4" t="str">
        <f>IF(T12='10. DL PI Budz.kops.'!C23,"Dati pareizi","Kļūda")</f>
        <v>Dati pareizi</v>
      </c>
    </row>
    <row r="13" spans="1:23" x14ac:dyDescent="0.2">
      <c r="A13" s="401" t="s">
        <v>321</v>
      </c>
      <c r="B13" s="398">
        <f t="shared" ref="B13:P14" si="19">SUM(B37,B53,B69,B85,B101,B117,B133,B149,B167,B183,B199,B215,B233,B393,B249,B409,B265,B281,B297,B313,B329,B345,B361,B377)</f>
        <v>0</v>
      </c>
      <c r="C13" s="398"/>
      <c r="D13" s="398">
        <f t="shared" si="19"/>
        <v>0</v>
      </c>
      <c r="E13" s="398"/>
      <c r="F13" s="398">
        <f t="shared" si="19"/>
        <v>0</v>
      </c>
      <c r="G13" s="398"/>
      <c r="H13" s="398">
        <f t="shared" si="19"/>
        <v>0</v>
      </c>
      <c r="I13" s="398"/>
      <c r="J13" s="398">
        <f t="shared" si="19"/>
        <v>0</v>
      </c>
      <c r="K13" s="398"/>
      <c r="L13" s="398">
        <f t="shared" si="19"/>
        <v>0</v>
      </c>
      <c r="M13" s="398"/>
      <c r="N13" s="398">
        <f t="shared" si="19"/>
        <v>0</v>
      </c>
      <c r="O13" s="398"/>
      <c r="P13" s="398">
        <f t="shared" si="19"/>
        <v>0</v>
      </c>
      <c r="Q13" s="398"/>
      <c r="R13" s="398">
        <f t="shared" ref="D13:R14" si="20">SUM(R37,R53,R69,R85,R101,R117,R133,R149,R167,R183,R199,R215,R233,R393,R249,R409,R265,R281,R297,R313,R329,R345,R361,R377)</f>
        <v>0</v>
      </c>
      <c r="S13" s="398"/>
      <c r="T13" s="399">
        <f t="shared" ref="T13" si="21">SUM(B13:R13)</f>
        <v>0</v>
      </c>
      <c r="U13" s="406" t="s">
        <v>322</v>
      </c>
    </row>
    <row r="14" spans="1:23" x14ac:dyDescent="0.2">
      <c r="A14" s="401" t="s">
        <v>323</v>
      </c>
      <c r="B14" s="398">
        <f t="shared" si="19"/>
        <v>0</v>
      </c>
      <c r="C14" s="398"/>
      <c r="D14" s="398">
        <f t="shared" si="20"/>
        <v>0</v>
      </c>
      <c r="E14" s="398"/>
      <c r="F14" s="398">
        <f t="shared" si="20"/>
        <v>0</v>
      </c>
      <c r="G14" s="398"/>
      <c r="H14" s="398">
        <f t="shared" si="20"/>
        <v>0</v>
      </c>
      <c r="I14" s="398"/>
      <c r="J14" s="398">
        <f t="shared" si="20"/>
        <v>0</v>
      </c>
      <c r="K14" s="398"/>
      <c r="L14" s="398">
        <f t="shared" si="20"/>
        <v>0</v>
      </c>
      <c r="M14" s="398"/>
      <c r="N14" s="398">
        <f t="shared" si="20"/>
        <v>0</v>
      </c>
      <c r="O14" s="398"/>
      <c r="P14" s="398">
        <f t="shared" si="20"/>
        <v>0</v>
      </c>
      <c r="Q14" s="398"/>
      <c r="R14" s="398">
        <f t="shared" si="20"/>
        <v>0</v>
      </c>
      <c r="S14" s="398"/>
      <c r="T14" s="399">
        <f t="shared" si="8"/>
        <v>0</v>
      </c>
      <c r="U14" s="406" t="s">
        <v>322</v>
      </c>
    </row>
    <row r="15" spans="1:23" s="45" customFormat="1" x14ac:dyDescent="0.2">
      <c r="A15" s="402" t="s">
        <v>324</v>
      </c>
      <c r="B15" s="300">
        <f>SUM(B13:B14)</f>
        <v>0</v>
      </c>
      <c r="C15" s="218"/>
      <c r="D15" s="218">
        <f t="shared" ref="D15:R15" si="22">SUM(D13:D14)</f>
        <v>0</v>
      </c>
      <c r="E15" s="218"/>
      <c r="F15" s="218">
        <f t="shared" si="22"/>
        <v>0</v>
      </c>
      <c r="G15" s="218"/>
      <c r="H15" s="218">
        <f t="shared" si="22"/>
        <v>0</v>
      </c>
      <c r="I15" s="218"/>
      <c r="J15" s="218">
        <f t="shared" si="22"/>
        <v>0</v>
      </c>
      <c r="K15" s="218"/>
      <c r="L15" s="218">
        <f t="shared" si="22"/>
        <v>0</v>
      </c>
      <c r="M15" s="218"/>
      <c r="N15" s="218">
        <f t="shared" si="22"/>
        <v>0</v>
      </c>
      <c r="O15" s="218"/>
      <c r="P15" s="218">
        <f t="shared" si="22"/>
        <v>0</v>
      </c>
      <c r="Q15" s="218"/>
      <c r="R15" s="218">
        <f t="shared" si="22"/>
        <v>0</v>
      </c>
      <c r="S15" s="218"/>
      <c r="T15" s="403">
        <f t="shared" si="8"/>
        <v>0</v>
      </c>
      <c r="U15" s="406" t="s">
        <v>322</v>
      </c>
      <c r="W15" s="4" t="str">
        <f>IF(T15='10. DL PI Budz.kops.'!D23,"Dati pareizi","Kļūda")</f>
        <v>Dati pareizi</v>
      </c>
    </row>
    <row r="16" spans="1:23" ht="15" x14ac:dyDescent="0.25">
      <c r="A16" s="407" t="s">
        <v>325</v>
      </c>
      <c r="B16" s="408">
        <f t="shared" ref="B16:R16" si="23">B12+B15</f>
        <v>0</v>
      </c>
      <c r="C16" s="409"/>
      <c r="D16" s="409">
        <f t="shared" si="23"/>
        <v>0</v>
      </c>
      <c r="E16" s="409"/>
      <c r="F16" s="409">
        <f t="shared" si="23"/>
        <v>0</v>
      </c>
      <c r="G16" s="409"/>
      <c r="H16" s="409">
        <f t="shared" si="23"/>
        <v>0</v>
      </c>
      <c r="I16" s="409"/>
      <c r="J16" s="409">
        <f t="shared" si="23"/>
        <v>0</v>
      </c>
      <c r="K16" s="409"/>
      <c r="L16" s="409">
        <f t="shared" si="23"/>
        <v>0</v>
      </c>
      <c r="M16" s="409"/>
      <c r="N16" s="409">
        <f t="shared" si="23"/>
        <v>0</v>
      </c>
      <c r="O16" s="409"/>
      <c r="P16" s="409">
        <f t="shared" si="23"/>
        <v>0</v>
      </c>
      <c r="Q16" s="409"/>
      <c r="R16" s="409">
        <f t="shared" si="23"/>
        <v>0</v>
      </c>
      <c r="S16" s="409"/>
      <c r="T16" s="410">
        <f t="shared" si="8"/>
        <v>0</v>
      </c>
      <c r="U16" s="406" t="s">
        <v>322</v>
      </c>
    </row>
    <row r="17" spans="1:23" ht="15" x14ac:dyDescent="0.25">
      <c r="A17" s="46"/>
      <c r="B17" s="411"/>
      <c r="C17" s="411"/>
      <c r="F17" s="412"/>
      <c r="G17" s="411"/>
      <c r="H17" s="411"/>
      <c r="I17" s="411"/>
      <c r="J17" s="411"/>
      <c r="K17" s="411"/>
      <c r="L17" s="411"/>
      <c r="M17" s="411"/>
      <c r="N17" s="411"/>
      <c r="O17" s="411"/>
      <c r="P17" s="411"/>
      <c r="Q17" s="411"/>
      <c r="R17" s="411"/>
      <c r="S17" s="411"/>
      <c r="T17" s="411"/>
      <c r="U17" s="411"/>
    </row>
    <row r="18" spans="1:23" ht="15" x14ac:dyDescent="0.25">
      <c r="A18" s="411"/>
      <c r="B18" s="413"/>
      <c r="C18" s="413"/>
      <c r="D18" s="413"/>
      <c r="E18" s="413"/>
      <c r="F18" s="413"/>
      <c r="G18" s="413"/>
      <c r="H18" s="413"/>
      <c r="I18" s="413"/>
      <c r="J18" s="413"/>
      <c r="K18" s="413"/>
      <c r="L18" s="413"/>
      <c r="M18" s="413"/>
      <c r="N18" s="413"/>
      <c r="O18" s="413"/>
      <c r="P18" s="413"/>
      <c r="Q18" s="413"/>
      <c r="R18" s="413"/>
      <c r="S18" s="413"/>
      <c r="T18" s="413"/>
      <c r="U18" s="411"/>
    </row>
    <row r="19" spans="1:23" ht="15" x14ac:dyDescent="0.25">
      <c r="A19" s="414"/>
      <c r="B19" s="413"/>
      <c r="C19" s="415"/>
      <c r="D19" s="579"/>
      <c r="E19" s="579"/>
      <c r="F19" s="579"/>
      <c r="G19" s="579"/>
      <c r="H19" s="579"/>
      <c r="I19" s="579"/>
      <c r="J19" s="579"/>
      <c r="K19" s="579"/>
      <c r="L19" s="579"/>
      <c r="M19" s="579"/>
      <c r="N19" s="579"/>
      <c r="O19" s="579"/>
      <c r="P19" s="579"/>
      <c r="Q19" s="579"/>
      <c r="R19" s="579"/>
      <c r="S19" s="579"/>
      <c r="T19" s="579"/>
      <c r="U19" s="579"/>
    </row>
    <row r="20" spans="1:23" ht="15.75" thickBot="1" x14ac:dyDescent="0.3">
      <c r="A20" s="416"/>
      <c r="B20" s="417"/>
      <c r="C20" s="415"/>
      <c r="D20" s="580"/>
      <c r="E20" s="580"/>
      <c r="F20" s="580"/>
      <c r="G20" s="580"/>
      <c r="H20" s="580"/>
      <c r="I20" s="580"/>
      <c r="J20" s="580"/>
      <c r="K20" s="580"/>
      <c r="L20" s="580"/>
      <c r="M20" s="580"/>
      <c r="N20" s="580"/>
      <c r="O20" s="580"/>
      <c r="P20" s="580"/>
      <c r="Q20" s="580"/>
      <c r="R20" s="580"/>
      <c r="S20" s="580"/>
      <c r="T20" s="580"/>
      <c r="U20" s="580"/>
    </row>
    <row r="21" spans="1:23" ht="30" customHeight="1" thickTop="1" thickBot="1" x14ac:dyDescent="0.25">
      <c r="A21" s="418" t="s">
        <v>326</v>
      </c>
      <c r="B21" s="419">
        <f>'9. DL PI Fin.plans'!B21</f>
        <v>0</v>
      </c>
      <c r="C21" s="420"/>
      <c r="D21" s="581" t="s">
        <v>327</v>
      </c>
      <c r="E21" s="581"/>
      <c r="F21" s="581"/>
      <c r="G21" s="581"/>
      <c r="H21" s="581"/>
      <c r="I21" s="581"/>
      <c r="J21" s="581"/>
      <c r="K21" s="581"/>
      <c r="L21" s="581"/>
      <c r="M21" s="581"/>
      <c r="N21" s="581"/>
      <c r="O21" s="581"/>
      <c r="P21" s="581"/>
      <c r="Q21" s="581"/>
      <c r="R21" s="581"/>
      <c r="S21" s="581"/>
      <c r="T21" s="581"/>
      <c r="U21" s="581"/>
    </row>
    <row r="22" spans="1:23" ht="12.75" customHeight="1" thickTop="1" x14ac:dyDescent="0.25">
      <c r="A22" s="421"/>
      <c r="B22" s="421"/>
      <c r="C22" s="421"/>
      <c r="D22" s="421"/>
      <c r="E22" s="421"/>
      <c r="F22" s="421"/>
      <c r="G22" s="421"/>
      <c r="H22" s="421"/>
      <c r="I22" s="421"/>
      <c r="J22" s="421"/>
      <c r="K22" s="421"/>
      <c r="L22" s="421"/>
      <c r="M22" s="421"/>
      <c r="N22" s="421"/>
      <c r="O22" s="421"/>
      <c r="P22" s="421"/>
      <c r="Q22" s="421"/>
      <c r="R22" s="421"/>
      <c r="S22" s="421"/>
      <c r="T22" s="421"/>
      <c r="U22" s="421"/>
    </row>
    <row r="23" spans="1:23" ht="12.75" customHeight="1" x14ac:dyDescent="0.25">
      <c r="A23" s="421"/>
      <c r="B23" s="421">
        <f>IF($B$21=0,1,IF($B$21&gt;B27,0,IF($B$21=B27,2,1)))</f>
        <v>1</v>
      </c>
      <c r="C23" s="421"/>
      <c r="D23" s="421">
        <f t="shared" ref="D23" si="24">IF($B$21=0,1,IF($B$21&gt;D27,0,IF($B$21=D27,2,1)))</f>
        <v>1</v>
      </c>
      <c r="E23" s="421"/>
      <c r="F23" s="421">
        <f t="shared" ref="F23" si="25">IF($B$21=0,1,IF($B$21&gt;F27,0,IF($B$21=F27,2,1)))</f>
        <v>1</v>
      </c>
      <c r="G23" s="421"/>
      <c r="H23" s="421">
        <f t="shared" ref="H23" si="26">IF($B$21=0,1,IF($B$21&gt;H27,0,IF($B$21=H27,2,1)))</f>
        <v>1</v>
      </c>
      <c r="I23" s="421"/>
      <c r="J23" s="421">
        <f t="shared" ref="J23" si="27">IF($B$21=0,1,IF($B$21&gt;J27,0,IF($B$21=J27,2,1)))</f>
        <v>1</v>
      </c>
      <c r="K23" s="421"/>
      <c r="L23" s="421">
        <f t="shared" ref="L23" si="28">IF($B$21=0,1,IF($B$21&gt;L27,0,IF($B$21=L27,2,1)))</f>
        <v>1</v>
      </c>
      <c r="M23" s="421"/>
      <c r="N23" s="421">
        <f t="shared" ref="N23" si="29">IF($B$21=0,1,IF($B$21&gt;N27,0,IF($B$21=N27,2,1)))</f>
        <v>1</v>
      </c>
      <c r="O23" s="421"/>
      <c r="P23" s="421">
        <f t="shared" ref="P23" si="30">IF($B$21=0,1,IF($B$21&gt;P27,0,IF($B$21=P27,2,1)))</f>
        <v>1</v>
      </c>
      <c r="Q23" s="421"/>
      <c r="R23" s="421">
        <f t="shared" ref="R23" si="31">IF($B$21=0,1,IF($B$21&gt;R27,0,IF($B$21=R27,2,1)))</f>
        <v>1</v>
      </c>
      <c r="S23" s="421"/>
      <c r="T23" s="421"/>
      <c r="U23" s="421"/>
    </row>
    <row r="24" spans="1:23" ht="12.75" customHeight="1" x14ac:dyDescent="0.25">
      <c r="A24" s="421"/>
      <c r="B24" s="421"/>
      <c r="C24" s="421"/>
      <c r="D24" s="421"/>
      <c r="E24" s="421"/>
      <c r="F24" s="421"/>
      <c r="G24" s="421"/>
      <c r="H24" s="421"/>
      <c r="I24" s="421"/>
      <c r="J24" s="421"/>
      <c r="K24" s="421"/>
      <c r="L24" s="421"/>
      <c r="M24" s="421"/>
      <c r="N24" s="421"/>
      <c r="O24" s="421"/>
      <c r="P24" s="421"/>
      <c r="Q24" s="421"/>
      <c r="R24" s="421"/>
      <c r="S24" s="421"/>
      <c r="T24" s="421"/>
      <c r="U24" s="421"/>
    </row>
    <row r="25" spans="1:23" ht="21" x14ac:dyDescent="0.35">
      <c r="A25" s="394" t="s">
        <v>328</v>
      </c>
      <c r="B25" s="411"/>
      <c r="C25" s="411"/>
      <c r="F25" s="411"/>
      <c r="G25" s="411"/>
      <c r="H25" s="411"/>
      <c r="I25" s="411"/>
      <c r="N25" s="411"/>
      <c r="O25" s="411"/>
      <c r="P25" s="411"/>
      <c r="Q25" s="411"/>
      <c r="R25" s="411"/>
      <c r="S25" s="411"/>
      <c r="T25" s="422"/>
      <c r="U25" s="411"/>
    </row>
    <row r="26" spans="1:23" ht="24" customHeight="1" x14ac:dyDescent="0.2">
      <c r="A26" s="423" t="s">
        <v>97</v>
      </c>
      <c r="B26" s="424">
        <f>'Dati par projektu'!$C$6</f>
        <v>0</v>
      </c>
      <c r="C26" s="425"/>
      <c r="D26" s="425"/>
      <c r="E26" s="425"/>
      <c r="F26" s="424">
        <f>'Dati par projektu'!$C$7</f>
        <v>0</v>
      </c>
      <c r="G26" s="425"/>
      <c r="H26" s="426"/>
      <c r="I26" s="426"/>
      <c r="J26" s="426" t="s">
        <v>329</v>
      </c>
      <c r="K26" s="427"/>
      <c r="L26" s="428">
        <f>'1.1.A. Iesniedzējs'!C24</f>
        <v>0.85</v>
      </c>
      <c r="M26" s="426"/>
      <c r="N26" s="429" t="s">
        <v>330</v>
      </c>
      <c r="O26" s="429"/>
      <c r="P26" s="429"/>
      <c r="Q26" s="429"/>
      <c r="R26" s="429"/>
      <c r="S26" s="429"/>
      <c r="T26" s="429"/>
      <c r="U26" s="429"/>
      <c r="W26" s="4">
        <f>IF(F26=Dati!$J$3,1,IF(F26=Dati!$J$4,2,IF(F26=Dati!$J$5,3,0)))</f>
        <v>0</v>
      </c>
    </row>
    <row r="27" spans="1:23" x14ac:dyDescent="0.2">
      <c r="A27" s="395" t="s">
        <v>314</v>
      </c>
      <c r="B27" s="396">
        <f>B$3</f>
        <v>2026</v>
      </c>
      <c r="C27" s="396"/>
      <c r="D27" s="396">
        <f>D$3</f>
        <v>2027</v>
      </c>
      <c r="E27" s="396"/>
      <c r="F27" s="396">
        <f>F$3</f>
        <v>2028</v>
      </c>
      <c r="G27" s="396"/>
      <c r="H27" s="396">
        <f>H$3</f>
        <v>2029</v>
      </c>
      <c r="I27" s="396"/>
      <c r="J27" s="396" t="str">
        <f>J$3</f>
        <v>X</v>
      </c>
      <c r="K27" s="396"/>
      <c r="L27" s="396" t="str">
        <f>L$3</f>
        <v>X</v>
      </c>
      <c r="M27" s="396"/>
      <c r="N27" s="396" t="str">
        <f>N$3</f>
        <v>X</v>
      </c>
      <c r="O27" s="396"/>
      <c r="P27" s="396" t="str">
        <f>P$3</f>
        <v>X</v>
      </c>
      <c r="Q27" s="396"/>
      <c r="R27" s="396" t="str">
        <f>R$3</f>
        <v>X</v>
      </c>
      <c r="S27" s="396"/>
      <c r="T27" s="396"/>
      <c r="U27" s="396"/>
    </row>
    <row r="28" spans="1:23" x14ac:dyDescent="0.2">
      <c r="A28" s="430"/>
      <c r="B28" s="397" t="s">
        <v>315</v>
      </c>
      <c r="C28" s="397"/>
      <c r="D28" s="397" t="s">
        <v>315</v>
      </c>
      <c r="E28" s="397"/>
      <c r="F28" s="397" t="s">
        <v>315</v>
      </c>
      <c r="G28" s="397"/>
      <c r="H28" s="397" t="s">
        <v>315</v>
      </c>
      <c r="I28" s="397"/>
      <c r="J28" s="397" t="s">
        <v>315</v>
      </c>
      <c r="K28" s="397"/>
      <c r="L28" s="397" t="s">
        <v>315</v>
      </c>
      <c r="M28" s="397"/>
      <c r="N28" s="397" t="s">
        <v>315</v>
      </c>
      <c r="O28" s="397"/>
      <c r="P28" s="397" t="s">
        <v>315</v>
      </c>
      <c r="Q28" s="397"/>
      <c r="R28" s="397" t="s">
        <v>315</v>
      </c>
      <c r="S28" s="397"/>
      <c r="T28" s="397" t="s">
        <v>191</v>
      </c>
      <c r="U28" s="397" t="s">
        <v>131</v>
      </c>
    </row>
    <row r="29" spans="1:23" ht="12.75" customHeight="1" x14ac:dyDescent="0.2">
      <c r="A29" s="431" t="str">
        <f>A$5</f>
        <v>Taisnīgas pārkārtošanās fonds</v>
      </c>
      <c r="B29" s="432">
        <f>B36*$L$26</f>
        <v>0</v>
      </c>
      <c r="C29" s="432"/>
      <c r="D29" s="432">
        <f t="shared" ref="D29:R29" si="32">D36*$L$26</f>
        <v>0</v>
      </c>
      <c r="E29" s="432"/>
      <c r="F29" s="432">
        <f t="shared" si="32"/>
        <v>0</v>
      </c>
      <c r="G29" s="432"/>
      <c r="H29" s="432">
        <f t="shared" si="32"/>
        <v>0</v>
      </c>
      <c r="I29" s="432"/>
      <c r="J29" s="432">
        <f t="shared" si="32"/>
        <v>0</v>
      </c>
      <c r="K29" s="432"/>
      <c r="L29" s="432">
        <f t="shared" si="32"/>
        <v>0</v>
      </c>
      <c r="M29" s="432"/>
      <c r="N29" s="432">
        <f t="shared" si="32"/>
        <v>0</v>
      </c>
      <c r="O29" s="432"/>
      <c r="P29" s="432">
        <f t="shared" si="32"/>
        <v>0</v>
      </c>
      <c r="Q29" s="432"/>
      <c r="R29" s="432">
        <f t="shared" si="32"/>
        <v>0</v>
      </c>
      <c r="S29" s="432"/>
      <c r="T29" s="399">
        <f t="shared" ref="T29:T40" si="33">SUM(B29:R29)</f>
        <v>0</v>
      </c>
      <c r="U29" s="400" t="e">
        <f>T29/T$36</f>
        <v>#DIV/0!</v>
      </c>
    </row>
    <row r="30" spans="1:23" ht="12.75" customHeight="1" x14ac:dyDescent="0.2">
      <c r="A30" s="401" t="str">
        <f>A$6</f>
        <v>Attiecināmais valsts budžeta finansējums</v>
      </c>
      <c r="B30" s="432">
        <f>IF($W26=2,B36-B29,0)</f>
        <v>0</v>
      </c>
      <c r="C30" s="432"/>
      <c r="D30" s="432">
        <f t="shared" ref="D30:R30" si="34">IF($W26=2,D36-D29,0)</f>
        <v>0</v>
      </c>
      <c r="E30" s="432"/>
      <c r="F30" s="432">
        <f t="shared" si="34"/>
        <v>0</v>
      </c>
      <c r="G30" s="432"/>
      <c r="H30" s="432">
        <f t="shared" si="34"/>
        <v>0</v>
      </c>
      <c r="I30" s="432"/>
      <c r="J30" s="432">
        <f t="shared" si="34"/>
        <v>0</v>
      </c>
      <c r="K30" s="432"/>
      <c r="L30" s="432">
        <f t="shared" si="34"/>
        <v>0</v>
      </c>
      <c r="M30" s="432"/>
      <c r="N30" s="432">
        <f t="shared" si="34"/>
        <v>0</v>
      </c>
      <c r="O30" s="432"/>
      <c r="P30" s="432">
        <f t="shared" si="34"/>
        <v>0</v>
      </c>
      <c r="Q30" s="432"/>
      <c r="R30" s="432">
        <f t="shared" si="34"/>
        <v>0</v>
      </c>
      <c r="S30" s="432"/>
      <c r="T30" s="399">
        <f t="shared" si="33"/>
        <v>0</v>
      </c>
      <c r="U30" s="400" t="e">
        <f t="shared" ref="U30:U36" si="35">T30/T$36</f>
        <v>#DIV/0!</v>
      </c>
    </row>
    <row r="31" spans="1:23" ht="12.75" customHeight="1" x14ac:dyDescent="0.2">
      <c r="A31" s="401" t="str">
        <f>A$7</f>
        <v>Valsts budžeta dotācija pašvaldībām</v>
      </c>
      <c r="B31" s="433">
        <f>IF($W26=1,(B29/0.85*0.15+B29)*0.15*'Dati par projektu'!$C$10,0)</f>
        <v>0</v>
      </c>
      <c r="C31" s="433"/>
      <c r="D31" s="433">
        <f>IF($W26=1,(D29/0.85*0.15+D29)*0.15*'Dati par projektu'!$C$10,0)</f>
        <v>0</v>
      </c>
      <c r="E31" s="433"/>
      <c r="F31" s="433">
        <f>IF($W26=1,(F29/0.85*0.15+F29)*0.15*'Dati par projektu'!$C$10,0)</f>
        <v>0</v>
      </c>
      <c r="G31" s="433"/>
      <c r="H31" s="433">
        <f>IF($W26=1,(H29/0.85*0.15+H29)*0.15*'Dati par projektu'!$C$10,0)</f>
        <v>0</v>
      </c>
      <c r="I31" s="433"/>
      <c r="J31" s="433">
        <f>IF($W26=1,(J29/0.85*0.15+J29)*0.15*'Dati par projektu'!$C$10,0)</f>
        <v>0</v>
      </c>
      <c r="K31" s="433"/>
      <c r="L31" s="433">
        <f>IF($W26=1,(L29/0.85*0.15+L29)*0.15*'Dati par projektu'!$C$10,0)</f>
        <v>0</v>
      </c>
      <c r="M31" s="433"/>
      <c r="N31" s="433">
        <f>IF($W26=1,(N29/0.85*0.15+N29)*0.15*'Dati par projektu'!$C$10,0)</f>
        <v>0</v>
      </c>
      <c r="O31" s="433"/>
      <c r="P31" s="433">
        <f>IF($W26=1,(P29/0.85*0.15+P29)*0.15*'Dati par projektu'!$C$10,0)</f>
        <v>0</v>
      </c>
      <c r="Q31" s="433"/>
      <c r="R31" s="433">
        <f>IF($W26=1,(R29/0.85*0.15+R29)*0.15*'Dati par projektu'!$C$10,0)</f>
        <v>0</v>
      </c>
      <c r="S31" s="433"/>
      <c r="T31" s="399">
        <f t="shared" si="33"/>
        <v>0</v>
      </c>
      <c r="U31" s="400" t="e">
        <f t="shared" si="35"/>
        <v>#DIV/0!</v>
      </c>
    </row>
    <row r="32" spans="1:23" ht="12.75" customHeight="1" x14ac:dyDescent="0.2">
      <c r="A32" s="401" t="str">
        <f>A$8</f>
        <v>Pašvaldības finansējums</v>
      </c>
      <c r="B32" s="433">
        <f>IF($W$26=1,B36-B29-B31,0)</f>
        <v>0</v>
      </c>
      <c r="C32" s="433"/>
      <c r="D32" s="433">
        <f t="shared" ref="D32:R32" si="36">IF($W$26=1,D36-D29-D31,0)</f>
        <v>0</v>
      </c>
      <c r="E32" s="433"/>
      <c r="F32" s="433">
        <f t="shared" si="36"/>
        <v>0</v>
      </c>
      <c r="G32" s="433"/>
      <c r="H32" s="433">
        <f t="shared" si="36"/>
        <v>0</v>
      </c>
      <c r="I32" s="433"/>
      <c r="J32" s="433">
        <f t="shared" si="36"/>
        <v>0</v>
      </c>
      <c r="K32" s="433"/>
      <c r="L32" s="433">
        <f t="shared" si="36"/>
        <v>0</v>
      </c>
      <c r="M32" s="433"/>
      <c r="N32" s="433">
        <f t="shared" si="36"/>
        <v>0</v>
      </c>
      <c r="O32" s="433"/>
      <c r="P32" s="433">
        <f t="shared" si="36"/>
        <v>0</v>
      </c>
      <c r="Q32" s="433"/>
      <c r="R32" s="433">
        <f t="shared" si="36"/>
        <v>0</v>
      </c>
      <c r="S32" s="433"/>
      <c r="T32" s="399">
        <f t="shared" si="33"/>
        <v>0</v>
      </c>
      <c r="U32" s="400" t="e">
        <f t="shared" si="35"/>
        <v>#DIV/0!</v>
      </c>
    </row>
    <row r="33" spans="1:23" s="3" customFormat="1" ht="12.75" customHeight="1" x14ac:dyDescent="0.2">
      <c r="A33" s="401" t="str">
        <f>A$9</f>
        <v>Cits publiskais finansējums</v>
      </c>
      <c r="B33" s="433">
        <f>IF($F$26="Speciālās ekonomiskās zonas pārvalde",B38-B31-B35,IF($F$26="Kapitālsabiedrība",B38-B31-B35,0))</f>
        <v>0</v>
      </c>
      <c r="C33" s="433"/>
      <c r="D33" s="433">
        <f t="shared" ref="D33" si="37">IF($F$26="Speciālās ekonomiskās zonas pārvalde",D38-D31-D35,IF($F$26="Kapitālsabiedrība",D38-D31-D35,0))</f>
        <v>0</v>
      </c>
      <c r="E33" s="433"/>
      <c r="F33" s="433">
        <f t="shared" ref="F33" si="38">IF($F$26="Speciālās ekonomiskās zonas pārvalde",F38-F31-F35,IF($F$26="Kapitālsabiedrība",F38-F31-F35,0))</f>
        <v>0</v>
      </c>
      <c r="G33" s="433"/>
      <c r="H33" s="433">
        <f t="shared" ref="H33" si="39">IF($F$26="Speciālās ekonomiskās zonas pārvalde",H38-H31-H35,IF($F$26="Kapitālsabiedrība",H38-H31-H35,0))</f>
        <v>0</v>
      </c>
      <c r="I33" s="433"/>
      <c r="J33" s="433">
        <f t="shared" ref="J33" si="40">IF($F$26="Speciālās ekonomiskās zonas pārvalde",J38-J31-J35,IF($F$26="Kapitālsabiedrība",J38-J31-J35,0))</f>
        <v>0</v>
      </c>
      <c r="K33" s="433"/>
      <c r="L33" s="433">
        <f t="shared" ref="L33" si="41">IF($F$26="Speciālās ekonomiskās zonas pārvalde",L38-L31-L35,IF($F$26="Kapitālsabiedrība",L38-L31-L35,0))</f>
        <v>0</v>
      </c>
      <c r="M33" s="433"/>
      <c r="N33" s="433">
        <f t="shared" ref="N33" si="42">IF($F$26="Speciālās ekonomiskās zonas pārvalde",N38-N31-N35,IF($F$26="Kapitālsabiedrība",N38-N31-N35,0))</f>
        <v>0</v>
      </c>
      <c r="O33" s="433"/>
      <c r="P33" s="433">
        <f t="shared" ref="P33" si="43">IF($F$26="Speciālās ekonomiskās zonas pārvalde",P38-P31-P35,IF($F$26="Kapitālsabiedrība",P38-P31-P35,0))</f>
        <v>0</v>
      </c>
      <c r="Q33" s="433"/>
      <c r="R33" s="433">
        <f t="shared" ref="R33" si="44">IF($F$26="Speciālās ekonomiskās zonas pārvalde",R38-R31-R35,IF($F$26="Kapitālsabiedrība",R38-R31-R35,0))</f>
        <v>0</v>
      </c>
      <c r="S33" s="433"/>
      <c r="T33" s="399">
        <f t="shared" si="33"/>
        <v>0</v>
      </c>
      <c r="U33" s="400" t="e">
        <f t="shared" si="35"/>
        <v>#DIV/0!</v>
      </c>
    </row>
    <row r="34" spans="1:23" ht="12.75" customHeight="1" x14ac:dyDescent="0.2">
      <c r="A34" s="402" t="str">
        <f>A$10</f>
        <v>Publiskās attiecināmās izmaksas</v>
      </c>
      <c r="B34" s="300">
        <f>SUM(B29:B33)</f>
        <v>0</v>
      </c>
      <c r="C34" s="300"/>
      <c r="D34" s="300">
        <f t="shared" ref="D34:R34" si="45">SUM(D29:D33)</f>
        <v>0</v>
      </c>
      <c r="E34" s="300"/>
      <c r="F34" s="300">
        <f t="shared" si="45"/>
        <v>0</v>
      </c>
      <c r="G34" s="300"/>
      <c r="H34" s="300">
        <f t="shared" si="45"/>
        <v>0</v>
      </c>
      <c r="I34" s="300"/>
      <c r="J34" s="300">
        <f t="shared" si="45"/>
        <v>0</v>
      </c>
      <c r="K34" s="300"/>
      <c r="L34" s="300">
        <f t="shared" si="45"/>
        <v>0</v>
      </c>
      <c r="M34" s="300"/>
      <c r="N34" s="300">
        <f t="shared" si="45"/>
        <v>0</v>
      </c>
      <c r="O34" s="300"/>
      <c r="P34" s="300">
        <f t="shared" si="45"/>
        <v>0</v>
      </c>
      <c r="Q34" s="300"/>
      <c r="R34" s="300">
        <f t="shared" si="45"/>
        <v>0</v>
      </c>
      <c r="S34" s="300"/>
      <c r="T34" s="403">
        <f t="shared" si="33"/>
        <v>0</v>
      </c>
      <c r="U34" s="404" t="e">
        <f t="shared" si="35"/>
        <v>#DIV/0!</v>
      </c>
    </row>
    <row r="35" spans="1:23" ht="12.75" customHeight="1" x14ac:dyDescent="0.2">
      <c r="A35" s="401" t="str">
        <f>A$11</f>
        <v>Privātās attiecināmās izmaksas</v>
      </c>
      <c r="B35" s="433"/>
      <c r="C35" s="433"/>
      <c r="D35" s="433"/>
      <c r="E35" s="433"/>
      <c r="F35" s="433"/>
      <c r="G35" s="433"/>
      <c r="H35" s="433"/>
      <c r="I35" s="433"/>
      <c r="J35" s="433"/>
      <c r="K35" s="433"/>
      <c r="L35" s="433"/>
      <c r="M35" s="433"/>
      <c r="N35" s="433"/>
      <c r="O35" s="433"/>
      <c r="P35" s="433"/>
      <c r="Q35" s="433"/>
      <c r="R35" s="433"/>
      <c r="S35" s="433"/>
      <c r="T35" s="399">
        <f t="shared" si="33"/>
        <v>0</v>
      </c>
      <c r="U35" s="400" t="e">
        <f t="shared" si="35"/>
        <v>#DIV/0!</v>
      </c>
    </row>
    <row r="36" spans="1:23" ht="12.75" customHeight="1" x14ac:dyDescent="0.2">
      <c r="A36" s="402" t="str">
        <f>A$12</f>
        <v>Kopējās attiecināmās izmaksas</v>
      </c>
      <c r="B36" s="300">
        <f>IF(B23=2,'1.1.A. Iesniedzējs'!H24,'1.1.A. Iesniedzējs'!H24*B23)</f>
        <v>0</v>
      </c>
      <c r="C36" s="300"/>
      <c r="D36" s="300">
        <f>IF(D23=2,'1.1.A. Iesniedzējs'!J24+'1.1.A. Iesniedzējs'!H24,'1.1.A. Iesniedzējs'!J24*D23)</f>
        <v>0</v>
      </c>
      <c r="E36" s="300"/>
      <c r="F36" s="300">
        <f>IF(F23=2,'1.1.A. Iesniedzējs'!L24+'1.1.A. Iesniedzējs'!J24+'1.1.A. Iesniedzējs'!H24,'1.1.A. Iesniedzējs'!L24*F23)</f>
        <v>0</v>
      </c>
      <c r="G36" s="300"/>
      <c r="H36" s="300">
        <f>IF(H23=2,'1.1.A. Iesniedzējs'!N24+'1.1.A. Iesniedzējs'!L24+'1.1.A. Iesniedzējs'!J24+'1.1.A. Iesniedzējs'!H24,'1.1.A. Iesniedzējs'!N24*H23)</f>
        <v>0</v>
      </c>
      <c r="I36" s="300"/>
      <c r="J36" s="300">
        <f>IF(J23=2,'1.1.A. Iesniedzējs'!P24,'1.1.A. Iesniedzējs'!P24*J23)</f>
        <v>0</v>
      </c>
      <c r="K36" s="300"/>
      <c r="L36" s="300">
        <f>IF(L23=2,'1.1.A. Iesniedzējs'!R24,'1.1.A. Iesniedzējs'!R24*L23)</f>
        <v>0</v>
      </c>
      <c r="M36" s="300"/>
      <c r="N36" s="300">
        <f>IF(N23=2,'1.1.A. Iesniedzējs'!T24,'1.1.A. Iesniedzējs'!T24*N23)</f>
        <v>0</v>
      </c>
      <c r="O36" s="300"/>
      <c r="P36" s="300">
        <f>IF(P23=2,'1.1.A. Iesniedzējs'!V24,'1.1.A. Iesniedzējs'!V24*P23)</f>
        <v>0</v>
      </c>
      <c r="Q36" s="300"/>
      <c r="R36" s="300">
        <f>IF(R23=2,'1.1.A. Iesniedzējs'!X24,'1.1.A. Iesniedzējs'!X24*R23)</f>
        <v>0</v>
      </c>
      <c r="S36" s="300"/>
      <c r="T36" s="403">
        <f t="shared" si="33"/>
        <v>0</v>
      </c>
      <c r="U36" s="404" t="e">
        <f t="shared" si="35"/>
        <v>#DIV/0!</v>
      </c>
    </row>
    <row r="37" spans="1:23" ht="12.75" customHeight="1" x14ac:dyDescent="0.2">
      <c r="A37" s="401" t="str">
        <f>A$13</f>
        <v>Publiskās ārpusprojekta izmaksas</v>
      </c>
      <c r="B37" s="433">
        <f>IF(B23=2,'1.1.A. Iesniedzējs'!I24,'1.1.A. Iesniedzējs'!I24*B23)</f>
        <v>0</v>
      </c>
      <c r="C37" s="433"/>
      <c r="D37" s="433">
        <f>IF(D23=2,'1.1.A. Iesniedzējs'!K24+'1.1.A. Iesniedzējs'!I24,'1.1.A. Iesniedzējs'!K24*D23)</f>
        <v>0</v>
      </c>
      <c r="E37" s="433"/>
      <c r="F37" s="433">
        <f>IF(F23=2,'1.1.A. Iesniedzējs'!M24+'1.1.A. Iesniedzējs'!K24+'1.1.A. Iesniedzējs'!I24,'1.1.A. Iesniedzējs'!M24*F23)</f>
        <v>0</v>
      </c>
      <c r="G37" s="433"/>
      <c r="H37" s="433">
        <f>IF(H23=2,'1.1.A. Iesniedzējs'!O24+'1.1.A. Iesniedzējs'!M24+'1.1.A. Iesniedzējs'!K24+'1.1.A. Iesniedzējs'!I24,'1.1.A. Iesniedzējs'!O24*H23)</f>
        <v>0</v>
      </c>
      <c r="I37" s="433"/>
      <c r="J37" s="433">
        <f>IF(J23=2,'1.1.A. Iesniedzējs'!Q24,'1.1.A. Iesniedzējs'!Q24*J23)</f>
        <v>0</v>
      </c>
      <c r="K37" s="433"/>
      <c r="L37" s="433">
        <f>IF(L23=2,'1.1.A. Iesniedzējs'!S24,'1.1.A. Iesniedzējs'!S24*L23)</f>
        <v>0</v>
      </c>
      <c r="M37" s="433"/>
      <c r="N37" s="433">
        <f>IF(N23=2,'1.1.A. Iesniedzējs'!U24,'1.1.A. Iesniedzējs'!U24*N23)</f>
        <v>0</v>
      </c>
      <c r="O37" s="433"/>
      <c r="P37" s="433">
        <f>IF(P23=2,'1.1.A. Iesniedzējs'!W24,'1.1.A. Iesniedzējs'!W24*P23)</f>
        <v>0</v>
      </c>
      <c r="Q37" s="433"/>
      <c r="R37" s="433">
        <f>IF(R23=2,'1.1.A. Iesniedzējs'!Y24,'1.1.A. Iesniedzējs'!Y24*R23)</f>
        <v>0</v>
      </c>
      <c r="S37" s="433"/>
      <c r="T37" s="399">
        <f t="shared" ref="T37" si="46">SUM(B37:R37)</f>
        <v>0</v>
      </c>
      <c r="U37" s="434" t="s">
        <v>322</v>
      </c>
    </row>
    <row r="38" spans="1:23" ht="12.75" customHeight="1" x14ac:dyDescent="0.2">
      <c r="A38" s="401" t="str">
        <f>A$14</f>
        <v>Privātās ārpusprojekta izmaksas</v>
      </c>
      <c r="B38" s="435"/>
      <c r="C38" s="435"/>
      <c r="D38" s="435"/>
      <c r="E38" s="435"/>
      <c r="F38" s="435"/>
      <c r="G38" s="435"/>
      <c r="H38" s="435"/>
      <c r="I38" s="435"/>
      <c r="J38" s="435"/>
      <c r="K38" s="435"/>
      <c r="L38" s="435"/>
      <c r="M38" s="435"/>
      <c r="N38" s="435"/>
      <c r="O38" s="435"/>
      <c r="P38" s="435"/>
      <c r="Q38" s="435"/>
      <c r="R38" s="435"/>
      <c r="S38" s="435"/>
      <c r="T38" s="399">
        <f t="shared" si="33"/>
        <v>0</v>
      </c>
      <c r="U38" s="434" t="s">
        <v>322</v>
      </c>
    </row>
    <row r="39" spans="1:23" ht="12.75" customHeight="1" x14ac:dyDescent="0.2">
      <c r="A39" s="402" t="str">
        <f>A$15</f>
        <v>Ārpusprojekta izmaksas kopā</v>
      </c>
      <c r="B39" s="300">
        <f>SUM(B37:B38)</f>
        <v>0</v>
      </c>
      <c r="C39" s="300"/>
      <c r="D39" s="300">
        <f t="shared" ref="D39:R39" si="47">SUM(D37:D38)</f>
        <v>0</v>
      </c>
      <c r="E39" s="300"/>
      <c r="F39" s="300">
        <f t="shared" si="47"/>
        <v>0</v>
      </c>
      <c r="G39" s="300"/>
      <c r="H39" s="300">
        <f t="shared" si="47"/>
        <v>0</v>
      </c>
      <c r="I39" s="300"/>
      <c r="J39" s="300">
        <f t="shared" si="47"/>
        <v>0</v>
      </c>
      <c r="K39" s="300"/>
      <c r="L39" s="300">
        <f t="shared" si="47"/>
        <v>0</v>
      </c>
      <c r="M39" s="300"/>
      <c r="N39" s="300">
        <f t="shared" si="47"/>
        <v>0</v>
      </c>
      <c r="O39" s="300"/>
      <c r="P39" s="300">
        <f t="shared" si="47"/>
        <v>0</v>
      </c>
      <c r="Q39" s="300"/>
      <c r="R39" s="300">
        <f t="shared" si="47"/>
        <v>0</v>
      </c>
      <c r="S39" s="300"/>
      <c r="T39" s="403">
        <f t="shared" si="33"/>
        <v>0</v>
      </c>
      <c r="U39" s="434" t="s">
        <v>322</v>
      </c>
    </row>
    <row r="40" spans="1:23" ht="12.75" customHeight="1" x14ac:dyDescent="0.25">
      <c r="A40" s="407" t="str">
        <f>A$16</f>
        <v>Kopējās izmaksas</v>
      </c>
      <c r="B40" s="408">
        <f>B36+B39</f>
        <v>0</v>
      </c>
      <c r="C40" s="408"/>
      <c r="D40" s="408">
        <f t="shared" ref="D40:R40" si="48">D36+D39</f>
        <v>0</v>
      </c>
      <c r="E40" s="408"/>
      <c r="F40" s="408">
        <f t="shared" si="48"/>
        <v>0</v>
      </c>
      <c r="G40" s="408"/>
      <c r="H40" s="408">
        <f t="shared" si="48"/>
        <v>0</v>
      </c>
      <c r="I40" s="408"/>
      <c r="J40" s="408">
        <f t="shared" si="48"/>
        <v>0</v>
      </c>
      <c r="K40" s="408"/>
      <c r="L40" s="408">
        <f t="shared" si="48"/>
        <v>0</v>
      </c>
      <c r="M40" s="408"/>
      <c r="N40" s="408">
        <f t="shared" si="48"/>
        <v>0</v>
      </c>
      <c r="O40" s="408"/>
      <c r="P40" s="408">
        <f t="shared" si="48"/>
        <v>0</v>
      </c>
      <c r="Q40" s="408"/>
      <c r="R40" s="408">
        <f t="shared" si="48"/>
        <v>0</v>
      </c>
      <c r="S40" s="408"/>
      <c r="T40" s="410">
        <f t="shared" si="33"/>
        <v>0</v>
      </c>
      <c r="U40" s="434" t="s">
        <v>322</v>
      </c>
    </row>
    <row r="41" spans="1:23" ht="12.75" customHeight="1" x14ac:dyDescent="0.25">
      <c r="A41" s="421"/>
      <c r="B41" s="421"/>
      <c r="C41" s="421"/>
      <c r="D41" s="421"/>
      <c r="E41" s="421"/>
      <c r="F41" s="421"/>
      <c r="G41" s="421"/>
      <c r="H41" s="421"/>
      <c r="I41" s="421"/>
      <c r="J41" s="421"/>
      <c r="K41" s="421"/>
      <c r="L41" s="421"/>
      <c r="M41" s="421"/>
      <c r="N41" s="421"/>
      <c r="O41" s="421"/>
      <c r="P41" s="421"/>
      <c r="Q41" s="421"/>
      <c r="R41" s="421"/>
      <c r="S41" s="421"/>
      <c r="T41" s="421"/>
      <c r="U41" s="421"/>
    </row>
    <row r="42" spans="1:23" ht="24" customHeight="1" x14ac:dyDescent="0.2">
      <c r="A42" s="423" t="s">
        <v>97</v>
      </c>
      <c r="B42" s="424">
        <f>'Dati par projektu'!$C$6</f>
        <v>0</v>
      </c>
      <c r="C42" s="425"/>
      <c r="D42" s="425"/>
      <c r="E42" s="425"/>
      <c r="F42" s="424">
        <f>'Dati par projektu'!$C$7</f>
        <v>0</v>
      </c>
      <c r="G42" s="425"/>
      <c r="H42" s="426"/>
      <c r="I42" s="425"/>
      <c r="J42" s="426" t="s">
        <v>329</v>
      </c>
      <c r="K42" s="425"/>
      <c r="L42" s="428">
        <f>'11. DL 4.pielikums'!$E$34</f>
        <v>0.85</v>
      </c>
      <c r="M42" s="425"/>
      <c r="N42" s="429" t="s">
        <v>331</v>
      </c>
      <c r="O42" s="425"/>
      <c r="P42" s="426"/>
      <c r="Q42" s="425"/>
      <c r="R42" s="426"/>
      <c r="S42" s="425"/>
      <c r="T42" s="426"/>
      <c r="U42" s="426"/>
      <c r="W42" s="4">
        <f>IF(F42=Dati!$J$3,1,IF(F42=Dati!$J$4,2,IF(F42=Dati!$J$5,3,0)))</f>
        <v>0</v>
      </c>
    </row>
    <row r="43" spans="1:23" ht="12.75" customHeight="1" x14ac:dyDescent="0.2">
      <c r="A43" s="395" t="s">
        <v>314</v>
      </c>
      <c r="B43" s="396">
        <f>B$3</f>
        <v>2026</v>
      </c>
      <c r="C43" s="396"/>
      <c r="D43" s="396">
        <f>D$3</f>
        <v>2027</v>
      </c>
      <c r="E43" s="396"/>
      <c r="F43" s="396">
        <f>F$3</f>
        <v>2028</v>
      </c>
      <c r="G43" s="396"/>
      <c r="H43" s="396">
        <f>H$3</f>
        <v>2029</v>
      </c>
      <c r="I43" s="396"/>
      <c r="J43" s="396" t="str">
        <f>J$3</f>
        <v>X</v>
      </c>
      <c r="K43" s="396"/>
      <c r="L43" s="396" t="str">
        <f>L$3</f>
        <v>X</v>
      </c>
      <c r="M43" s="396"/>
      <c r="N43" s="396" t="str">
        <f>N$3</f>
        <v>X</v>
      </c>
      <c r="O43" s="396"/>
      <c r="P43" s="396" t="str">
        <f>P$3</f>
        <v>X</v>
      </c>
      <c r="Q43" s="396"/>
      <c r="R43" s="396" t="str">
        <f>R$3</f>
        <v>X</v>
      </c>
      <c r="S43" s="396"/>
      <c r="T43" s="396"/>
      <c r="U43" s="396"/>
    </row>
    <row r="44" spans="1:23" x14ac:dyDescent="0.2">
      <c r="A44" s="430"/>
      <c r="B44" s="397" t="s">
        <v>315</v>
      </c>
      <c r="C44" s="397"/>
      <c r="D44" s="397" t="s">
        <v>315</v>
      </c>
      <c r="E44" s="397"/>
      <c r="F44" s="397" t="s">
        <v>315</v>
      </c>
      <c r="G44" s="397"/>
      <c r="H44" s="397" t="s">
        <v>315</v>
      </c>
      <c r="I44" s="397"/>
      <c r="J44" s="397" t="s">
        <v>315</v>
      </c>
      <c r="K44" s="397"/>
      <c r="L44" s="397" t="s">
        <v>315</v>
      </c>
      <c r="M44" s="397"/>
      <c r="N44" s="397" t="s">
        <v>315</v>
      </c>
      <c r="O44" s="397"/>
      <c r="P44" s="397" t="s">
        <v>315</v>
      </c>
      <c r="Q44" s="397"/>
      <c r="R44" s="397" t="s">
        <v>315</v>
      </c>
      <c r="S44" s="397"/>
      <c r="T44" s="397" t="s">
        <v>191</v>
      </c>
      <c r="U44" s="397" t="s">
        <v>131</v>
      </c>
    </row>
    <row r="45" spans="1:23" ht="12.75" customHeight="1" x14ac:dyDescent="0.2">
      <c r="A45" s="431" t="str">
        <f>A$5</f>
        <v>Taisnīgas pārkārtošanās fonds</v>
      </c>
      <c r="B45" s="432">
        <f>B52*$L$42</f>
        <v>0</v>
      </c>
      <c r="C45" s="432"/>
      <c r="D45" s="432">
        <f t="shared" ref="D45:R45" si="49">D52*$L$42</f>
        <v>0</v>
      </c>
      <c r="E45" s="432"/>
      <c r="F45" s="432">
        <f t="shared" si="49"/>
        <v>0</v>
      </c>
      <c r="G45" s="432"/>
      <c r="H45" s="432">
        <f t="shared" si="49"/>
        <v>0</v>
      </c>
      <c r="I45" s="432"/>
      <c r="J45" s="432">
        <f t="shared" si="49"/>
        <v>0</v>
      </c>
      <c r="K45" s="432"/>
      <c r="L45" s="432">
        <f t="shared" si="49"/>
        <v>0</v>
      </c>
      <c r="M45" s="432"/>
      <c r="N45" s="432">
        <f t="shared" si="49"/>
        <v>0</v>
      </c>
      <c r="O45" s="432"/>
      <c r="P45" s="432">
        <f t="shared" si="49"/>
        <v>0</v>
      </c>
      <c r="Q45" s="432"/>
      <c r="R45" s="432">
        <f t="shared" si="49"/>
        <v>0</v>
      </c>
      <c r="S45" s="432"/>
      <c r="T45" s="399">
        <f t="shared" ref="T45:T55" si="50">SUM(B45:R45)</f>
        <v>0</v>
      </c>
      <c r="U45" s="400" t="e">
        <f>T45/T$52</f>
        <v>#DIV/0!</v>
      </c>
    </row>
    <row r="46" spans="1:23" ht="12.75" customHeight="1" x14ac:dyDescent="0.2">
      <c r="A46" s="401" t="str">
        <f>A$6</f>
        <v>Attiecināmais valsts budžeta finansējums</v>
      </c>
      <c r="B46" s="432">
        <f>IF($W42=2,B52-B45,0)</f>
        <v>0</v>
      </c>
      <c r="C46" s="432"/>
      <c r="D46" s="432">
        <f t="shared" ref="D46:P46" si="51">IF($W42=2,D52-D45,0)</f>
        <v>0</v>
      </c>
      <c r="E46" s="432"/>
      <c r="F46" s="432">
        <f t="shared" si="51"/>
        <v>0</v>
      </c>
      <c r="G46" s="432"/>
      <c r="H46" s="432">
        <f t="shared" si="51"/>
        <v>0</v>
      </c>
      <c r="I46" s="432"/>
      <c r="J46" s="432">
        <f t="shared" si="51"/>
        <v>0</v>
      </c>
      <c r="K46" s="432"/>
      <c r="L46" s="432">
        <f t="shared" si="51"/>
        <v>0</v>
      </c>
      <c r="M46" s="432"/>
      <c r="N46" s="432">
        <f t="shared" si="51"/>
        <v>0</v>
      </c>
      <c r="O46" s="432"/>
      <c r="P46" s="432">
        <f t="shared" si="51"/>
        <v>0</v>
      </c>
      <c r="Q46" s="432"/>
      <c r="R46" s="432">
        <f>IF($W42=2,R52-R45,0)</f>
        <v>0</v>
      </c>
      <c r="S46" s="432"/>
      <c r="T46" s="399">
        <f t="shared" si="50"/>
        <v>0</v>
      </c>
      <c r="U46" s="400" t="e">
        <f t="shared" ref="U46:U52" si="52">T46/T$52</f>
        <v>#DIV/0!</v>
      </c>
    </row>
    <row r="47" spans="1:23" ht="12.75" customHeight="1" x14ac:dyDescent="0.2">
      <c r="A47" s="401" t="str">
        <f>A$7</f>
        <v>Valsts budžeta dotācija pašvaldībām</v>
      </c>
      <c r="B47" s="433">
        <f>IF($W42=1,(B45/0.85*0.15+B45)*0.15*'Dati par projektu'!$C$10,0)</f>
        <v>0</v>
      </c>
      <c r="C47" s="433"/>
      <c r="D47" s="433">
        <f>IF($W42=1,(D45/0.85*0.15+D45)*0.15*'Dati par projektu'!$C$10,0)</f>
        <v>0</v>
      </c>
      <c r="E47" s="433"/>
      <c r="F47" s="433">
        <f>IF($W42=1,(F45/0.85*0.15+F45)*0.15*'Dati par projektu'!$C$10,0)</f>
        <v>0</v>
      </c>
      <c r="G47" s="433"/>
      <c r="H47" s="433">
        <f>IF($W42=1,(H45/0.85*0.15+H45)*0.15*'Dati par projektu'!$C$10,0)</f>
        <v>0</v>
      </c>
      <c r="I47" s="433"/>
      <c r="J47" s="433">
        <f>IF($W42=1,(J45/0.85*0.15+J45)*0.15*'Dati par projektu'!$C$10,0)</f>
        <v>0</v>
      </c>
      <c r="K47" s="433"/>
      <c r="L47" s="433">
        <f>IF($W42=1,(L45/0.85*0.15+L45)*0.15*'Dati par projektu'!$C$10,0)</f>
        <v>0</v>
      </c>
      <c r="M47" s="433"/>
      <c r="N47" s="433">
        <f>IF($W42=1,(N45/0.85*0.15+N45)*0.15*'Dati par projektu'!$C$10,0)</f>
        <v>0</v>
      </c>
      <c r="O47" s="433"/>
      <c r="P47" s="433">
        <f>IF($W42=1,(P45/0.85*0.15+P45)*0.15*'Dati par projektu'!$C$10,0)</f>
        <v>0</v>
      </c>
      <c r="Q47" s="433"/>
      <c r="R47" s="433">
        <f>IF($W42=1,(R45/0.85*0.15+R45)*0.15*'Dati par projektu'!$C$10,0)</f>
        <v>0</v>
      </c>
      <c r="S47" s="433"/>
      <c r="T47" s="399">
        <f t="shared" si="50"/>
        <v>0</v>
      </c>
      <c r="U47" s="400" t="e">
        <f t="shared" si="52"/>
        <v>#DIV/0!</v>
      </c>
    </row>
    <row r="48" spans="1:23" ht="12.75" customHeight="1" x14ac:dyDescent="0.2">
      <c r="A48" s="401" t="str">
        <f>A$8</f>
        <v>Pašvaldības finansējums</v>
      </c>
      <c r="B48" s="433">
        <f>IF($W42=1,B52-B45-B47-B51,0)</f>
        <v>0</v>
      </c>
      <c r="C48" s="433"/>
      <c r="D48" s="433">
        <f t="shared" ref="D48:R48" si="53">IF($W42=1,D52-D45-D47-D51,0)</f>
        <v>0</v>
      </c>
      <c r="E48" s="433"/>
      <c r="F48" s="433">
        <f t="shared" si="53"/>
        <v>0</v>
      </c>
      <c r="G48" s="433"/>
      <c r="H48" s="433">
        <f t="shared" si="53"/>
        <v>0</v>
      </c>
      <c r="I48" s="433"/>
      <c r="J48" s="433">
        <f t="shared" si="53"/>
        <v>0</v>
      </c>
      <c r="K48" s="433"/>
      <c r="L48" s="433">
        <f t="shared" si="53"/>
        <v>0</v>
      </c>
      <c r="M48" s="433"/>
      <c r="N48" s="433">
        <f t="shared" si="53"/>
        <v>0</v>
      </c>
      <c r="O48" s="433"/>
      <c r="P48" s="433">
        <f t="shared" si="53"/>
        <v>0</v>
      </c>
      <c r="Q48" s="433"/>
      <c r="R48" s="433">
        <f t="shared" si="53"/>
        <v>0</v>
      </c>
      <c r="S48" s="433"/>
      <c r="T48" s="399">
        <f t="shared" si="50"/>
        <v>0</v>
      </c>
      <c r="U48" s="400" t="e">
        <f t="shared" si="52"/>
        <v>#DIV/0!</v>
      </c>
    </row>
    <row r="49" spans="1:23" s="3" customFormat="1" ht="12.75" customHeight="1" x14ac:dyDescent="0.2">
      <c r="A49" s="401" t="str">
        <f>A$9</f>
        <v>Cits publiskais finansējums</v>
      </c>
      <c r="B49" s="433"/>
      <c r="C49" s="433"/>
      <c r="D49" s="433"/>
      <c r="E49" s="433"/>
      <c r="F49" s="433"/>
      <c r="G49" s="433"/>
      <c r="H49" s="433"/>
      <c r="I49" s="433"/>
      <c r="J49" s="433"/>
      <c r="K49" s="433"/>
      <c r="L49" s="433"/>
      <c r="M49" s="433"/>
      <c r="N49" s="433"/>
      <c r="O49" s="433"/>
      <c r="P49" s="433"/>
      <c r="Q49" s="433"/>
      <c r="R49" s="433"/>
      <c r="S49" s="433"/>
      <c r="T49" s="399">
        <f t="shared" si="50"/>
        <v>0</v>
      </c>
      <c r="U49" s="400" t="e">
        <f>T49/T$52</f>
        <v>#DIV/0!</v>
      </c>
    </row>
    <row r="50" spans="1:23" ht="12.75" customHeight="1" x14ac:dyDescent="0.2">
      <c r="A50" s="402" t="str">
        <f>A$10</f>
        <v>Publiskās attiecināmās izmaksas</v>
      </c>
      <c r="B50" s="300">
        <f>SUM(B45:B49)</f>
        <v>0</v>
      </c>
      <c r="C50" s="300"/>
      <c r="D50" s="300">
        <f t="shared" ref="D50:R50" si="54">SUM(D45:D49)</f>
        <v>0</v>
      </c>
      <c r="E50" s="300"/>
      <c r="F50" s="300">
        <f t="shared" si="54"/>
        <v>0</v>
      </c>
      <c r="G50" s="300"/>
      <c r="H50" s="300">
        <f t="shared" si="54"/>
        <v>0</v>
      </c>
      <c r="I50" s="300"/>
      <c r="J50" s="300">
        <f t="shared" si="54"/>
        <v>0</v>
      </c>
      <c r="K50" s="300"/>
      <c r="L50" s="300">
        <f t="shared" si="54"/>
        <v>0</v>
      </c>
      <c r="M50" s="300"/>
      <c r="N50" s="300">
        <f t="shared" si="54"/>
        <v>0</v>
      </c>
      <c r="O50" s="300"/>
      <c r="P50" s="300">
        <f t="shared" si="54"/>
        <v>0</v>
      </c>
      <c r="Q50" s="300"/>
      <c r="R50" s="300">
        <f t="shared" si="54"/>
        <v>0</v>
      </c>
      <c r="S50" s="300"/>
      <c r="T50" s="403">
        <f t="shared" si="50"/>
        <v>0</v>
      </c>
      <c r="U50" s="404" t="e">
        <f t="shared" si="52"/>
        <v>#DIV/0!</v>
      </c>
    </row>
    <row r="51" spans="1:23" ht="12.75" customHeight="1" x14ac:dyDescent="0.2">
      <c r="A51" s="401" t="str">
        <f>A$11</f>
        <v>Privātās attiecināmās izmaksas</v>
      </c>
      <c r="B51" s="433">
        <f>IF($W$42=1,B52*('11. DL 4.pielikums'!$G$36-$L$42),B52-B50)</f>
        <v>0</v>
      </c>
      <c r="C51" s="433"/>
      <c r="D51" s="433">
        <f>IF($W$42=1,D52*('11. DL 4.pielikums'!$G$36-$L$42),D52-D50)</f>
        <v>0</v>
      </c>
      <c r="E51" s="433"/>
      <c r="F51" s="433">
        <f>IF($W$42=1,F52*('11. DL 4.pielikums'!$G$36-$L$42),F52-F50)</f>
        <v>0</v>
      </c>
      <c r="G51" s="433"/>
      <c r="H51" s="433">
        <f>IF($W$42=1,H52*('11. DL 4.pielikums'!$G$36-$L$42),H52-H50)</f>
        <v>0</v>
      </c>
      <c r="I51" s="433"/>
      <c r="J51" s="433">
        <f>IF($W$42=1,J52*('11. DL 4.pielikums'!$G$36-$L$42),J52-J50)</f>
        <v>0</v>
      </c>
      <c r="K51" s="433"/>
      <c r="L51" s="433">
        <f>IF($W$42=1,L52*('11. DL 4.pielikums'!$G$36-$L$42),L52-L50)</f>
        <v>0</v>
      </c>
      <c r="M51" s="433"/>
      <c r="N51" s="433">
        <f>IF($W$42=1,N52*('11. DL 4.pielikums'!$G$36-$L$42),N52-N50)</f>
        <v>0</v>
      </c>
      <c r="O51" s="433"/>
      <c r="P51" s="433">
        <f>IF($W$42=1,P52*('11. DL 4.pielikums'!$G$36-$L$42),P52-P50)</f>
        <v>0</v>
      </c>
      <c r="Q51" s="433"/>
      <c r="R51" s="433">
        <f>IF($W$42=1,R52*('11. DL 4.pielikums'!$G$36-$L$42),R52-R50)</f>
        <v>0</v>
      </c>
      <c r="S51" s="433"/>
      <c r="T51" s="399">
        <f t="shared" si="50"/>
        <v>0</v>
      </c>
      <c r="U51" s="400" t="e">
        <f t="shared" si="52"/>
        <v>#DIV/0!</v>
      </c>
    </row>
    <row r="52" spans="1:23" ht="12.75" customHeight="1" x14ac:dyDescent="0.2">
      <c r="A52" s="402" t="str">
        <f>A$12</f>
        <v>Kopējās attiecināmās izmaksas</v>
      </c>
      <c r="B52" s="300">
        <f>IF(B23=2,'1.1.B. Iesniedzējs'!H27,'1.1.B. Iesniedzējs'!H27*B23)</f>
        <v>0</v>
      </c>
      <c r="C52" s="300"/>
      <c r="D52" s="300">
        <f>IF(D23=2,'1.1.B. Iesniedzējs'!J27+'1.1.B. Iesniedzējs'!H27,'1.1.B. Iesniedzējs'!J27*D23)</f>
        <v>0</v>
      </c>
      <c r="E52" s="300"/>
      <c r="F52" s="300">
        <f>IF(F23=2,'1.1.B. Iesniedzējs'!L27+'1.1.B. Iesniedzējs'!J27+'1.1.B. Iesniedzējs'!H27,'1.1.B. Iesniedzējs'!L27*F23)</f>
        <v>0</v>
      </c>
      <c r="G52" s="300"/>
      <c r="H52" s="300">
        <f>IF(H23=2,'1.1.B. Iesniedzējs'!N27+'1.1.B. Iesniedzējs'!L27+'1.1.B. Iesniedzējs'!J27+'1.1.B. Iesniedzējs'!H27,'1.1.B. Iesniedzējs'!N27*H23)</f>
        <v>0</v>
      </c>
      <c r="I52" s="300"/>
      <c r="J52" s="300">
        <f>IF(J23=2,'1.1.B. Iesniedzējs'!P27,'1.1.B. Iesniedzējs'!P27*J23)</f>
        <v>0</v>
      </c>
      <c r="K52" s="300"/>
      <c r="L52" s="300">
        <f>IF(L23=2,'1.1.B. Iesniedzējs'!R27,'1.1.B. Iesniedzējs'!R27*L23)</f>
        <v>0</v>
      </c>
      <c r="M52" s="300"/>
      <c r="N52" s="300">
        <f>IF(N23=2,'1.1.B. Iesniedzējs'!T27,'1.1.B. Iesniedzējs'!T27*N23)</f>
        <v>0</v>
      </c>
      <c r="O52" s="300"/>
      <c r="P52" s="300">
        <f>IF(P23=2,'1.1.B. Iesniedzējs'!V27,'1.1.B. Iesniedzējs'!V27*P23)</f>
        <v>0</v>
      </c>
      <c r="Q52" s="300"/>
      <c r="R52" s="300">
        <f>IF(R23=2,'1.1.B. Iesniedzējs'!X27,'1.1.B. Iesniedzējs'!X27*R23)</f>
        <v>0</v>
      </c>
      <c r="S52" s="300"/>
      <c r="T52" s="403">
        <f>SUM(B52:R52)</f>
        <v>0</v>
      </c>
      <c r="U52" s="404" t="e">
        <f t="shared" si="52"/>
        <v>#DIV/0!</v>
      </c>
    </row>
    <row r="53" spans="1:23" ht="12.75" customHeight="1" x14ac:dyDescent="0.2">
      <c r="A53" s="401" t="str">
        <f>A$13</f>
        <v>Publiskās ārpusprojekta izmaksas</v>
      </c>
      <c r="B53" s="435"/>
      <c r="C53" s="435"/>
      <c r="D53" s="435"/>
      <c r="E53" s="435"/>
      <c r="F53" s="435"/>
      <c r="G53" s="435"/>
      <c r="H53" s="435"/>
      <c r="I53" s="435"/>
      <c r="J53" s="435"/>
      <c r="K53" s="435"/>
      <c r="L53" s="435"/>
      <c r="M53" s="435"/>
      <c r="N53" s="435"/>
      <c r="O53" s="435"/>
      <c r="P53" s="435"/>
      <c r="Q53" s="435"/>
      <c r="R53" s="435"/>
      <c r="S53" s="435"/>
      <c r="T53" s="399">
        <f t="shared" si="50"/>
        <v>0</v>
      </c>
      <c r="U53" s="434" t="s">
        <v>322</v>
      </c>
    </row>
    <row r="54" spans="1:23" ht="12.75" customHeight="1" x14ac:dyDescent="0.2">
      <c r="A54" s="401" t="str">
        <f>A$14</f>
        <v>Privātās ārpusprojekta izmaksas</v>
      </c>
      <c r="B54" s="300">
        <f>IF(B23=2,'1.1.B. Iesniedzējs'!I27,'1.1.B. Iesniedzējs'!I27*B23)</f>
        <v>0</v>
      </c>
      <c r="C54" s="300"/>
      <c r="D54" s="300">
        <f>IF(D23=2,'1.1.B. Iesniedzējs'!K27+'1.1.B. Iesniedzējs'!I27,'1.1.B. Iesniedzējs'!K27*D23)</f>
        <v>0</v>
      </c>
      <c r="E54" s="300"/>
      <c r="F54" s="300">
        <f>IF(F23=2,'1.1.B. Iesniedzējs'!M27+'1.1.B. Iesniedzējs'!K27+'1.1.B. Iesniedzējs'!I27,'1.1.B. Iesniedzējs'!M27*F23)</f>
        <v>0</v>
      </c>
      <c r="G54" s="300"/>
      <c r="H54" s="300">
        <f>IF(H23=2,'1.1.B. Iesniedzējs'!O27+'1.1.B. Iesniedzējs'!M27+'1.1.B. Iesniedzējs'!K27+'1.1.B. Iesniedzējs'!I27,'1.1.B. Iesniedzējs'!O27*H23)</f>
        <v>0</v>
      </c>
      <c r="I54" s="300"/>
      <c r="J54" s="300">
        <f>IF(J23=2,'1.1.B. Iesniedzējs'!Q27,'1.1.B. Iesniedzējs'!Q27*J23)</f>
        <v>0</v>
      </c>
      <c r="K54" s="300"/>
      <c r="L54" s="300">
        <f>IF(L23=2,'1.1.B. Iesniedzējs'!S27,'1.1.B. Iesniedzējs'!S27*L23)</f>
        <v>0</v>
      </c>
      <c r="M54" s="300"/>
      <c r="N54" s="300">
        <f>IF(N23=2,'1.1.B. Iesniedzējs'!U27,'1.1.B. Iesniedzējs'!U27*N23)</f>
        <v>0</v>
      </c>
      <c r="O54" s="300"/>
      <c r="P54" s="300">
        <f>IF(P23=2,'1.1.B. Iesniedzējs'!W27,'1.1.B. Iesniedzējs'!W27*P23)</f>
        <v>0</v>
      </c>
      <c r="Q54" s="300"/>
      <c r="R54" s="300">
        <f>IF(R23=2,'1.1.B. Iesniedzējs'!Y27,'1.1.B. Iesniedzējs'!Y27*R23)</f>
        <v>0</v>
      </c>
      <c r="S54" s="300"/>
      <c r="T54" s="399">
        <f t="shared" si="50"/>
        <v>0</v>
      </c>
      <c r="U54" s="434" t="s">
        <v>322</v>
      </c>
    </row>
    <row r="55" spans="1:23" ht="12.75" customHeight="1" x14ac:dyDescent="0.2">
      <c r="A55" s="402" t="str">
        <f>A$15</f>
        <v>Ārpusprojekta izmaksas kopā</v>
      </c>
      <c r="B55" s="300">
        <f>SUM(B53:B54)</f>
        <v>0</v>
      </c>
      <c r="C55" s="300"/>
      <c r="D55" s="300">
        <f t="shared" ref="D55:R55" si="55">SUM(D53:D54)</f>
        <v>0</v>
      </c>
      <c r="E55" s="300"/>
      <c r="F55" s="300">
        <f t="shared" si="55"/>
        <v>0</v>
      </c>
      <c r="G55" s="300"/>
      <c r="H55" s="300">
        <f t="shared" si="55"/>
        <v>0</v>
      </c>
      <c r="I55" s="300"/>
      <c r="J55" s="300">
        <f t="shared" si="55"/>
        <v>0</v>
      </c>
      <c r="K55" s="300"/>
      <c r="L55" s="300">
        <f t="shared" si="55"/>
        <v>0</v>
      </c>
      <c r="M55" s="300"/>
      <c r="N55" s="300">
        <f t="shared" si="55"/>
        <v>0</v>
      </c>
      <c r="O55" s="300"/>
      <c r="P55" s="300">
        <f t="shared" si="55"/>
        <v>0</v>
      </c>
      <c r="Q55" s="300"/>
      <c r="R55" s="300">
        <f t="shared" si="55"/>
        <v>0</v>
      </c>
      <c r="S55" s="300"/>
      <c r="T55" s="403">
        <f t="shared" si="50"/>
        <v>0</v>
      </c>
      <c r="U55" s="434" t="s">
        <v>322</v>
      </c>
    </row>
    <row r="56" spans="1:23" ht="12.75" customHeight="1" x14ac:dyDescent="0.25">
      <c r="A56" s="407" t="str">
        <f>A$16</f>
        <v>Kopējās izmaksas</v>
      </c>
      <c r="B56" s="408">
        <f>B52+B55</f>
        <v>0</v>
      </c>
      <c r="C56" s="408"/>
      <c r="D56" s="408">
        <f t="shared" ref="D56:R56" si="56">D52+D55</f>
        <v>0</v>
      </c>
      <c r="E56" s="408"/>
      <c r="F56" s="408">
        <f t="shared" si="56"/>
        <v>0</v>
      </c>
      <c r="G56" s="408"/>
      <c r="H56" s="408">
        <f t="shared" si="56"/>
        <v>0</v>
      </c>
      <c r="I56" s="408"/>
      <c r="J56" s="408">
        <f t="shared" si="56"/>
        <v>0</v>
      </c>
      <c r="K56" s="408"/>
      <c r="L56" s="408">
        <f t="shared" si="56"/>
        <v>0</v>
      </c>
      <c r="M56" s="408"/>
      <c r="N56" s="408">
        <f t="shared" si="56"/>
        <v>0</v>
      </c>
      <c r="O56" s="408"/>
      <c r="P56" s="408">
        <f t="shared" si="56"/>
        <v>0</v>
      </c>
      <c r="Q56" s="408"/>
      <c r="R56" s="408">
        <f t="shared" si="56"/>
        <v>0</v>
      </c>
      <c r="S56" s="408"/>
      <c r="T56" s="403">
        <f>SUM(B56:R56)</f>
        <v>0</v>
      </c>
      <c r="U56" s="434" t="s">
        <v>322</v>
      </c>
    </row>
    <row r="57" spans="1:23" ht="12.75" customHeight="1" x14ac:dyDescent="0.25">
      <c r="A57" s="421"/>
      <c r="B57" s="421"/>
      <c r="C57" s="421"/>
      <c r="D57" s="421"/>
      <c r="E57" s="421"/>
      <c r="F57" s="421"/>
      <c r="G57" s="421"/>
      <c r="H57" s="421"/>
      <c r="I57" s="421"/>
      <c r="J57" s="421"/>
      <c r="K57" s="421"/>
      <c r="L57" s="421"/>
      <c r="M57" s="421"/>
      <c r="N57" s="421"/>
      <c r="O57" s="421"/>
      <c r="P57" s="421"/>
      <c r="Q57" s="421"/>
      <c r="R57" s="421"/>
      <c r="S57" s="421"/>
      <c r="T57" s="421"/>
      <c r="U57" s="421"/>
    </row>
    <row r="58" spans="1:23" ht="24" customHeight="1" x14ac:dyDescent="0.2">
      <c r="A58" s="423" t="s">
        <v>97</v>
      </c>
      <c r="B58" s="424">
        <f>'Dati par projektu'!$C$6</f>
        <v>0</v>
      </c>
      <c r="C58" s="425"/>
      <c r="D58" s="425"/>
      <c r="E58" s="425"/>
      <c r="F58" s="424">
        <f>'Dati par projektu'!$C$7</f>
        <v>0</v>
      </c>
      <c r="G58" s="425"/>
      <c r="H58" s="426"/>
      <c r="I58" s="425"/>
      <c r="J58" s="426" t="s">
        <v>329</v>
      </c>
      <c r="K58" s="425"/>
      <c r="L58" s="428">
        <f>'1.1.B. Iesniedzējs'!C14</f>
        <v>1</v>
      </c>
      <c r="M58" s="425"/>
      <c r="N58" s="429" t="s">
        <v>332</v>
      </c>
      <c r="O58" s="425"/>
      <c r="P58" s="426"/>
      <c r="Q58" s="425"/>
      <c r="R58" s="426"/>
      <c r="S58" s="425"/>
      <c r="T58" s="426"/>
      <c r="U58" s="426"/>
      <c r="W58" s="4">
        <f>IF(F58=Dati!$J$3,1,IF(F58=Dati!$J$4,2,IF(F58=Dati!$J$5,3,0)))</f>
        <v>0</v>
      </c>
    </row>
    <row r="59" spans="1:23" x14ac:dyDescent="0.2">
      <c r="A59" s="395" t="s">
        <v>314</v>
      </c>
      <c r="B59" s="396">
        <f>B$3</f>
        <v>2026</v>
      </c>
      <c r="C59" s="396"/>
      <c r="D59" s="396">
        <f>D$3</f>
        <v>2027</v>
      </c>
      <c r="E59" s="396"/>
      <c r="F59" s="396">
        <f>F$3</f>
        <v>2028</v>
      </c>
      <c r="G59" s="396"/>
      <c r="H59" s="396">
        <f>H$3</f>
        <v>2029</v>
      </c>
      <c r="I59" s="396"/>
      <c r="J59" s="396" t="str">
        <f>J$3</f>
        <v>X</v>
      </c>
      <c r="K59" s="396"/>
      <c r="L59" s="396" t="str">
        <f>L$3</f>
        <v>X</v>
      </c>
      <c r="M59" s="396"/>
      <c r="N59" s="396" t="str">
        <f>N$3</f>
        <v>X</v>
      </c>
      <c r="O59" s="396"/>
      <c r="P59" s="396" t="str">
        <f>P$3</f>
        <v>X</v>
      </c>
      <c r="Q59" s="396"/>
      <c r="R59" s="396" t="str">
        <f>R$3</f>
        <v>X</v>
      </c>
      <c r="S59" s="396"/>
      <c r="T59" s="396"/>
      <c r="U59" s="396"/>
    </row>
    <row r="60" spans="1:23" x14ac:dyDescent="0.2">
      <c r="A60" s="430"/>
      <c r="B60" s="397" t="s">
        <v>315</v>
      </c>
      <c r="C60" s="397"/>
      <c r="D60" s="397" t="s">
        <v>315</v>
      </c>
      <c r="E60" s="397"/>
      <c r="F60" s="397" t="s">
        <v>315</v>
      </c>
      <c r="G60" s="397"/>
      <c r="H60" s="397" t="s">
        <v>315</v>
      </c>
      <c r="I60" s="397"/>
      <c r="J60" s="397" t="s">
        <v>315</v>
      </c>
      <c r="K60" s="397"/>
      <c r="L60" s="397" t="s">
        <v>315</v>
      </c>
      <c r="M60" s="397"/>
      <c r="N60" s="397" t="s">
        <v>315</v>
      </c>
      <c r="O60" s="397"/>
      <c r="P60" s="397" t="s">
        <v>315</v>
      </c>
      <c r="Q60" s="397"/>
      <c r="R60" s="397" t="s">
        <v>315</v>
      </c>
      <c r="S60" s="397"/>
      <c r="T60" s="397" t="s">
        <v>191</v>
      </c>
      <c r="U60" s="397" t="s">
        <v>131</v>
      </c>
    </row>
    <row r="61" spans="1:23" ht="12.75" customHeight="1" x14ac:dyDescent="0.2">
      <c r="A61" s="431" t="str">
        <f>A$5</f>
        <v>Taisnīgas pārkārtošanās fonds</v>
      </c>
      <c r="B61" s="432">
        <f>B68*$L$58</f>
        <v>0</v>
      </c>
      <c r="C61" s="432"/>
      <c r="D61" s="432">
        <f t="shared" ref="D61:R61" si="57">D68*$L$58</f>
        <v>0</v>
      </c>
      <c r="E61" s="432"/>
      <c r="F61" s="432">
        <f t="shared" si="57"/>
        <v>0</v>
      </c>
      <c r="G61" s="432"/>
      <c r="H61" s="432">
        <f t="shared" si="57"/>
        <v>0</v>
      </c>
      <c r="I61" s="432"/>
      <c r="J61" s="432">
        <f t="shared" si="57"/>
        <v>0</v>
      </c>
      <c r="K61" s="432"/>
      <c r="L61" s="432">
        <f t="shared" si="57"/>
        <v>0</v>
      </c>
      <c r="M61" s="432"/>
      <c r="N61" s="432">
        <f t="shared" si="57"/>
        <v>0</v>
      </c>
      <c r="O61" s="432"/>
      <c r="P61" s="432">
        <f t="shared" si="57"/>
        <v>0</v>
      </c>
      <c r="Q61" s="432"/>
      <c r="R61" s="432">
        <f t="shared" si="57"/>
        <v>0</v>
      </c>
      <c r="S61" s="432"/>
      <c r="T61" s="399">
        <f t="shared" ref="T61:T67" si="58">SUM(B61:R61)</f>
        <v>0</v>
      </c>
      <c r="U61" s="400" t="e">
        <f>T61/$T$68</f>
        <v>#DIV/0!</v>
      </c>
    </row>
    <row r="62" spans="1:23" ht="12.75" customHeight="1" x14ac:dyDescent="0.2">
      <c r="A62" s="401" t="str">
        <f>A$6</f>
        <v>Attiecināmais valsts budžeta finansējums</v>
      </c>
      <c r="B62" s="432"/>
      <c r="C62" s="432"/>
      <c r="D62" s="432"/>
      <c r="E62" s="432"/>
      <c r="F62" s="432"/>
      <c r="G62" s="432"/>
      <c r="H62" s="432"/>
      <c r="I62" s="432"/>
      <c r="J62" s="432"/>
      <c r="K62" s="432"/>
      <c r="L62" s="432"/>
      <c r="M62" s="432"/>
      <c r="N62" s="432"/>
      <c r="O62" s="432"/>
      <c r="P62" s="432"/>
      <c r="Q62" s="432"/>
      <c r="R62" s="432"/>
      <c r="S62" s="432"/>
      <c r="T62" s="399">
        <f t="shared" si="58"/>
        <v>0</v>
      </c>
      <c r="U62" s="400" t="e">
        <f t="shared" ref="U62:U68" si="59">T62/$T$68</f>
        <v>#DIV/0!</v>
      </c>
    </row>
    <row r="63" spans="1:23" ht="12.75" customHeight="1" x14ac:dyDescent="0.2">
      <c r="A63" s="401" t="str">
        <f>A$7</f>
        <v>Valsts budžeta dotācija pašvaldībām</v>
      </c>
      <c r="B63" s="433"/>
      <c r="C63" s="433"/>
      <c r="D63" s="433"/>
      <c r="E63" s="433"/>
      <c r="F63" s="433"/>
      <c r="G63" s="433"/>
      <c r="H63" s="433"/>
      <c r="I63" s="433"/>
      <c r="J63" s="433"/>
      <c r="K63" s="433"/>
      <c r="L63" s="433"/>
      <c r="M63" s="433"/>
      <c r="N63" s="433"/>
      <c r="O63" s="433"/>
      <c r="P63" s="433"/>
      <c r="Q63" s="433"/>
      <c r="R63" s="433"/>
      <c r="S63" s="433"/>
      <c r="T63" s="399">
        <f t="shared" si="58"/>
        <v>0</v>
      </c>
      <c r="U63" s="400" t="e">
        <f t="shared" si="59"/>
        <v>#DIV/0!</v>
      </c>
    </row>
    <row r="64" spans="1:23" ht="12.75" customHeight="1" x14ac:dyDescent="0.2">
      <c r="A64" s="401" t="str">
        <f>A$8</f>
        <v>Pašvaldības finansējums</v>
      </c>
      <c r="B64" s="433"/>
      <c r="C64" s="433"/>
      <c r="D64" s="433"/>
      <c r="E64" s="433"/>
      <c r="F64" s="433"/>
      <c r="G64" s="433"/>
      <c r="H64" s="433"/>
      <c r="I64" s="433"/>
      <c r="J64" s="433"/>
      <c r="K64" s="433"/>
      <c r="L64" s="433"/>
      <c r="M64" s="433"/>
      <c r="N64" s="433"/>
      <c r="O64" s="433"/>
      <c r="P64" s="433"/>
      <c r="Q64" s="433"/>
      <c r="R64" s="433"/>
      <c r="S64" s="433"/>
      <c r="T64" s="399">
        <f t="shared" si="58"/>
        <v>0</v>
      </c>
      <c r="U64" s="400" t="e">
        <f t="shared" si="59"/>
        <v>#DIV/0!</v>
      </c>
    </row>
    <row r="65" spans="1:23" s="3" customFormat="1" ht="12.75" customHeight="1" x14ac:dyDescent="0.2">
      <c r="A65" s="401" t="str">
        <f>A$9</f>
        <v>Cits publiskais finansējums</v>
      </c>
      <c r="B65" s="433"/>
      <c r="C65" s="433"/>
      <c r="D65" s="433"/>
      <c r="E65" s="433"/>
      <c r="F65" s="433"/>
      <c r="G65" s="433"/>
      <c r="H65" s="433"/>
      <c r="I65" s="433"/>
      <c r="J65" s="433"/>
      <c r="K65" s="433"/>
      <c r="L65" s="433"/>
      <c r="M65" s="433"/>
      <c r="N65" s="433"/>
      <c r="O65" s="433"/>
      <c r="P65" s="433"/>
      <c r="Q65" s="433"/>
      <c r="R65" s="433"/>
      <c r="S65" s="433"/>
      <c r="T65" s="399">
        <f t="shared" si="58"/>
        <v>0</v>
      </c>
      <c r="U65" s="400" t="e">
        <f t="shared" si="59"/>
        <v>#DIV/0!</v>
      </c>
    </row>
    <row r="66" spans="1:23" ht="12.75" customHeight="1" x14ac:dyDescent="0.2">
      <c r="A66" s="402" t="str">
        <f>A$10</f>
        <v>Publiskās attiecināmās izmaksas</v>
      </c>
      <c r="B66" s="300">
        <f>SUM(B61:B65)</f>
        <v>0</v>
      </c>
      <c r="C66" s="300"/>
      <c r="D66" s="300">
        <f>SUM(D61:D65)</f>
        <v>0</v>
      </c>
      <c r="E66" s="300"/>
      <c r="F66" s="300">
        <f t="shared" ref="F66:R66" si="60">SUM(F61:F65)</f>
        <v>0</v>
      </c>
      <c r="G66" s="300"/>
      <c r="H66" s="300">
        <f t="shared" si="60"/>
        <v>0</v>
      </c>
      <c r="I66" s="300"/>
      <c r="J66" s="300">
        <f t="shared" si="60"/>
        <v>0</v>
      </c>
      <c r="K66" s="300"/>
      <c r="L66" s="300">
        <f t="shared" si="60"/>
        <v>0</v>
      </c>
      <c r="M66" s="300"/>
      <c r="N66" s="300">
        <f t="shared" si="60"/>
        <v>0</v>
      </c>
      <c r="O66" s="300"/>
      <c r="P66" s="300">
        <f t="shared" si="60"/>
        <v>0</v>
      </c>
      <c r="Q66" s="300"/>
      <c r="R66" s="300">
        <f t="shared" si="60"/>
        <v>0</v>
      </c>
      <c r="S66" s="300"/>
      <c r="T66" s="403">
        <f>SUM(B66:R66)</f>
        <v>0</v>
      </c>
      <c r="U66" s="400" t="e">
        <f t="shared" si="59"/>
        <v>#DIV/0!</v>
      </c>
    </row>
    <row r="67" spans="1:23" ht="12.75" customHeight="1" x14ac:dyDescent="0.2">
      <c r="A67" s="401" t="str">
        <f>A$11</f>
        <v>Privātās attiecināmās izmaksas</v>
      </c>
      <c r="B67" s="433"/>
      <c r="C67" s="433"/>
      <c r="D67" s="433"/>
      <c r="E67" s="433"/>
      <c r="F67" s="433"/>
      <c r="G67" s="433"/>
      <c r="H67" s="433"/>
      <c r="I67" s="433"/>
      <c r="J67" s="433"/>
      <c r="K67" s="433"/>
      <c r="L67" s="433"/>
      <c r="M67" s="433"/>
      <c r="N67" s="433"/>
      <c r="O67" s="433"/>
      <c r="P67" s="433"/>
      <c r="Q67" s="433"/>
      <c r="R67" s="433"/>
      <c r="S67" s="433"/>
      <c r="T67" s="399">
        <f t="shared" si="58"/>
        <v>0</v>
      </c>
      <c r="U67" s="400" t="e">
        <f t="shared" si="59"/>
        <v>#DIV/0!</v>
      </c>
    </row>
    <row r="68" spans="1:23" ht="12.75" customHeight="1" x14ac:dyDescent="0.2">
      <c r="A68" s="402" t="str">
        <f>A$12</f>
        <v>Kopējās attiecināmās izmaksas</v>
      </c>
      <c r="B68" s="300">
        <f>IF(B$23=2,'1.1.B. Iesniedzējs'!H28,'1.1.B. Iesniedzējs'!H28*B$23)</f>
        <v>0</v>
      </c>
      <c r="C68" s="300"/>
      <c r="D68" s="300">
        <f>IF(D$23=2,'1.1.B. Iesniedzējs'!J28+'1.1.B. Iesniedzējs'!H28,'1.1.B. Iesniedzējs'!J28*D$23)</f>
        <v>0</v>
      </c>
      <c r="E68" s="300"/>
      <c r="F68" s="300">
        <f>IF(F$23=2,'1.1.B. Iesniedzējs'!L28+'1.1.B. Iesniedzējs'!J28+'1.1.B. Iesniedzējs'!H28,'1.1.B. Iesniedzējs'!L28*F$23)</f>
        <v>0</v>
      </c>
      <c r="G68" s="300"/>
      <c r="H68" s="300">
        <f>IF(H$23=2,'1.1.B. Iesniedzējs'!N28+'1.1.B. Iesniedzējs'!L28+'1.1.B. Iesniedzējs'!J28+'1.1.B. Iesniedzējs'!H28,'1.1.B. Iesniedzējs'!N28*H$23)</f>
        <v>0</v>
      </c>
      <c r="I68" s="300"/>
      <c r="J68" s="300">
        <f>IF(J$23=2,'1.1.B. Iesniedzējs'!P28,'1.1.B. Iesniedzējs'!P28*J$23)</f>
        <v>0</v>
      </c>
      <c r="K68" s="300"/>
      <c r="L68" s="300">
        <f>IF(L$23=2,'1.1.B. Iesniedzējs'!R28,'1.1.B. Iesniedzējs'!R28*L$23)</f>
        <v>0</v>
      </c>
      <c r="M68" s="300"/>
      <c r="N68" s="300">
        <f>IF(N$23=2,'1.1.B. Iesniedzējs'!T28,'1.1.B. Iesniedzējs'!T28*N$23)</f>
        <v>0</v>
      </c>
      <c r="O68" s="300"/>
      <c r="P68" s="300">
        <f>IF(P$23=2,'1.1.B. Iesniedzējs'!V28,'1.1.B. Iesniedzējs'!V28*P$23)</f>
        <v>0</v>
      </c>
      <c r="Q68" s="300"/>
      <c r="R68" s="300">
        <f>IF(R$23=2,'1.1.B. Iesniedzējs'!X28,'1.1.B. Iesniedzējs'!X28*R$23)</f>
        <v>0</v>
      </c>
      <c r="S68" s="300"/>
      <c r="T68" s="403">
        <f>SUM(B68:R68)</f>
        <v>0</v>
      </c>
      <c r="U68" s="400" t="e">
        <f t="shared" si="59"/>
        <v>#DIV/0!</v>
      </c>
    </row>
    <row r="69" spans="1:23" ht="12.75" customHeight="1" x14ac:dyDescent="0.2">
      <c r="A69" s="401" t="str">
        <f>A$13</f>
        <v>Publiskās ārpusprojekta izmaksas</v>
      </c>
      <c r="B69" s="435"/>
      <c r="C69" s="435"/>
      <c r="D69" s="435"/>
      <c r="E69" s="435"/>
      <c r="F69" s="435"/>
      <c r="G69" s="435"/>
      <c r="H69" s="435"/>
      <c r="I69" s="435"/>
      <c r="J69" s="435"/>
      <c r="K69" s="435"/>
      <c r="L69" s="435"/>
      <c r="M69" s="435"/>
      <c r="N69" s="435"/>
      <c r="O69" s="435"/>
      <c r="P69" s="435"/>
      <c r="Q69" s="435"/>
      <c r="R69" s="435"/>
      <c r="S69" s="435"/>
      <c r="T69" s="399">
        <f t="shared" ref="T69:T71" si="61">SUM(B69:R69)</f>
        <v>0</v>
      </c>
      <c r="U69" s="434" t="s">
        <v>322</v>
      </c>
    </row>
    <row r="70" spans="1:23" ht="12.75" customHeight="1" x14ac:dyDescent="0.2">
      <c r="A70" s="401" t="str">
        <f>A$14</f>
        <v>Privātās ārpusprojekta izmaksas</v>
      </c>
      <c r="B70" s="432">
        <f>IF(B$23=2,'1.1.B. Iesniedzējs'!I28,'1.1.B. Iesniedzējs'!I28*B$23)</f>
        <v>0</v>
      </c>
      <c r="C70" s="432"/>
      <c r="D70" s="432">
        <f>IF(D$23=2,'1.1.B. Iesniedzējs'!K28+'1.1.B. Iesniedzējs'!I28,'1.1.B. Iesniedzējs'!K28*D$23)</f>
        <v>0</v>
      </c>
      <c r="E70" s="432"/>
      <c r="F70" s="432">
        <f>IF(F$23=2,'1.1.B. Iesniedzējs'!M28+'1.1.B. Iesniedzējs'!K28+'1.1.B. Iesniedzējs'!I28,'1.1.B. Iesniedzējs'!M28*F$23)</f>
        <v>0</v>
      </c>
      <c r="G70" s="432"/>
      <c r="H70" s="432">
        <f>IF(H$23=2,'1.1.B. Iesniedzējs'!O28+'1.1.B. Iesniedzējs'!M28+'1.1.B. Iesniedzējs'!K28+'1.1.B. Iesniedzējs'!I28,'1.1.B. Iesniedzējs'!O28*H$23)</f>
        <v>0</v>
      </c>
      <c r="I70" s="432"/>
      <c r="J70" s="432">
        <f>IF(J$23=2,'1.1.B. Iesniedzējs'!Q28,'1.1.B. Iesniedzējs'!Q28*J$23)</f>
        <v>0</v>
      </c>
      <c r="K70" s="432"/>
      <c r="L70" s="432">
        <f>IF(L$23=2,'1.1.B. Iesniedzējs'!S28,'1.1.B. Iesniedzējs'!S28*L$23)</f>
        <v>0</v>
      </c>
      <c r="M70" s="432"/>
      <c r="N70" s="432">
        <f>IF(N$23=2,'1.1.B. Iesniedzējs'!U28,'1.1.B. Iesniedzējs'!U28*N$23)</f>
        <v>0</v>
      </c>
      <c r="O70" s="432"/>
      <c r="P70" s="432">
        <f>IF(P$23=2,'1.1.B. Iesniedzējs'!W28,'1.1.B. Iesniedzējs'!W28*P$23)</f>
        <v>0</v>
      </c>
      <c r="Q70" s="432"/>
      <c r="R70" s="432">
        <f>IF(R$23=2,'1.1.B. Iesniedzējs'!Y28,'1.1.B. Iesniedzējs'!Y28*R$23)</f>
        <v>0</v>
      </c>
      <c r="S70" s="433"/>
      <c r="T70" s="399">
        <f t="shared" si="61"/>
        <v>0</v>
      </c>
      <c r="U70" s="434" t="s">
        <v>322</v>
      </c>
    </row>
    <row r="71" spans="1:23" ht="12.75" customHeight="1" x14ac:dyDescent="0.2">
      <c r="A71" s="402" t="str">
        <f>A$15</f>
        <v>Ārpusprojekta izmaksas kopā</v>
      </c>
      <c r="B71" s="300">
        <f>SUM(B69:B70)</f>
        <v>0</v>
      </c>
      <c r="C71" s="300"/>
      <c r="D71" s="300">
        <f t="shared" ref="D71:R71" si="62">SUM(D69:D70)</f>
        <v>0</v>
      </c>
      <c r="E71" s="300"/>
      <c r="F71" s="300">
        <f t="shared" si="62"/>
        <v>0</v>
      </c>
      <c r="G71" s="300"/>
      <c r="H71" s="300">
        <f t="shared" si="62"/>
        <v>0</v>
      </c>
      <c r="I71" s="300"/>
      <c r="J71" s="300">
        <f t="shared" si="62"/>
        <v>0</v>
      </c>
      <c r="K71" s="300"/>
      <c r="L71" s="300">
        <f t="shared" si="62"/>
        <v>0</v>
      </c>
      <c r="M71" s="300"/>
      <c r="N71" s="300">
        <f t="shared" si="62"/>
        <v>0</v>
      </c>
      <c r="O71" s="300"/>
      <c r="P71" s="300">
        <f t="shared" si="62"/>
        <v>0</v>
      </c>
      <c r="Q71" s="300"/>
      <c r="R71" s="300">
        <f t="shared" si="62"/>
        <v>0</v>
      </c>
      <c r="S71" s="300"/>
      <c r="T71" s="403">
        <f t="shared" si="61"/>
        <v>0</v>
      </c>
      <c r="U71" s="434" t="s">
        <v>322</v>
      </c>
    </row>
    <row r="72" spans="1:23" ht="12.75" customHeight="1" x14ac:dyDescent="0.25">
      <c r="A72" s="407" t="str">
        <f>A$16</f>
        <v>Kopējās izmaksas</v>
      </c>
      <c r="B72" s="408">
        <f>B68+B71</f>
        <v>0</v>
      </c>
      <c r="C72" s="408"/>
      <c r="D72" s="408">
        <f t="shared" ref="D72:R72" si="63">D68+D71</f>
        <v>0</v>
      </c>
      <c r="E72" s="408"/>
      <c r="F72" s="408">
        <f t="shared" si="63"/>
        <v>0</v>
      </c>
      <c r="G72" s="408"/>
      <c r="H72" s="408">
        <f t="shared" si="63"/>
        <v>0</v>
      </c>
      <c r="I72" s="408"/>
      <c r="J72" s="408">
        <f t="shared" si="63"/>
        <v>0</v>
      </c>
      <c r="K72" s="408"/>
      <c r="L72" s="408">
        <f t="shared" si="63"/>
        <v>0</v>
      </c>
      <c r="M72" s="408"/>
      <c r="N72" s="408">
        <f t="shared" si="63"/>
        <v>0</v>
      </c>
      <c r="O72" s="408"/>
      <c r="P72" s="408">
        <f t="shared" si="63"/>
        <v>0</v>
      </c>
      <c r="Q72" s="408"/>
      <c r="R72" s="408">
        <f t="shared" si="63"/>
        <v>0</v>
      </c>
      <c r="S72" s="408"/>
      <c r="T72" s="403">
        <f>SUM(B72:R72)</f>
        <v>0</v>
      </c>
      <c r="U72" s="434" t="s">
        <v>322</v>
      </c>
    </row>
    <row r="73" spans="1:23" ht="12.75" customHeight="1" x14ac:dyDescent="0.25">
      <c r="A73" s="421"/>
      <c r="B73" s="421"/>
      <c r="C73" s="421"/>
      <c r="D73" s="421"/>
      <c r="E73" s="421"/>
      <c r="F73" s="421"/>
      <c r="G73" s="421"/>
      <c r="H73" s="421"/>
      <c r="I73" s="421"/>
      <c r="J73" s="421"/>
      <c r="K73" s="421"/>
      <c r="L73" s="421"/>
      <c r="M73" s="421"/>
      <c r="N73" s="421"/>
      <c r="O73" s="421"/>
      <c r="P73" s="421"/>
      <c r="Q73" s="421"/>
      <c r="R73" s="421"/>
      <c r="S73" s="421"/>
      <c r="T73" s="421"/>
      <c r="U73" s="421"/>
    </row>
    <row r="74" spans="1:23" ht="24" customHeight="1" x14ac:dyDescent="0.2">
      <c r="A74" s="423" t="s">
        <v>97</v>
      </c>
      <c r="B74" s="424">
        <f>'Dati par projektu'!$C$6</f>
        <v>0</v>
      </c>
      <c r="C74" s="425"/>
      <c r="D74" s="425"/>
      <c r="E74" s="425"/>
      <c r="F74" s="424">
        <f>'Dati par projektu'!$C$7</f>
        <v>0</v>
      </c>
      <c r="G74" s="425"/>
      <c r="H74" s="426"/>
      <c r="I74" s="425"/>
      <c r="J74" s="426" t="s">
        <v>329</v>
      </c>
      <c r="K74" s="425"/>
      <c r="L74" s="428">
        <f>'1.1.C. Iesniedzējs'!C24</f>
        <v>0.85</v>
      </c>
      <c r="M74" s="425"/>
      <c r="N74" s="429" t="s">
        <v>333</v>
      </c>
      <c r="O74" s="425"/>
      <c r="P74" s="426"/>
      <c r="Q74" s="425"/>
      <c r="R74" s="426"/>
      <c r="S74" s="425"/>
      <c r="T74" s="426"/>
      <c r="U74" s="426"/>
      <c r="W74" s="4">
        <f>IF(F74=Dati!$J$3,1,IF(F74=Dati!$J$4,2,IF(F74=Dati!$J$5,3,0)))</f>
        <v>0</v>
      </c>
    </row>
    <row r="75" spans="1:23" x14ac:dyDescent="0.2">
      <c r="A75" s="395" t="s">
        <v>314</v>
      </c>
      <c r="B75" s="396">
        <f>B$3</f>
        <v>2026</v>
      </c>
      <c r="C75" s="396"/>
      <c r="D75" s="396">
        <f>D$3</f>
        <v>2027</v>
      </c>
      <c r="E75" s="396"/>
      <c r="F75" s="396">
        <f>F$3</f>
        <v>2028</v>
      </c>
      <c r="G75" s="396"/>
      <c r="H75" s="396">
        <f>H$3</f>
        <v>2029</v>
      </c>
      <c r="I75" s="396"/>
      <c r="J75" s="396" t="str">
        <f>J$3</f>
        <v>X</v>
      </c>
      <c r="K75" s="396"/>
      <c r="L75" s="396" t="str">
        <f>L$3</f>
        <v>X</v>
      </c>
      <c r="M75" s="396"/>
      <c r="N75" s="396" t="str">
        <f>N$3</f>
        <v>X</v>
      </c>
      <c r="O75" s="396"/>
      <c r="P75" s="396" t="str">
        <f>P$3</f>
        <v>X</v>
      </c>
      <c r="Q75" s="396"/>
      <c r="R75" s="396" t="str">
        <f>R$3</f>
        <v>X</v>
      </c>
      <c r="S75" s="396"/>
      <c r="T75" s="396"/>
      <c r="U75" s="396"/>
    </row>
    <row r="76" spans="1:23" x14ac:dyDescent="0.2">
      <c r="A76" s="430"/>
      <c r="B76" s="397" t="s">
        <v>315</v>
      </c>
      <c r="C76" s="397"/>
      <c r="D76" s="397" t="s">
        <v>315</v>
      </c>
      <c r="E76" s="397"/>
      <c r="F76" s="397" t="s">
        <v>315</v>
      </c>
      <c r="G76" s="397"/>
      <c r="H76" s="397" t="s">
        <v>315</v>
      </c>
      <c r="I76" s="397"/>
      <c r="J76" s="397" t="s">
        <v>315</v>
      </c>
      <c r="K76" s="397"/>
      <c r="L76" s="397" t="s">
        <v>315</v>
      </c>
      <c r="M76" s="397"/>
      <c r="N76" s="397" t="s">
        <v>315</v>
      </c>
      <c r="O76" s="397"/>
      <c r="P76" s="397" t="s">
        <v>315</v>
      </c>
      <c r="Q76" s="397"/>
      <c r="R76" s="397" t="s">
        <v>315</v>
      </c>
      <c r="S76" s="397"/>
      <c r="T76" s="397" t="s">
        <v>191</v>
      </c>
      <c r="U76" s="397" t="s">
        <v>131</v>
      </c>
    </row>
    <row r="77" spans="1:23" ht="12.75" customHeight="1" x14ac:dyDescent="0.2">
      <c r="A77" s="431" t="str">
        <f>A$5</f>
        <v>Taisnīgas pārkārtošanās fonds</v>
      </c>
      <c r="B77" s="432">
        <f>B84*$L$74</f>
        <v>0</v>
      </c>
      <c r="C77" s="432"/>
      <c r="D77" s="432">
        <f t="shared" ref="D77:R77" si="64">D84*$L$74</f>
        <v>0</v>
      </c>
      <c r="E77" s="432"/>
      <c r="F77" s="432">
        <f t="shared" si="64"/>
        <v>0</v>
      </c>
      <c r="G77" s="432"/>
      <c r="H77" s="432">
        <f t="shared" si="64"/>
        <v>0</v>
      </c>
      <c r="I77" s="432"/>
      <c r="J77" s="432">
        <f t="shared" si="64"/>
        <v>0</v>
      </c>
      <c r="K77" s="432"/>
      <c r="L77" s="432">
        <f t="shared" si="64"/>
        <v>0</v>
      </c>
      <c r="M77" s="432"/>
      <c r="N77" s="432">
        <f t="shared" si="64"/>
        <v>0</v>
      </c>
      <c r="O77" s="432"/>
      <c r="P77" s="432">
        <f t="shared" si="64"/>
        <v>0</v>
      </c>
      <c r="Q77" s="432"/>
      <c r="R77" s="432">
        <f t="shared" si="64"/>
        <v>0</v>
      </c>
      <c r="S77" s="432"/>
      <c r="T77" s="399">
        <f t="shared" ref="T77:T83" si="65">SUM(B77:R77)</f>
        <v>0</v>
      </c>
      <c r="U77" s="400" t="e">
        <f>T77/$T$84</f>
        <v>#DIV/0!</v>
      </c>
    </row>
    <row r="78" spans="1:23" ht="12.75" customHeight="1" x14ac:dyDescent="0.2">
      <c r="A78" s="401" t="str">
        <f>A$6</f>
        <v>Attiecināmais valsts budžeta finansējums</v>
      </c>
      <c r="B78" s="432">
        <f>IF($W74=2,B84-B77,0)</f>
        <v>0</v>
      </c>
      <c r="C78" s="432"/>
      <c r="D78" s="432">
        <f t="shared" ref="D78:R78" si="66">IF($W74=2,D84-D77,0)</f>
        <v>0</v>
      </c>
      <c r="E78" s="432"/>
      <c r="F78" s="432">
        <f t="shared" si="66"/>
        <v>0</v>
      </c>
      <c r="G78" s="432"/>
      <c r="H78" s="432">
        <f t="shared" si="66"/>
        <v>0</v>
      </c>
      <c r="I78" s="432"/>
      <c r="J78" s="432">
        <f t="shared" si="66"/>
        <v>0</v>
      </c>
      <c r="K78" s="432"/>
      <c r="L78" s="432">
        <f t="shared" si="66"/>
        <v>0</v>
      </c>
      <c r="M78" s="432"/>
      <c r="N78" s="432">
        <f t="shared" si="66"/>
        <v>0</v>
      </c>
      <c r="O78" s="432"/>
      <c r="P78" s="432">
        <f t="shared" si="66"/>
        <v>0</v>
      </c>
      <c r="Q78" s="432"/>
      <c r="R78" s="432">
        <f t="shared" si="66"/>
        <v>0</v>
      </c>
      <c r="S78" s="432"/>
      <c r="T78" s="399">
        <f t="shared" si="65"/>
        <v>0</v>
      </c>
      <c r="U78" s="400" t="e">
        <f t="shared" ref="U78:U84" si="67">T78/$T$84</f>
        <v>#DIV/0!</v>
      </c>
    </row>
    <row r="79" spans="1:23" ht="12.75" customHeight="1" x14ac:dyDescent="0.2">
      <c r="A79" s="401" t="str">
        <f>A$7</f>
        <v>Valsts budžeta dotācija pašvaldībām</v>
      </c>
      <c r="B79" s="433">
        <f>IF($W74=1,(B77/0.85*0.15+B77)*0.15*'Dati par projektu'!$C$10,0)</f>
        <v>0</v>
      </c>
      <c r="C79" s="433"/>
      <c r="D79" s="433">
        <f>IF($W74=1,(D77/0.85*0.15+D77)*0.15*'Dati par projektu'!$C$10,0)</f>
        <v>0</v>
      </c>
      <c r="E79" s="433"/>
      <c r="F79" s="433">
        <f>IF($W74=1,(F77/0.85*0.15+F77)*0.15*'Dati par projektu'!$C$10,0)</f>
        <v>0</v>
      </c>
      <c r="G79" s="433"/>
      <c r="H79" s="433">
        <f>IF($W74=1,(H77/0.85*0.15+H77)*0.15*'Dati par projektu'!$C$10,0)</f>
        <v>0</v>
      </c>
      <c r="I79" s="433"/>
      <c r="J79" s="433">
        <f>IF($W74=1,(J77/0.85*0.15+J77)*0.15*'Dati par projektu'!$C$10,0)</f>
        <v>0</v>
      </c>
      <c r="K79" s="433"/>
      <c r="L79" s="433">
        <f>IF($W74=1,(L77/0.85*0.15+L77)*0.15*'Dati par projektu'!$C$10,0)</f>
        <v>0</v>
      </c>
      <c r="M79" s="433"/>
      <c r="N79" s="433">
        <f>IF($W74=1,(N77/0.85*0.15+N77)*0.15*'Dati par projektu'!$C$10,0)</f>
        <v>0</v>
      </c>
      <c r="O79" s="433"/>
      <c r="P79" s="433">
        <f>IF($W74=1,(P77/0.85*0.15+P77)*0.15*'Dati par projektu'!$C$10,0)</f>
        <v>0</v>
      </c>
      <c r="Q79" s="433"/>
      <c r="R79" s="433">
        <f>IF($W74=1,(R77/0.85*0.15+R77)*0.15*'Dati par projektu'!$C$10,0)</f>
        <v>0</v>
      </c>
      <c r="S79" s="433"/>
      <c r="T79" s="399">
        <f t="shared" si="65"/>
        <v>0</v>
      </c>
      <c r="U79" s="400" t="e">
        <f t="shared" si="67"/>
        <v>#DIV/0!</v>
      </c>
    </row>
    <row r="80" spans="1:23" ht="12.75" customHeight="1" x14ac:dyDescent="0.2">
      <c r="A80" s="401" t="str">
        <f>A$8</f>
        <v>Pašvaldības finansējums</v>
      </c>
      <c r="B80" s="433">
        <f>IF($W74=1,B84-B77-B79-B83,0)</f>
        <v>0</v>
      </c>
      <c r="C80" s="433"/>
      <c r="D80" s="433">
        <f t="shared" ref="D80:R80" si="68">IF($W74=1,D84-D77-D79-D83,0)</f>
        <v>0</v>
      </c>
      <c r="E80" s="433"/>
      <c r="F80" s="433">
        <f t="shared" si="68"/>
        <v>0</v>
      </c>
      <c r="G80" s="433"/>
      <c r="H80" s="433">
        <f t="shared" si="68"/>
        <v>0</v>
      </c>
      <c r="I80" s="433"/>
      <c r="J80" s="433">
        <f t="shared" si="68"/>
        <v>0</v>
      </c>
      <c r="K80" s="433"/>
      <c r="L80" s="433">
        <f t="shared" si="68"/>
        <v>0</v>
      </c>
      <c r="M80" s="433"/>
      <c r="N80" s="433">
        <f t="shared" si="68"/>
        <v>0</v>
      </c>
      <c r="O80" s="433"/>
      <c r="P80" s="433">
        <f t="shared" si="68"/>
        <v>0</v>
      </c>
      <c r="Q80" s="433"/>
      <c r="R80" s="433">
        <f t="shared" si="68"/>
        <v>0</v>
      </c>
      <c r="S80" s="433"/>
      <c r="T80" s="399">
        <f t="shared" si="65"/>
        <v>0</v>
      </c>
      <c r="U80" s="400" t="e">
        <f t="shared" si="67"/>
        <v>#DIV/0!</v>
      </c>
    </row>
    <row r="81" spans="1:23" s="3" customFormat="1" ht="12.75" customHeight="1" x14ac:dyDescent="0.2">
      <c r="A81" s="401" t="str">
        <f>A$9</f>
        <v>Cits publiskais finansējums</v>
      </c>
      <c r="B81" s="433"/>
      <c r="C81" s="433"/>
      <c r="D81" s="433"/>
      <c r="E81" s="433"/>
      <c r="F81" s="433"/>
      <c r="G81" s="433"/>
      <c r="H81" s="433"/>
      <c r="I81" s="433"/>
      <c r="J81" s="433"/>
      <c r="K81" s="433"/>
      <c r="L81" s="433"/>
      <c r="M81" s="433"/>
      <c r="N81" s="433"/>
      <c r="O81" s="433"/>
      <c r="P81" s="433"/>
      <c r="Q81" s="433"/>
      <c r="R81" s="433"/>
      <c r="S81" s="433"/>
      <c r="T81" s="399">
        <f t="shared" si="65"/>
        <v>0</v>
      </c>
      <c r="U81" s="400" t="e">
        <f t="shared" si="67"/>
        <v>#DIV/0!</v>
      </c>
    </row>
    <row r="82" spans="1:23" ht="12.75" customHeight="1" x14ac:dyDescent="0.2">
      <c r="A82" s="402" t="str">
        <f>A$10</f>
        <v>Publiskās attiecināmās izmaksas</v>
      </c>
      <c r="B82" s="300">
        <f>SUM(B77:B81)</f>
        <v>0</v>
      </c>
      <c r="C82" s="300"/>
      <c r="D82" s="300">
        <f t="shared" ref="D82:R82" si="69">SUM(D77:D81)</f>
        <v>0</v>
      </c>
      <c r="E82" s="300"/>
      <c r="F82" s="300">
        <f t="shared" si="69"/>
        <v>0</v>
      </c>
      <c r="G82" s="300"/>
      <c r="H82" s="300">
        <f t="shared" si="69"/>
        <v>0</v>
      </c>
      <c r="I82" s="300"/>
      <c r="J82" s="300">
        <f t="shared" si="69"/>
        <v>0</v>
      </c>
      <c r="K82" s="300"/>
      <c r="L82" s="300">
        <f t="shared" si="69"/>
        <v>0</v>
      </c>
      <c r="M82" s="300"/>
      <c r="N82" s="300">
        <f t="shared" si="69"/>
        <v>0</v>
      </c>
      <c r="O82" s="300"/>
      <c r="P82" s="300">
        <f t="shared" si="69"/>
        <v>0</v>
      </c>
      <c r="Q82" s="300"/>
      <c r="R82" s="300">
        <f t="shared" si="69"/>
        <v>0</v>
      </c>
      <c r="S82" s="300"/>
      <c r="T82" s="403">
        <f t="shared" si="65"/>
        <v>0</v>
      </c>
      <c r="U82" s="400" t="e">
        <f t="shared" si="67"/>
        <v>#DIV/0!</v>
      </c>
    </row>
    <row r="83" spans="1:23" ht="12.75" customHeight="1" x14ac:dyDescent="0.2">
      <c r="A83" s="401" t="str">
        <f>A$11</f>
        <v>Privātās attiecināmās izmaksas</v>
      </c>
      <c r="B83" s="433"/>
      <c r="C83" s="433"/>
      <c r="D83" s="433"/>
      <c r="E83" s="433"/>
      <c r="F83" s="433"/>
      <c r="G83" s="433"/>
      <c r="H83" s="433"/>
      <c r="I83" s="433"/>
      <c r="J83" s="433"/>
      <c r="K83" s="433"/>
      <c r="L83" s="433"/>
      <c r="M83" s="433"/>
      <c r="N83" s="433"/>
      <c r="O83" s="433"/>
      <c r="P83" s="433"/>
      <c r="Q83" s="433"/>
      <c r="R83" s="433"/>
      <c r="S83" s="433"/>
      <c r="T83" s="399">
        <f t="shared" si="65"/>
        <v>0</v>
      </c>
      <c r="U83" s="400" t="e">
        <f t="shared" si="67"/>
        <v>#DIV/0!</v>
      </c>
    </row>
    <row r="84" spans="1:23" ht="12.75" customHeight="1" x14ac:dyDescent="0.2">
      <c r="A84" s="402" t="str">
        <f>A$12</f>
        <v>Kopējās attiecināmās izmaksas</v>
      </c>
      <c r="B84" s="300">
        <f>IF(B23=2,'1.1.C. Iesniedzējs'!H24,'1.1.C. Iesniedzējs'!H24*B23)</f>
        <v>0</v>
      </c>
      <c r="C84" s="300"/>
      <c r="D84" s="300">
        <f>IF(D23=2,'1.1.C. Iesniedzējs'!J24+'1.1.C. Iesniedzējs'!H24,'1.1.C. Iesniedzējs'!J24*D23)</f>
        <v>0</v>
      </c>
      <c r="E84" s="300"/>
      <c r="F84" s="300">
        <f>IF(F23=2,'1.1.C. Iesniedzējs'!L24+'1.1.C. Iesniedzējs'!J24+'1.1.C. Iesniedzējs'!H24,'1.1.C. Iesniedzējs'!L24*F23)</f>
        <v>0</v>
      </c>
      <c r="G84" s="300"/>
      <c r="H84" s="300">
        <f>IF(H23=2,'1.1.C. Iesniedzējs'!N24+'1.1.C. Iesniedzējs'!L24+'1.1.C. Iesniedzējs'!J24+'1.1.C. Iesniedzējs'!H24,'1.1.C. Iesniedzējs'!N24*H23)</f>
        <v>0</v>
      </c>
      <c r="I84" s="300"/>
      <c r="J84" s="300">
        <f>IF(J23=2,'1.1.C. Iesniedzējs'!P24,'1.1.C. Iesniedzējs'!P24*J23)</f>
        <v>0</v>
      </c>
      <c r="K84" s="300"/>
      <c r="L84" s="300">
        <f>IF(L23=2,'1.1.C. Iesniedzējs'!R24,'1.1.C. Iesniedzējs'!R24*L23)</f>
        <v>0</v>
      </c>
      <c r="M84" s="300"/>
      <c r="N84" s="300">
        <f>IF(N23=2,'1.1.C. Iesniedzējs'!T24,'1.1.C. Iesniedzējs'!T24*N23)</f>
        <v>0</v>
      </c>
      <c r="O84" s="300"/>
      <c r="P84" s="300">
        <f>IF(P23=2,'1.1.C. Iesniedzējs'!V24,'1.1.C. Iesniedzējs'!V24*P23)</f>
        <v>0</v>
      </c>
      <c r="Q84" s="300"/>
      <c r="R84" s="300">
        <f>IF(R23=2,'1.1.C. Iesniedzējs'!X24,'1.1.C. Iesniedzējs'!X24*R23)</f>
        <v>0</v>
      </c>
      <c r="S84" s="300"/>
      <c r="T84" s="403">
        <f>SUM(B84:R84)</f>
        <v>0</v>
      </c>
      <c r="U84" s="400" t="e">
        <f t="shared" si="67"/>
        <v>#DIV/0!</v>
      </c>
    </row>
    <row r="85" spans="1:23" ht="12.75" customHeight="1" x14ac:dyDescent="0.2">
      <c r="A85" s="401" t="str">
        <f>A$13</f>
        <v>Publiskās ārpusprojekta izmaksas</v>
      </c>
      <c r="B85" s="433">
        <f>IF($W74=1,IF(B23=2,'1.1.C. Iesniedzējs'!I24,'1.1.C. Iesniedzējs'!I24*B23),0)</f>
        <v>0</v>
      </c>
      <c r="C85" s="433"/>
      <c r="D85" s="433">
        <f>IF($W74=1,IF(D23=2,'1.1.C. Iesniedzējs'!K24+'1.1.C. Iesniedzējs'!I24,'1.1.C. Iesniedzējs'!K24*D23),0)</f>
        <v>0</v>
      </c>
      <c r="E85" s="433"/>
      <c r="F85" s="433">
        <f>IF($W74=1,IF(F23=2,'1.1.C. Iesniedzējs'!M24+'1.1.C. Iesniedzējs'!K24+'1.1.C. Iesniedzējs'!I24,'1.1.C. Iesniedzējs'!M24*F23),0)</f>
        <v>0</v>
      </c>
      <c r="G85" s="433"/>
      <c r="H85" s="433">
        <f>IF($W74=1,IF(H23=2,'1.1.C. Iesniedzējs'!O24+'1.1.C. Iesniedzējs'!M24+'1.1.C. Iesniedzējs'!K24+'1.1.C. Iesniedzējs'!I24,'1.1.C. Iesniedzējs'!O24*H23),0)</f>
        <v>0</v>
      </c>
      <c r="I85" s="433"/>
      <c r="J85" s="433">
        <f>IF($W74=1,IF(J23=2,'1.1.C. Iesniedzējs'!Q24,'1.1.C. Iesniedzējs'!Q24*J23),0)</f>
        <v>0</v>
      </c>
      <c r="K85" s="433"/>
      <c r="L85" s="433">
        <f>IF($W74=1,IF(L23=2,'1.1.C. Iesniedzējs'!S24,'1.1.C. Iesniedzējs'!S24*L23),0)</f>
        <v>0</v>
      </c>
      <c r="M85" s="433"/>
      <c r="N85" s="433">
        <f>IF($W74=1,IF(N23=2,'1.1.C. Iesniedzējs'!U24,'1.1.C. Iesniedzējs'!U24*N23),0)</f>
        <v>0</v>
      </c>
      <c r="O85" s="433"/>
      <c r="P85" s="433">
        <f>IF($W74=1,IF(P23=2,'1.1.C. Iesniedzējs'!W24,'1.1.C. Iesniedzējs'!W24*P23),0)</f>
        <v>0</v>
      </c>
      <c r="Q85" s="433"/>
      <c r="R85" s="433">
        <f>IF($W74=1,IF(R23=2,'1.1.C. Iesniedzējs'!Y24,'1.1.C. Iesniedzējs'!Y24*R23),0)</f>
        <v>0</v>
      </c>
      <c r="S85" s="433"/>
      <c r="T85" s="399">
        <f t="shared" ref="T85:T87" si="70">SUM(B85:R85)</f>
        <v>0</v>
      </c>
      <c r="U85" s="434" t="s">
        <v>322</v>
      </c>
    </row>
    <row r="86" spans="1:23" ht="12.75" customHeight="1" x14ac:dyDescent="0.2">
      <c r="A86" s="401" t="str">
        <f>A$14</f>
        <v>Privātās ārpusprojekta izmaksas</v>
      </c>
      <c r="B86" s="433">
        <f>IF($W74=3,IF(B23=2,'1.1.C. Iesniedzējs'!I25,'1.1.C. Iesniedzējs'!I25*B23),0)</f>
        <v>0</v>
      </c>
      <c r="C86" s="433"/>
      <c r="D86" s="433">
        <f>IF($W74=3,IF(D23=2,'1.1.C. Iesniedzējs'!K25+'1.1.C. Iesniedzējs'!I25,'1.1.C. Iesniedzējs'!K25*D23),0)</f>
        <v>0</v>
      </c>
      <c r="E86" s="433"/>
      <c r="F86" s="433">
        <f>IF($W74=3,IF(F23=2,'1.1.C. Iesniedzējs'!M25+'1.1.C. Iesniedzējs'!K25+'1.1.C. Iesniedzējs'!I25,'1.1.C. Iesniedzējs'!M25*F23),0)</f>
        <v>0</v>
      </c>
      <c r="G86" s="433"/>
      <c r="H86" s="433">
        <f>IF($W74=3,IF(H23=2,'1.1.C. Iesniedzējs'!O25+'1.1.C. Iesniedzējs'!M25+'1.1.C. Iesniedzējs'!K25+'1.1.C. Iesniedzējs'!I25,'1.1.C. Iesniedzējs'!O25*H23),0)</f>
        <v>0</v>
      </c>
      <c r="I86" s="433"/>
      <c r="J86" s="433">
        <f>IF($W74=3,IF(J23=2,'1.1.C. Iesniedzējs'!Q25,'1.1.C. Iesniedzējs'!Q25*J23),0)</f>
        <v>0</v>
      </c>
      <c r="K86" s="433"/>
      <c r="L86" s="433">
        <f>IF($W74=3,IF(L23=2,'1.1.C. Iesniedzējs'!S25,'1.1.C. Iesniedzējs'!S25*L23),0)</f>
        <v>0</v>
      </c>
      <c r="M86" s="433"/>
      <c r="N86" s="433">
        <f>IF($W74=3,IF(N23=2,'1.1.C. Iesniedzējs'!U25,'1.1.C. Iesniedzējs'!U25*N23),0)</f>
        <v>0</v>
      </c>
      <c r="O86" s="433"/>
      <c r="P86" s="433">
        <f>IF($W74=3,IF(P23=2,'1.1.C. Iesniedzējs'!W25,'1.1.C. Iesniedzējs'!W25*P23),0)</f>
        <v>0</v>
      </c>
      <c r="Q86" s="433"/>
      <c r="R86" s="433">
        <f>IF($W74=3,IF(R23=2,'1.1.C. Iesniedzējs'!Y25,'1.1.C. Iesniedzējs'!Y25*R23),0)</f>
        <v>0</v>
      </c>
      <c r="S86" s="433"/>
      <c r="T86" s="399">
        <f t="shared" si="70"/>
        <v>0</v>
      </c>
      <c r="U86" s="434" t="s">
        <v>322</v>
      </c>
    </row>
    <row r="87" spans="1:23" ht="12.75" customHeight="1" x14ac:dyDescent="0.2">
      <c r="A87" s="402" t="str">
        <f>A$15</f>
        <v>Ārpusprojekta izmaksas kopā</v>
      </c>
      <c r="B87" s="300">
        <f>SUM(B85:B86)</f>
        <v>0</v>
      </c>
      <c r="C87" s="300"/>
      <c r="D87" s="300">
        <f t="shared" ref="D87:R87" si="71">SUM(D84:D86)</f>
        <v>0</v>
      </c>
      <c r="E87" s="300"/>
      <c r="F87" s="300">
        <f t="shared" si="71"/>
        <v>0</v>
      </c>
      <c r="G87" s="300"/>
      <c r="H87" s="300">
        <f t="shared" si="71"/>
        <v>0</v>
      </c>
      <c r="I87" s="300"/>
      <c r="J87" s="300">
        <f t="shared" si="71"/>
        <v>0</v>
      </c>
      <c r="K87" s="300"/>
      <c r="L87" s="300">
        <f t="shared" si="71"/>
        <v>0</v>
      </c>
      <c r="M87" s="300"/>
      <c r="N87" s="300">
        <f t="shared" si="71"/>
        <v>0</v>
      </c>
      <c r="O87" s="300"/>
      <c r="P87" s="300">
        <f t="shared" si="71"/>
        <v>0</v>
      </c>
      <c r="Q87" s="300"/>
      <c r="R87" s="300">
        <f t="shared" si="71"/>
        <v>0</v>
      </c>
      <c r="S87" s="300"/>
      <c r="T87" s="403">
        <f t="shared" si="70"/>
        <v>0</v>
      </c>
      <c r="U87" s="434" t="s">
        <v>322</v>
      </c>
    </row>
    <row r="88" spans="1:23" ht="12.75" customHeight="1" x14ac:dyDescent="0.25">
      <c r="A88" s="407" t="str">
        <f>A$16</f>
        <v>Kopējās izmaksas</v>
      </c>
      <c r="B88" s="408">
        <f>B84+B87</f>
        <v>0</v>
      </c>
      <c r="C88" s="408"/>
      <c r="D88" s="408">
        <f t="shared" ref="D88:R88" si="72">D83+D87</f>
        <v>0</v>
      </c>
      <c r="E88" s="408"/>
      <c r="F88" s="408">
        <f t="shared" si="72"/>
        <v>0</v>
      </c>
      <c r="G88" s="408"/>
      <c r="H88" s="408">
        <f t="shared" si="72"/>
        <v>0</v>
      </c>
      <c r="I88" s="408"/>
      <c r="J88" s="408">
        <f t="shared" si="72"/>
        <v>0</v>
      </c>
      <c r="K88" s="408"/>
      <c r="L88" s="408">
        <f t="shared" si="72"/>
        <v>0</v>
      </c>
      <c r="M88" s="408"/>
      <c r="N88" s="408">
        <f t="shared" si="72"/>
        <v>0</v>
      </c>
      <c r="O88" s="408"/>
      <c r="P88" s="408">
        <f t="shared" si="72"/>
        <v>0</v>
      </c>
      <c r="Q88" s="408"/>
      <c r="R88" s="408">
        <f t="shared" si="72"/>
        <v>0</v>
      </c>
      <c r="S88" s="408"/>
      <c r="T88" s="403">
        <f>SUM(B88:R88)</f>
        <v>0</v>
      </c>
      <c r="U88" s="434" t="s">
        <v>322</v>
      </c>
    </row>
    <row r="89" spans="1:23" ht="12.75" customHeight="1" x14ac:dyDescent="0.25">
      <c r="A89" s="421"/>
      <c r="B89" s="421"/>
      <c r="C89" s="421"/>
      <c r="D89" s="421"/>
      <c r="E89" s="421"/>
      <c r="F89" s="421"/>
      <c r="G89" s="421"/>
      <c r="H89" s="421"/>
      <c r="I89" s="421"/>
      <c r="J89" s="421"/>
      <c r="K89" s="421"/>
      <c r="L89" s="421"/>
      <c r="M89" s="421"/>
      <c r="N89" s="421"/>
      <c r="O89" s="421"/>
      <c r="P89" s="421"/>
      <c r="Q89" s="421"/>
      <c r="R89" s="421"/>
      <c r="S89" s="421"/>
      <c r="T89" s="421"/>
      <c r="U89" s="421"/>
    </row>
    <row r="90" spans="1:23" ht="24" customHeight="1" x14ac:dyDescent="0.2">
      <c r="A90" s="436" t="s">
        <v>334</v>
      </c>
      <c r="B90" s="424">
        <f>'1.2.1.A. Partneris-1'!C3</f>
        <v>0</v>
      </c>
      <c r="C90" s="425"/>
      <c r="D90" s="425"/>
      <c r="E90" s="425"/>
      <c r="F90" s="424">
        <f>'1.2.1.A. Partneris-1'!H3</f>
        <v>0</v>
      </c>
      <c r="G90" s="425"/>
      <c r="H90" s="426"/>
      <c r="I90" s="425"/>
      <c r="J90" s="426" t="s">
        <v>329</v>
      </c>
      <c r="K90" s="425"/>
      <c r="L90" s="428">
        <f>'1.2.1.A. Partneris-1'!C24</f>
        <v>0.85</v>
      </c>
      <c r="M90" s="425"/>
      <c r="N90" s="429" t="s">
        <v>335</v>
      </c>
      <c r="O90" s="425"/>
      <c r="P90" s="426"/>
      <c r="Q90" s="425"/>
      <c r="R90" s="426"/>
      <c r="S90" s="425"/>
      <c r="T90" s="426"/>
      <c r="U90" s="426"/>
      <c r="W90" s="4">
        <f>IF(F90=Dati!$J$3,1,IF(F90=Dati!$J$4,2,IF(F90=Dati!$J$5,3,0)))</f>
        <v>0</v>
      </c>
    </row>
    <row r="91" spans="1:23" x14ac:dyDescent="0.2">
      <c r="A91" s="395" t="s">
        <v>314</v>
      </c>
      <c r="B91" s="396">
        <f>B$3</f>
        <v>2026</v>
      </c>
      <c r="C91" s="396"/>
      <c r="D91" s="396">
        <f>D$3</f>
        <v>2027</v>
      </c>
      <c r="E91" s="396"/>
      <c r="F91" s="396">
        <f>F$3</f>
        <v>2028</v>
      </c>
      <c r="G91" s="396"/>
      <c r="H91" s="396">
        <f>H$3</f>
        <v>2029</v>
      </c>
      <c r="I91" s="396"/>
      <c r="J91" s="396" t="str">
        <f>J$3</f>
        <v>X</v>
      </c>
      <c r="K91" s="396"/>
      <c r="L91" s="396" t="str">
        <f>L$3</f>
        <v>X</v>
      </c>
      <c r="M91" s="396"/>
      <c r="N91" s="396" t="str">
        <f>N$3</f>
        <v>X</v>
      </c>
      <c r="O91" s="396"/>
      <c r="P91" s="396" t="str">
        <f>P$3</f>
        <v>X</v>
      </c>
      <c r="Q91" s="396"/>
      <c r="R91" s="396" t="str">
        <f>R$3</f>
        <v>X</v>
      </c>
      <c r="S91" s="396"/>
      <c r="T91" s="396"/>
      <c r="U91" s="396"/>
    </row>
    <row r="92" spans="1:23" x14ac:dyDescent="0.2">
      <c r="A92" s="430"/>
      <c r="B92" s="397" t="s">
        <v>315</v>
      </c>
      <c r="C92" s="397"/>
      <c r="D92" s="397" t="s">
        <v>315</v>
      </c>
      <c r="E92" s="397"/>
      <c r="F92" s="397" t="s">
        <v>315</v>
      </c>
      <c r="G92" s="397"/>
      <c r="H92" s="397" t="s">
        <v>315</v>
      </c>
      <c r="I92" s="397"/>
      <c r="J92" s="397" t="s">
        <v>315</v>
      </c>
      <c r="K92" s="397"/>
      <c r="L92" s="397" t="s">
        <v>315</v>
      </c>
      <c r="M92" s="397"/>
      <c r="N92" s="397" t="s">
        <v>315</v>
      </c>
      <c r="O92" s="397"/>
      <c r="P92" s="397" t="s">
        <v>315</v>
      </c>
      <c r="Q92" s="397"/>
      <c r="R92" s="397" t="s">
        <v>315</v>
      </c>
      <c r="S92" s="397"/>
      <c r="T92" s="397" t="s">
        <v>191</v>
      </c>
      <c r="U92" s="397" t="s">
        <v>131</v>
      </c>
    </row>
    <row r="93" spans="1:23" ht="12.75" customHeight="1" x14ac:dyDescent="0.2">
      <c r="A93" s="431" t="str">
        <f>A$5</f>
        <v>Taisnīgas pārkārtošanās fonds</v>
      </c>
      <c r="B93" s="432">
        <f>B100*$L$90</f>
        <v>0</v>
      </c>
      <c r="C93" s="432"/>
      <c r="D93" s="432">
        <f t="shared" ref="D93:R93" si="73">D100*$L$90</f>
        <v>0</v>
      </c>
      <c r="E93" s="432"/>
      <c r="F93" s="432">
        <f t="shared" si="73"/>
        <v>0</v>
      </c>
      <c r="G93" s="432"/>
      <c r="H93" s="432">
        <f t="shared" si="73"/>
        <v>0</v>
      </c>
      <c r="I93" s="432"/>
      <c r="J93" s="432">
        <f t="shared" si="73"/>
        <v>0</v>
      </c>
      <c r="K93" s="432"/>
      <c r="L93" s="432">
        <f t="shared" si="73"/>
        <v>0</v>
      </c>
      <c r="M93" s="432"/>
      <c r="N93" s="432">
        <f t="shared" si="73"/>
        <v>0</v>
      </c>
      <c r="O93" s="432"/>
      <c r="P93" s="432">
        <f t="shared" si="73"/>
        <v>0</v>
      </c>
      <c r="Q93" s="432"/>
      <c r="R93" s="432">
        <f t="shared" si="73"/>
        <v>0</v>
      </c>
      <c r="S93" s="432"/>
      <c r="T93" s="399">
        <f t="shared" ref="T93:T100" si="74">SUM(B93:R93)</f>
        <v>0</v>
      </c>
      <c r="U93" s="400" t="e">
        <f>T93/$T$100</f>
        <v>#DIV/0!</v>
      </c>
    </row>
    <row r="94" spans="1:23" ht="12.75" customHeight="1" x14ac:dyDescent="0.2">
      <c r="A94" s="401" t="str">
        <f>A$6</f>
        <v>Attiecināmais valsts budžeta finansējums</v>
      </c>
      <c r="B94" s="432">
        <f>IF($W90=2,B100-B93,0)</f>
        <v>0</v>
      </c>
      <c r="C94" s="432"/>
      <c r="D94" s="432">
        <f t="shared" ref="D94:R94" si="75">IF($W90=2,D100-D93,0)</f>
        <v>0</v>
      </c>
      <c r="E94" s="432"/>
      <c r="F94" s="432">
        <f t="shared" si="75"/>
        <v>0</v>
      </c>
      <c r="G94" s="432"/>
      <c r="H94" s="432">
        <f t="shared" si="75"/>
        <v>0</v>
      </c>
      <c r="I94" s="432"/>
      <c r="J94" s="432">
        <f t="shared" si="75"/>
        <v>0</v>
      </c>
      <c r="K94" s="432"/>
      <c r="L94" s="432">
        <f t="shared" si="75"/>
        <v>0</v>
      </c>
      <c r="M94" s="432"/>
      <c r="N94" s="432">
        <f t="shared" si="75"/>
        <v>0</v>
      </c>
      <c r="O94" s="432"/>
      <c r="P94" s="432">
        <f t="shared" si="75"/>
        <v>0</v>
      </c>
      <c r="Q94" s="432"/>
      <c r="R94" s="432">
        <f t="shared" si="75"/>
        <v>0</v>
      </c>
      <c r="S94" s="432"/>
      <c r="T94" s="399">
        <f t="shared" si="74"/>
        <v>0</v>
      </c>
      <c r="U94" s="400" t="e">
        <f t="shared" ref="U94:U100" si="76">T94/$T$100</f>
        <v>#DIV/0!</v>
      </c>
    </row>
    <row r="95" spans="1:23" ht="12.75" customHeight="1" x14ac:dyDescent="0.2">
      <c r="A95" s="401" t="str">
        <f>A$7</f>
        <v>Valsts budžeta dotācija pašvaldībām</v>
      </c>
      <c r="B95" s="433">
        <f>IF($W90=1,(B93/0.85*0.15+B93)*0.15*'1.2.1.A. Partneris-1'!$O$3,0)</f>
        <v>0</v>
      </c>
      <c r="C95" s="433"/>
      <c r="D95" s="433">
        <f>IF($W90=1,(D93/0.85*0.15+D93)*0.15*'1.2.1.A. Partneris-1'!$O$3,0)</f>
        <v>0</v>
      </c>
      <c r="E95" s="433"/>
      <c r="F95" s="433">
        <f>IF($W90=1,(F93/0.85*0.15+F93)*0.15*'1.2.1.A. Partneris-1'!$O$3,0)</f>
        <v>0</v>
      </c>
      <c r="G95" s="433"/>
      <c r="H95" s="433">
        <f>IF($W90=1,(H93/0.85*0.15+H93)*0.15*'1.2.1.A. Partneris-1'!$O$3,0)</f>
        <v>0</v>
      </c>
      <c r="I95" s="433"/>
      <c r="J95" s="433">
        <f>IF($W90=1,(J93/0.85*0.15+J93)*0.15*'1.2.1.A. Partneris-1'!$O$3,0)</f>
        <v>0</v>
      </c>
      <c r="K95" s="433"/>
      <c r="L95" s="433">
        <f>IF($W90=1,(L93/0.85*0.15+L93)*0.15*'1.2.1.A. Partneris-1'!$O$3,0)</f>
        <v>0</v>
      </c>
      <c r="M95" s="433"/>
      <c r="N95" s="433">
        <f>IF($W90=1,(N93/0.85*0.15+N93)*0.15*'1.2.1.A. Partneris-1'!$O$3,0)</f>
        <v>0</v>
      </c>
      <c r="O95" s="433"/>
      <c r="P95" s="433">
        <f>IF($W90=1,(P93/0.85*0.15+P93)*0.15*'1.2.1.A. Partneris-1'!$O$3,0)</f>
        <v>0</v>
      </c>
      <c r="Q95" s="433"/>
      <c r="R95" s="433">
        <f>IF($W90=1,(R93/0.85*0.15+R93)*0.15*'1.2.1.A. Partneris-1'!$O$3,0)</f>
        <v>0</v>
      </c>
      <c r="S95" s="433"/>
      <c r="T95" s="399">
        <f t="shared" si="74"/>
        <v>0</v>
      </c>
      <c r="U95" s="400" t="e">
        <f t="shared" si="76"/>
        <v>#DIV/0!</v>
      </c>
    </row>
    <row r="96" spans="1:23" ht="12.75" customHeight="1" x14ac:dyDescent="0.2">
      <c r="A96" s="401" t="str">
        <f>A$8</f>
        <v>Pašvaldības finansējums</v>
      </c>
      <c r="B96" s="433">
        <f>IF($W90=1,B100-B93-B95,0)</f>
        <v>0</v>
      </c>
      <c r="C96" s="433"/>
      <c r="D96" s="433">
        <f t="shared" ref="D96:R96" si="77">IF($W90=1,D100-D93-D95,0)</f>
        <v>0</v>
      </c>
      <c r="E96" s="433"/>
      <c r="F96" s="433">
        <f t="shared" si="77"/>
        <v>0</v>
      </c>
      <c r="G96" s="433"/>
      <c r="H96" s="433">
        <f t="shared" si="77"/>
        <v>0</v>
      </c>
      <c r="I96" s="433"/>
      <c r="J96" s="433">
        <f t="shared" si="77"/>
        <v>0</v>
      </c>
      <c r="K96" s="433"/>
      <c r="L96" s="433">
        <f t="shared" si="77"/>
        <v>0</v>
      </c>
      <c r="M96" s="433"/>
      <c r="N96" s="433">
        <f t="shared" si="77"/>
        <v>0</v>
      </c>
      <c r="O96" s="433"/>
      <c r="P96" s="433">
        <f t="shared" si="77"/>
        <v>0</v>
      </c>
      <c r="Q96" s="433"/>
      <c r="R96" s="433">
        <f t="shared" si="77"/>
        <v>0</v>
      </c>
      <c r="S96" s="433"/>
      <c r="T96" s="399">
        <f t="shared" si="74"/>
        <v>0</v>
      </c>
      <c r="U96" s="400" t="e">
        <f t="shared" si="76"/>
        <v>#DIV/0!</v>
      </c>
    </row>
    <row r="97" spans="1:23" s="3" customFormat="1" ht="12.75" customHeight="1" x14ac:dyDescent="0.2">
      <c r="A97" s="401" t="str">
        <f>A$9</f>
        <v>Cits publiskais finansējums</v>
      </c>
      <c r="B97" s="433">
        <f>IF($F$90="Speciālās ekonomiskās zonas pārvalde",B100-B93,IF($F$90="Kapitālsabiedrība",B100-B93,0))</f>
        <v>0</v>
      </c>
      <c r="C97" s="433"/>
      <c r="D97" s="433">
        <f t="shared" ref="D97" si="78">IF($F$90="Speciālās ekonomiskās zonas pārvalde",D100-D93,IF($F$90="Kapitālsabiedrība",D100-D93,0))</f>
        <v>0</v>
      </c>
      <c r="E97" s="433"/>
      <c r="F97" s="433">
        <f t="shared" ref="F97" si="79">IF($F$90="Speciālās ekonomiskās zonas pārvalde",F100-F93,IF($F$90="Kapitālsabiedrība",F100-F93,0))</f>
        <v>0</v>
      </c>
      <c r="G97" s="433"/>
      <c r="H97" s="433">
        <f t="shared" ref="H97" si="80">IF($F$90="Speciālās ekonomiskās zonas pārvalde",H100-H93,IF($F$90="Kapitālsabiedrība",H100-H93,0))</f>
        <v>0</v>
      </c>
      <c r="I97" s="433"/>
      <c r="J97" s="433">
        <f t="shared" ref="J97" si="81">IF($F$90="Speciālās ekonomiskās zonas pārvalde",J100-J93,IF($F$90="Kapitālsabiedrība",J100-J93,0))</f>
        <v>0</v>
      </c>
      <c r="K97" s="433"/>
      <c r="L97" s="433">
        <f t="shared" ref="L97" si="82">IF($F$90="Speciālās ekonomiskās zonas pārvalde",L100-L93,IF($F$90="Kapitālsabiedrība",L100-L93,0))</f>
        <v>0</v>
      </c>
      <c r="M97" s="433"/>
      <c r="N97" s="433">
        <f t="shared" ref="N97" si="83">IF($F$90="Speciālās ekonomiskās zonas pārvalde",N100-N93,IF($F$90="Kapitālsabiedrība",N100-N93,0))</f>
        <v>0</v>
      </c>
      <c r="O97" s="433"/>
      <c r="P97" s="433">
        <f t="shared" ref="P97" si="84">IF($F$90="Speciālās ekonomiskās zonas pārvalde",P100-P93,IF($F$90="Kapitālsabiedrība",P100-P93,0))</f>
        <v>0</v>
      </c>
      <c r="Q97" s="433"/>
      <c r="R97" s="433">
        <f t="shared" ref="R97" si="85">IF($F$90="Speciālās ekonomiskās zonas pārvalde",R100-R93,IF($F$90="Kapitālsabiedrība",R100-R93,0))</f>
        <v>0</v>
      </c>
      <c r="S97" s="433"/>
      <c r="T97" s="399">
        <f t="shared" si="74"/>
        <v>0</v>
      </c>
      <c r="U97" s="400" t="e">
        <f t="shared" si="76"/>
        <v>#DIV/0!</v>
      </c>
    </row>
    <row r="98" spans="1:23" ht="12.75" customHeight="1" x14ac:dyDescent="0.2">
      <c r="A98" s="402" t="str">
        <f>A$10</f>
        <v>Publiskās attiecināmās izmaksas</v>
      </c>
      <c r="B98" s="300">
        <f>SUM(B93:B97)</f>
        <v>0</v>
      </c>
      <c r="C98" s="300"/>
      <c r="D98" s="300">
        <f t="shared" ref="D98:R98" si="86">SUM(D93:D97)</f>
        <v>0</v>
      </c>
      <c r="E98" s="300"/>
      <c r="F98" s="300">
        <f t="shared" si="86"/>
        <v>0</v>
      </c>
      <c r="G98" s="300"/>
      <c r="H98" s="300">
        <f t="shared" si="86"/>
        <v>0</v>
      </c>
      <c r="I98" s="300"/>
      <c r="J98" s="300">
        <f t="shared" si="86"/>
        <v>0</v>
      </c>
      <c r="K98" s="300"/>
      <c r="L98" s="300">
        <f t="shared" si="86"/>
        <v>0</v>
      </c>
      <c r="M98" s="300"/>
      <c r="N98" s="300">
        <f t="shared" si="86"/>
        <v>0</v>
      </c>
      <c r="O98" s="300"/>
      <c r="P98" s="300">
        <f t="shared" si="86"/>
        <v>0</v>
      </c>
      <c r="Q98" s="300"/>
      <c r="R98" s="300">
        <f t="shared" si="86"/>
        <v>0</v>
      </c>
      <c r="S98" s="300"/>
      <c r="T98" s="403">
        <f t="shared" si="74"/>
        <v>0</v>
      </c>
      <c r="U98" s="400" t="e">
        <f t="shared" si="76"/>
        <v>#DIV/0!</v>
      </c>
    </row>
    <row r="99" spans="1:23" ht="12.75" customHeight="1" x14ac:dyDescent="0.2">
      <c r="A99" s="401" t="str">
        <f>A$11</f>
        <v>Privātās attiecināmās izmaksas</v>
      </c>
      <c r="B99" s="433"/>
      <c r="C99" s="433"/>
      <c r="D99" s="433"/>
      <c r="E99" s="433"/>
      <c r="F99" s="433"/>
      <c r="G99" s="433"/>
      <c r="H99" s="433"/>
      <c r="I99" s="433"/>
      <c r="J99" s="433"/>
      <c r="K99" s="433"/>
      <c r="L99" s="433"/>
      <c r="M99" s="433"/>
      <c r="N99" s="433"/>
      <c r="O99" s="433"/>
      <c r="P99" s="433"/>
      <c r="Q99" s="433"/>
      <c r="R99" s="433"/>
      <c r="S99" s="433"/>
      <c r="T99" s="399">
        <f t="shared" si="74"/>
        <v>0</v>
      </c>
      <c r="U99" s="400" t="e">
        <f t="shared" si="76"/>
        <v>#DIV/0!</v>
      </c>
    </row>
    <row r="100" spans="1:23" ht="12.75" customHeight="1" x14ac:dyDescent="0.2">
      <c r="A100" s="402" t="str">
        <f>A$12</f>
        <v>Kopējās attiecināmās izmaksas</v>
      </c>
      <c r="B100" s="300">
        <f>IF(B23=2,'1.2.1.A. Partneris-1'!H24,'1.2.1.A. Partneris-1'!H24*B23)</f>
        <v>0</v>
      </c>
      <c r="C100" s="300"/>
      <c r="D100" s="300">
        <f>IF(D23=2,'1.2.1.A. Partneris-1'!J24+'1.2.1.A. Partneris-1'!H24,'1.2.1.A. Partneris-1'!J24*D23)</f>
        <v>0</v>
      </c>
      <c r="E100" s="300"/>
      <c r="F100" s="300">
        <f>IF(F23=2,'1.2.1.A. Partneris-1'!L24+'1.2.1.A. Partneris-1'!J24+'1.2.1.A. Partneris-1'!H24,'1.2.1.A. Partneris-1'!L24*F23)</f>
        <v>0</v>
      </c>
      <c r="G100" s="300"/>
      <c r="H100" s="300">
        <f>IF(H23=2,'1.2.1.A. Partneris-1'!N24+'1.2.1.A. Partneris-1'!L24+'1.2.1.A. Partneris-1'!J24+'1.2.1.A. Partneris-1'!H24,'1.2.1.A. Partneris-1'!N24*H23)</f>
        <v>0</v>
      </c>
      <c r="I100" s="300"/>
      <c r="J100" s="300">
        <f>IF(J23=2,'1.2.1.A. Partneris-1'!P24,'1.2.1.A. Partneris-1'!P24*J23)</f>
        <v>0</v>
      </c>
      <c r="K100" s="300"/>
      <c r="L100" s="300">
        <f>IF(L23=2,'1.2.1.A. Partneris-1'!R24,'1.2.1.A. Partneris-1'!R24*L23)</f>
        <v>0</v>
      </c>
      <c r="M100" s="300"/>
      <c r="N100" s="300">
        <f>IF(N23=2,'1.2.1.A. Partneris-1'!T24,'1.2.1.A. Partneris-1'!T24*N23)</f>
        <v>0</v>
      </c>
      <c r="O100" s="300"/>
      <c r="P100" s="300">
        <f>IF(P23=2,'1.2.1.A. Partneris-1'!V24,'1.2.1.A. Partneris-1'!V24*P23)</f>
        <v>0</v>
      </c>
      <c r="Q100" s="300"/>
      <c r="R100" s="300">
        <f>IF(R23=2,'1.2.1.A. Partneris-1'!X24,'1.2.1.A. Partneris-1'!X24*R23)</f>
        <v>0</v>
      </c>
      <c r="S100" s="300"/>
      <c r="T100" s="403">
        <f t="shared" si="74"/>
        <v>0</v>
      </c>
      <c r="U100" s="400" t="e">
        <f t="shared" si="76"/>
        <v>#DIV/0!</v>
      </c>
    </row>
    <row r="101" spans="1:23" ht="12.75" customHeight="1" x14ac:dyDescent="0.2">
      <c r="A101" s="401" t="str">
        <f>A$13</f>
        <v>Publiskās ārpusprojekta izmaksas</v>
      </c>
      <c r="B101" s="433">
        <f>IF(B23=2,'1.2.1.A. Partneris-1'!I24,'1.2.1.A. Partneris-1'!I24*B23)</f>
        <v>0</v>
      </c>
      <c r="C101" s="433"/>
      <c r="D101" s="433">
        <f>IF(D23=2,'1.2.1.A. Partneris-1'!K24+'1.2.1.A. Partneris-1'!I24,'1.2.1.A. Partneris-1'!K24*D23)</f>
        <v>0</v>
      </c>
      <c r="E101" s="433"/>
      <c r="F101" s="433">
        <f>IF(F23=2,'1.2.1.A. Partneris-1'!M24+'1.2.1.A. Partneris-1'!K24+'1.2.1.A. Partneris-1'!I24,'1.2.1.A. Partneris-1'!M24*F23)</f>
        <v>0</v>
      </c>
      <c r="G101" s="433"/>
      <c r="H101" s="433">
        <f>IF(H23=2,'1.2.1.A. Partneris-1'!O24+'1.2.1.A. Partneris-1'!M24+'1.2.1.A. Partneris-1'!K24+'1.2.1.A. Partneris-1'!I24,'1.2.1.A. Partneris-1'!O24*H23)</f>
        <v>0</v>
      </c>
      <c r="I101" s="433"/>
      <c r="J101" s="433">
        <f>IF(J23=2,'1.2.1.A. Partneris-1'!Q24,'1.2.1.A. Partneris-1'!Q24*J23)</f>
        <v>0</v>
      </c>
      <c r="K101" s="433"/>
      <c r="L101" s="433">
        <f>IF(L23=2,'1.2.1.A. Partneris-1'!S24,'1.2.1.A. Partneris-1'!S24*L23)</f>
        <v>0</v>
      </c>
      <c r="M101" s="433"/>
      <c r="N101" s="433">
        <f>IF(N23=2,'1.2.1.A. Partneris-1'!U24,'1.2.1.A. Partneris-1'!U24*N23)</f>
        <v>0</v>
      </c>
      <c r="O101" s="433"/>
      <c r="P101" s="433">
        <f>IF(P23=2,'1.2.1.A. Partneris-1'!W24,'1.2.1.A. Partneris-1'!W24*P23)</f>
        <v>0</v>
      </c>
      <c r="Q101" s="433"/>
      <c r="R101" s="433">
        <f>IF(R23=2,'1.2.1.A. Partneris-1'!Y24,'1.2.1.A. Partneris-1'!Y24*R23)</f>
        <v>0</v>
      </c>
      <c r="S101" s="433"/>
      <c r="T101" s="399">
        <f t="shared" ref="T101" si="87">SUM(B101:R101)</f>
        <v>0</v>
      </c>
      <c r="U101" s="434" t="s">
        <v>322</v>
      </c>
    </row>
    <row r="102" spans="1:23" ht="12.75" customHeight="1" x14ac:dyDescent="0.2">
      <c r="A102" s="401" t="str">
        <f>A$14</f>
        <v>Privātās ārpusprojekta izmaksas</v>
      </c>
      <c r="B102" s="435"/>
      <c r="C102" s="435"/>
      <c r="D102" s="435"/>
      <c r="E102" s="435"/>
      <c r="F102" s="435"/>
      <c r="G102" s="435"/>
      <c r="H102" s="435"/>
      <c r="I102" s="435"/>
      <c r="J102" s="435"/>
      <c r="K102" s="435"/>
      <c r="L102" s="435"/>
      <c r="M102" s="435"/>
      <c r="N102" s="435"/>
      <c r="O102" s="435"/>
      <c r="P102" s="435"/>
      <c r="Q102" s="435"/>
      <c r="R102" s="435"/>
      <c r="S102" s="435"/>
      <c r="T102" s="399">
        <f t="shared" ref="T102:T104" si="88">SUM(B102:R102)</f>
        <v>0</v>
      </c>
      <c r="U102" s="434" t="s">
        <v>322</v>
      </c>
    </row>
    <row r="103" spans="1:23" ht="12.75" customHeight="1" x14ac:dyDescent="0.2">
      <c r="A103" s="402" t="str">
        <f>A$15</f>
        <v>Ārpusprojekta izmaksas kopā</v>
      </c>
      <c r="B103" s="300">
        <f>SUM(B101:B102)</f>
        <v>0</v>
      </c>
      <c r="C103" s="300"/>
      <c r="D103" s="300">
        <f t="shared" ref="D103:R103" si="89">SUM(D101:D102)</f>
        <v>0</v>
      </c>
      <c r="E103" s="300"/>
      <c r="F103" s="300">
        <f t="shared" si="89"/>
        <v>0</v>
      </c>
      <c r="G103" s="300"/>
      <c r="H103" s="300">
        <f t="shared" si="89"/>
        <v>0</v>
      </c>
      <c r="I103" s="300"/>
      <c r="J103" s="300">
        <f t="shared" si="89"/>
        <v>0</v>
      </c>
      <c r="K103" s="300"/>
      <c r="L103" s="300">
        <f t="shared" si="89"/>
        <v>0</v>
      </c>
      <c r="M103" s="300"/>
      <c r="N103" s="300">
        <f t="shared" si="89"/>
        <v>0</v>
      </c>
      <c r="O103" s="300"/>
      <c r="P103" s="300">
        <f t="shared" si="89"/>
        <v>0</v>
      </c>
      <c r="Q103" s="300"/>
      <c r="R103" s="300">
        <f t="shared" si="89"/>
        <v>0</v>
      </c>
      <c r="S103" s="300"/>
      <c r="T103" s="403">
        <f t="shared" si="88"/>
        <v>0</v>
      </c>
      <c r="U103" s="434" t="s">
        <v>322</v>
      </c>
    </row>
    <row r="104" spans="1:23" ht="12.75" customHeight="1" x14ac:dyDescent="0.25">
      <c r="A104" s="407" t="str">
        <f>A$16</f>
        <v>Kopējās izmaksas</v>
      </c>
      <c r="B104" s="408">
        <f>B100+B103</f>
        <v>0</v>
      </c>
      <c r="C104" s="408"/>
      <c r="D104" s="408">
        <f t="shared" ref="D104:R104" si="90">D100+D103</f>
        <v>0</v>
      </c>
      <c r="E104" s="408"/>
      <c r="F104" s="408">
        <f t="shared" si="90"/>
        <v>0</v>
      </c>
      <c r="G104" s="408"/>
      <c r="H104" s="408">
        <f t="shared" si="90"/>
        <v>0</v>
      </c>
      <c r="I104" s="408"/>
      <c r="J104" s="408">
        <f t="shared" si="90"/>
        <v>0</v>
      </c>
      <c r="K104" s="408"/>
      <c r="L104" s="408">
        <f t="shared" si="90"/>
        <v>0</v>
      </c>
      <c r="M104" s="408"/>
      <c r="N104" s="408">
        <f t="shared" si="90"/>
        <v>0</v>
      </c>
      <c r="O104" s="408"/>
      <c r="P104" s="408">
        <f t="shared" si="90"/>
        <v>0</v>
      </c>
      <c r="Q104" s="408"/>
      <c r="R104" s="408">
        <f t="shared" si="90"/>
        <v>0</v>
      </c>
      <c r="S104" s="408"/>
      <c r="T104" s="410">
        <f t="shared" si="88"/>
        <v>0</v>
      </c>
      <c r="U104" s="434" t="s">
        <v>322</v>
      </c>
    </row>
    <row r="105" spans="1:23" ht="12.75" customHeight="1" x14ac:dyDescent="0.25">
      <c r="A105" s="421"/>
      <c r="B105" s="421"/>
      <c r="C105" s="421"/>
      <c r="D105" s="421"/>
      <c r="E105" s="421"/>
      <c r="F105" s="421"/>
      <c r="G105" s="421"/>
      <c r="H105" s="421"/>
      <c r="I105" s="421"/>
      <c r="J105" s="421"/>
      <c r="K105" s="421"/>
      <c r="L105" s="421"/>
      <c r="M105" s="421"/>
      <c r="N105" s="421"/>
      <c r="O105" s="421"/>
      <c r="P105" s="421"/>
      <c r="Q105" s="421"/>
      <c r="R105" s="421"/>
      <c r="S105" s="421"/>
      <c r="T105" s="421"/>
      <c r="U105" s="421"/>
    </row>
    <row r="106" spans="1:23" ht="24" customHeight="1" x14ac:dyDescent="0.2">
      <c r="A106" s="436" t="s">
        <v>334</v>
      </c>
      <c r="B106" s="424">
        <f>'1.2.1.B. Partneris-1'!C3</f>
        <v>0</v>
      </c>
      <c r="C106" s="425"/>
      <c r="D106" s="425"/>
      <c r="E106" s="425"/>
      <c r="F106" s="424">
        <f>'1.2.1.B. Partneris-1'!H3</f>
        <v>0</v>
      </c>
      <c r="G106" s="425"/>
      <c r="H106" s="426"/>
      <c r="I106" s="425"/>
      <c r="J106" s="426" t="s">
        <v>329</v>
      </c>
      <c r="K106" s="425"/>
      <c r="L106" s="428">
        <f>'11. DL 4.pielikums'!$E$34</f>
        <v>0.85</v>
      </c>
      <c r="M106" s="425"/>
      <c r="N106" s="429" t="s">
        <v>336</v>
      </c>
      <c r="O106" s="425"/>
      <c r="P106" s="426"/>
      <c r="Q106" s="425"/>
      <c r="R106" s="426"/>
      <c r="S106" s="425"/>
      <c r="T106" s="426"/>
      <c r="U106" s="426"/>
      <c r="W106" s="4">
        <f>IF(F106=Dati!$J$3,1,IF(F106=Dati!$J$4,2,IF(F106=Dati!$J$5,3,0)))</f>
        <v>0</v>
      </c>
    </row>
    <row r="107" spans="1:23" ht="12.75" customHeight="1" x14ac:dyDescent="0.2">
      <c r="A107" s="395" t="s">
        <v>314</v>
      </c>
      <c r="B107" s="396">
        <f>B$3</f>
        <v>2026</v>
      </c>
      <c r="C107" s="396"/>
      <c r="D107" s="396">
        <f>D$3</f>
        <v>2027</v>
      </c>
      <c r="E107" s="396"/>
      <c r="F107" s="396">
        <f>F$3</f>
        <v>2028</v>
      </c>
      <c r="G107" s="396"/>
      <c r="H107" s="396">
        <f>H$3</f>
        <v>2029</v>
      </c>
      <c r="I107" s="396"/>
      <c r="J107" s="396" t="str">
        <f>J$3</f>
        <v>X</v>
      </c>
      <c r="K107" s="396"/>
      <c r="L107" s="396" t="str">
        <f>L$3</f>
        <v>X</v>
      </c>
      <c r="M107" s="396"/>
      <c r="N107" s="396" t="str">
        <f>N$3</f>
        <v>X</v>
      </c>
      <c r="O107" s="396"/>
      <c r="P107" s="396" t="str">
        <f>P$3</f>
        <v>X</v>
      </c>
      <c r="Q107" s="396"/>
      <c r="R107" s="396" t="str">
        <f>R$3</f>
        <v>X</v>
      </c>
      <c r="S107" s="396"/>
      <c r="T107" s="396"/>
      <c r="U107" s="396"/>
    </row>
    <row r="108" spans="1:23" x14ac:dyDescent="0.2">
      <c r="A108" s="430"/>
      <c r="B108" s="397" t="s">
        <v>315</v>
      </c>
      <c r="C108" s="397"/>
      <c r="D108" s="397" t="s">
        <v>315</v>
      </c>
      <c r="E108" s="397"/>
      <c r="F108" s="397" t="s">
        <v>315</v>
      </c>
      <c r="G108" s="397"/>
      <c r="H108" s="397" t="s">
        <v>315</v>
      </c>
      <c r="I108" s="397"/>
      <c r="J108" s="397" t="s">
        <v>315</v>
      </c>
      <c r="K108" s="397"/>
      <c r="L108" s="397" t="s">
        <v>315</v>
      </c>
      <c r="M108" s="397"/>
      <c r="N108" s="397" t="s">
        <v>315</v>
      </c>
      <c r="O108" s="397"/>
      <c r="P108" s="397" t="s">
        <v>315</v>
      </c>
      <c r="Q108" s="397"/>
      <c r="R108" s="397" t="s">
        <v>315</v>
      </c>
      <c r="S108" s="397"/>
      <c r="T108" s="397" t="s">
        <v>191</v>
      </c>
      <c r="U108" s="397" t="s">
        <v>131</v>
      </c>
    </row>
    <row r="109" spans="1:23" ht="12.75" customHeight="1" x14ac:dyDescent="0.2">
      <c r="A109" s="431" t="str">
        <f>A$5</f>
        <v>Taisnīgas pārkārtošanās fonds</v>
      </c>
      <c r="B109" s="432">
        <f>B116*$L$106</f>
        <v>0</v>
      </c>
      <c r="C109" s="432"/>
      <c r="D109" s="432">
        <f t="shared" ref="D109:R109" si="91">D116*$L$106</f>
        <v>0</v>
      </c>
      <c r="E109" s="432"/>
      <c r="F109" s="432">
        <f t="shared" si="91"/>
        <v>0</v>
      </c>
      <c r="G109" s="432"/>
      <c r="H109" s="432">
        <f>H116*$L$106</f>
        <v>0</v>
      </c>
      <c r="I109" s="432"/>
      <c r="J109" s="432">
        <f t="shared" si="91"/>
        <v>0</v>
      </c>
      <c r="K109" s="432"/>
      <c r="L109" s="432">
        <f t="shared" si="91"/>
        <v>0</v>
      </c>
      <c r="M109" s="432"/>
      <c r="N109" s="432">
        <f t="shared" si="91"/>
        <v>0</v>
      </c>
      <c r="O109" s="432"/>
      <c r="P109" s="432">
        <f t="shared" si="91"/>
        <v>0</v>
      </c>
      <c r="Q109" s="432"/>
      <c r="R109" s="432">
        <f t="shared" si="91"/>
        <v>0</v>
      </c>
      <c r="S109" s="432"/>
      <c r="T109" s="399">
        <f t="shared" ref="T109:T115" si="92">SUM(B109:R109)</f>
        <v>0</v>
      </c>
      <c r="U109" s="400" t="e">
        <f>T109/$T$116</f>
        <v>#DIV/0!</v>
      </c>
    </row>
    <row r="110" spans="1:23" ht="12.75" customHeight="1" x14ac:dyDescent="0.2">
      <c r="A110" s="401" t="str">
        <f>A$6</f>
        <v>Attiecināmais valsts budžeta finansējums</v>
      </c>
      <c r="B110" s="432"/>
      <c r="C110" s="432"/>
      <c r="D110" s="432"/>
      <c r="E110" s="432"/>
      <c r="F110" s="432"/>
      <c r="G110" s="432"/>
      <c r="H110" s="432"/>
      <c r="I110" s="432"/>
      <c r="J110" s="432"/>
      <c r="K110" s="432"/>
      <c r="L110" s="432"/>
      <c r="M110" s="432"/>
      <c r="N110" s="432"/>
      <c r="O110" s="432"/>
      <c r="P110" s="432"/>
      <c r="Q110" s="432"/>
      <c r="R110" s="432"/>
      <c r="S110" s="432"/>
      <c r="T110" s="399"/>
      <c r="U110" s="400" t="e">
        <f t="shared" ref="U110:U116" si="93">T110/$T$116</f>
        <v>#DIV/0!</v>
      </c>
    </row>
    <row r="111" spans="1:23" ht="12.75" customHeight="1" x14ac:dyDescent="0.2">
      <c r="A111" s="401" t="str">
        <f>A$7</f>
        <v>Valsts budžeta dotācija pašvaldībām</v>
      </c>
      <c r="B111" s="433">
        <f>IF($W106=1,(B109/0.85*0.15+B109)*0.15*'1.2.1.B. Partneris-1'!$O$3,0)</f>
        <v>0</v>
      </c>
      <c r="C111" s="433"/>
      <c r="D111" s="433">
        <f>IF($W106=1,(D109/0.85*0.15+D109)*0.15*'1.2.1.B. Partneris-1'!$O$3,0)</f>
        <v>0</v>
      </c>
      <c r="E111" s="433"/>
      <c r="F111" s="433">
        <f>IF($W106=1,(F109/0.85*0.15+F109)*0.15*'1.2.1.B. Partneris-1'!$O$3,0)</f>
        <v>0</v>
      </c>
      <c r="G111" s="433"/>
      <c r="H111" s="433">
        <f>IF($W106=1,(H109/0.85*0.15+H109)*0.15*'1.2.1.B. Partneris-1'!$O$3,0)</f>
        <v>0</v>
      </c>
      <c r="I111" s="433"/>
      <c r="J111" s="433">
        <f>IF($W106=1,(J109/0.85*0.15+J109)*0.15*'1.2.1.B. Partneris-1'!$O$3,0)</f>
        <v>0</v>
      </c>
      <c r="K111" s="433"/>
      <c r="L111" s="433">
        <f>IF($W106=1,(L109/0.85*0.15+L109)*0.15*'1.2.1.B. Partneris-1'!$O$3,0)</f>
        <v>0</v>
      </c>
      <c r="M111" s="433"/>
      <c r="N111" s="433">
        <f>IF($W106=1,(N109/0.85*0.15+N109)*0.15*'1.2.1.B. Partneris-1'!$O$3,0)</f>
        <v>0</v>
      </c>
      <c r="O111" s="433"/>
      <c r="P111" s="433">
        <f>IF($W106=1,(P109/0.85*0.15+P109)*0.15*'1.2.1.B. Partneris-1'!$O$3,0)</f>
        <v>0</v>
      </c>
      <c r="Q111" s="433"/>
      <c r="R111" s="433">
        <f>IF($W106=1,(R109/0.85*0.15+R109)*0.15*'1.2.1.B. Partneris-1'!$O$3,0)</f>
        <v>0</v>
      </c>
      <c r="S111" s="433"/>
      <c r="T111" s="399">
        <f t="shared" si="92"/>
        <v>0</v>
      </c>
      <c r="U111" s="400" t="e">
        <f t="shared" si="93"/>
        <v>#DIV/0!</v>
      </c>
    </row>
    <row r="112" spans="1:23" ht="12.75" customHeight="1" x14ac:dyDescent="0.2">
      <c r="A112" s="401" t="str">
        <f>A$8</f>
        <v>Pašvaldības finansējums</v>
      </c>
      <c r="B112" s="433">
        <f>IF($W106=1,B116-B109-B111-B115,0)</f>
        <v>0</v>
      </c>
      <c r="C112" s="433"/>
      <c r="D112" s="433">
        <f t="shared" ref="D112:R112" si="94">IF($W106=1,D116-D109-D111-D115,0)</f>
        <v>0</v>
      </c>
      <c r="E112" s="433"/>
      <c r="F112" s="433">
        <f t="shared" si="94"/>
        <v>0</v>
      </c>
      <c r="G112" s="433"/>
      <c r="H112" s="433">
        <f t="shared" si="94"/>
        <v>0</v>
      </c>
      <c r="I112" s="433"/>
      <c r="J112" s="433">
        <f t="shared" si="94"/>
        <v>0</v>
      </c>
      <c r="K112" s="433"/>
      <c r="L112" s="433">
        <f t="shared" si="94"/>
        <v>0</v>
      </c>
      <c r="M112" s="433"/>
      <c r="N112" s="433">
        <f t="shared" si="94"/>
        <v>0</v>
      </c>
      <c r="O112" s="433"/>
      <c r="P112" s="433">
        <f t="shared" si="94"/>
        <v>0</v>
      </c>
      <c r="Q112" s="433"/>
      <c r="R112" s="433">
        <f t="shared" si="94"/>
        <v>0</v>
      </c>
      <c r="S112" s="433"/>
      <c r="T112" s="399">
        <f t="shared" si="92"/>
        <v>0</v>
      </c>
      <c r="U112" s="400" t="e">
        <f>T112/$T$116</f>
        <v>#DIV/0!</v>
      </c>
    </row>
    <row r="113" spans="1:23" s="3" customFormat="1" ht="12.75" customHeight="1" x14ac:dyDescent="0.2">
      <c r="A113" s="401" t="str">
        <f>A$9</f>
        <v>Cits publiskais finansējums</v>
      </c>
      <c r="B113" s="433"/>
      <c r="C113" s="433"/>
      <c r="D113" s="433"/>
      <c r="E113" s="433"/>
      <c r="F113" s="433"/>
      <c r="G113" s="433"/>
      <c r="H113" s="433"/>
      <c r="I113" s="433"/>
      <c r="J113" s="433"/>
      <c r="K113" s="433"/>
      <c r="L113" s="433"/>
      <c r="M113" s="433"/>
      <c r="N113" s="433"/>
      <c r="O113" s="433"/>
      <c r="P113" s="433"/>
      <c r="Q113" s="433"/>
      <c r="R113" s="433"/>
      <c r="S113" s="433"/>
      <c r="T113" s="399">
        <f t="shared" si="92"/>
        <v>0</v>
      </c>
      <c r="U113" s="400" t="e">
        <f t="shared" si="93"/>
        <v>#DIV/0!</v>
      </c>
    </row>
    <row r="114" spans="1:23" ht="12.75" customHeight="1" x14ac:dyDescent="0.2">
      <c r="A114" s="402" t="str">
        <f>A$10</f>
        <v>Publiskās attiecināmās izmaksas</v>
      </c>
      <c r="B114" s="300">
        <f>SUM(B109:B113)</f>
        <v>0</v>
      </c>
      <c r="C114" s="300"/>
      <c r="D114" s="300">
        <f t="shared" ref="D114:R114" si="95">SUM(D109:D113)</f>
        <v>0</v>
      </c>
      <c r="E114" s="300"/>
      <c r="F114" s="300">
        <f t="shared" si="95"/>
        <v>0</v>
      </c>
      <c r="G114" s="300"/>
      <c r="H114" s="300">
        <f t="shared" si="95"/>
        <v>0</v>
      </c>
      <c r="I114" s="300"/>
      <c r="J114" s="300">
        <f t="shared" si="95"/>
        <v>0</v>
      </c>
      <c r="K114" s="300"/>
      <c r="L114" s="300">
        <f t="shared" si="95"/>
        <v>0</v>
      </c>
      <c r="M114" s="300"/>
      <c r="N114" s="300">
        <f t="shared" si="95"/>
        <v>0</v>
      </c>
      <c r="O114" s="300"/>
      <c r="P114" s="300">
        <f t="shared" si="95"/>
        <v>0</v>
      </c>
      <c r="Q114" s="300"/>
      <c r="R114" s="300">
        <f t="shared" si="95"/>
        <v>0</v>
      </c>
      <c r="S114" s="300"/>
      <c r="T114" s="403">
        <f t="shared" si="92"/>
        <v>0</v>
      </c>
      <c r="U114" s="400" t="e">
        <f t="shared" si="93"/>
        <v>#DIV/0!</v>
      </c>
    </row>
    <row r="115" spans="1:23" ht="12.75" customHeight="1" x14ac:dyDescent="0.2">
      <c r="A115" s="401" t="str">
        <f>A$11</f>
        <v>Privātās attiecināmās izmaksas</v>
      </c>
      <c r="B115" s="433">
        <f>IF($W$106=1,B116*('11. DL 4.pielikums'!$G$36-$L$106),B116-B114)</f>
        <v>0</v>
      </c>
      <c r="C115" s="433"/>
      <c r="D115" s="433">
        <f>IF($W$106=1,D116*('11. DL 4.pielikums'!$G$36-$L$106),D116-D114)</f>
        <v>0</v>
      </c>
      <c r="E115" s="433"/>
      <c r="F115" s="433">
        <f>IF($W$106=1,F116*('11. DL 4.pielikums'!$G$36-$L$106),F116-F114)</f>
        <v>0</v>
      </c>
      <c r="G115" s="433"/>
      <c r="H115" s="433">
        <f>IF($W$106=1,H116*('11. DL 4.pielikums'!$G$36-$L$106),H116-H114)</f>
        <v>0</v>
      </c>
      <c r="I115" s="433"/>
      <c r="J115" s="433">
        <f>IF($W$106=1,J116*('11. DL 4.pielikums'!$G$36-$L$106),J116-J114)</f>
        <v>0</v>
      </c>
      <c r="K115" s="433"/>
      <c r="L115" s="433">
        <f>IF($W$106=1,L116*('11. DL 4.pielikums'!$G$36-$L$106),L116-L114)</f>
        <v>0</v>
      </c>
      <c r="M115" s="433"/>
      <c r="N115" s="433">
        <f>IF($W$106=1,N116*('11. DL 4.pielikums'!$G$36-$L$106),N116-N114)</f>
        <v>0</v>
      </c>
      <c r="O115" s="433"/>
      <c r="P115" s="433">
        <f>IF($W$106=1,P116*('11. DL 4.pielikums'!$G$36-$L$106),P116-P114)</f>
        <v>0</v>
      </c>
      <c r="Q115" s="433"/>
      <c r="R115" s="433">
        <f>IF($W$106=1,R116*('11. DL 4.pielikums'!$G$36-$L$106),R116-R114)</f>
        <v>0</v>
      </c>
      <c r="S115" s="433"/>
      <c r="T115" s="399">
        <f t="shared" si="92"/>
        <v>0</v>
      </c>
      <c r="U115" s="400" t="e">
        <f t="shared" si="93"/>
        <v>#DIV/0!</v>
      </c>
    </row>
    <row r="116" spans="1:23" ht="12.75" customHeight="1" x14ac:dyDescent="0.2">
      <c r="A116" s="402" t="str">
        <f>A$12</f>
        <v>Kopējās attiecināmās izmaksas</v>
      </c>
      <c r="B116" s="300">
        <f>IF(B23=2,'1.2.1.B. Partneris-1'!H27,'1.2.1.B. Partneris-1'!H27*B23)</f>
        <v>0</v>
      </c>
      <c r="C116" s="300"/>
      <c r="D116" s="300">
        <f>IF(D23=2,'1.2.1.B. Partneris-1'!J27+'1.2.1.B. Partneris-1'!H27,'1.2.1.B. Partneris-1'!J27*D23)</f>
        <v>0</v>
      </c>
      <c r="E116" s="300"/>
      <c r="F116" s="300">
        <f>IF(F23=2,'1.2.1.B. Partneris-1'!L27+'1.2.1.B. Partneris-1'!J27+'1.2.1.B. Partneris-1'!H27,'1.2.1.B. Partneris-1'!L27*F23)</f>
        <v>0</v>
      </c>
      <c r="G116" s="300"/>
      <c r="H116" s="300">
        <f>IF(H23=2,'1.2.1.B. Partneris-1'!N27+'1.2.1.B. Partneris-1'!L27+'1.2.1.B. Partneris-1'!J27+'1.2.1.B. Partneris-1'!H27,'1.2.1.B. Partneris-1'!N27*H23)</f>
        <v>0</v>
      </c>
      <c r="I116" s="300"/>
      <c r="J116" s="300">
        <f>IF(J23=2,'1.2.1.B. Partneris-1'!P27,'1.2.1.B. Partneris-1'!P27*J23)</f>
        <v>0</v>
      </c>
      <c r="K116" s="300"/>
      <c r="L116" s="300">
        <f>IF(L23=2,'1.2.1.B. Partneris-1'!R27,'1.2.1.B. Partneris-1'!R27*L23)</f>
        <v>0</v>
      </c>
      <c r="M116" s="300"/>
      <c r="N116" s="300">
        <f>IF(N23=2,'1.2.1.B. Partneris-1'!T27,'1.2.1.B. Partneris-1'!T27*N23)</f>
        <v>0</v>
      </c>
      <c r="O116" s="300"/>
      <c r="P116" s="300">
        <f>IF(P23=2,'1.2.1.B. Partneris-1'!V27,'1.2.1.B. Partneris-1'!V27*P23)</f>
        <v>0</v>
      </c>
      <c r="Q116" s="300"/>
      <c r="R116" s="300">
        <f>IF(R23=2,'1.2.1.B. Partneris-1'!X27,'1.2.1.B. Partneris-1'!X27*R23)</f>
        <v>0</v>
      </c>
      <c r="S116" s="300"/>
      <c r="T116" s="403">
        <f>SUM(B116:R116)</f>
        <v>0</v>
      </c>
      <c r="U116" s="400" t="e">
        <f t="shared" si="93"/>
        <v>#DIV/0!</v>
      </c>
    </row>
    <row r="117" spans="1:23" ht="12.75" customHeight="1" x14ac:dyDescent="0.2">
      <c r="A117" s="401" t="str">
        <f>A$13</f>
        <v>Publiskās ārpusprojekta izmaksas</v>
      </c>
      <c r="B117" s="435"/>
      <c r="C117" s="435"/>
      <c r="D117" s="435"/>
      <c r="E117" s="435"/>
      <c r="F117" s="435"/>
      <c r="G117" s="435"/>
      <c r="H117" s="435"/>
      <c r="I117" s="435"/>
      <c r="J117" s="435"/>
      <c r="K117" s="435"/>
      <c r="L117" s="435"/>
      <c r="M117" s="435"/>
      <c r="N117" s="435"/>
      <c r="O117" s="435"/>
      <c r="P117" s="435"/>
      <c r="Q117" s="435"/>
      <c r="R117" s="435"/>
      <c r="S117" s="435"/>
      <c r="T117" s="399">
        <f t="shared" ref="T117:T119" si="96">SUM(B117:R117)</f>
        <v>0</v>
      </c>
      <c r="U117" s="434" t="s">
        <v>322</v>
      </c>
    </row>
    <row r="118" spans="1:23" ht="12.75" customHeight="1" x14ac:dyDescent="0.2">
      <c r="A118" s="401" t="str">
        <f>A$14</f>
        <v>Privātās ārpusprojekta izmaksas</v>
      </c>
      <c r="B118" s="433">
        <f>IF(B23=2,'1.2.1.B. Partneris-1'!I27,'1.2.1.B. Partneris-1'!I27*B23)</f>
        <v>0</v>
      </c>
      <c r="C118" s="433"/>
      <c r="D118" s="433">
        <f>IF(D23=2,'1.2.1.B. Partneris-1'!K27+'1.2.1.B. Partneris-1'!I27,'1.2.1.B. Partneris-1'!K27*D23)</f>
        <v>0</v>
      </c>
      <c r="E118" s="433"/>
      <c r="F118" s="433">
        <f>IF(F23=2,'1.2.1.B. Partneris-1'!M27+'1.2.1.B. Partneris-1'!K27+'1.2.1.B. Partneris-1'!I27,'1.2.1.B. Partneris-1'!M27*F23)</f>
        <v>0</v>
      </c>
      <c r="G118" s="433"/>
      <c r="H118" s="433">
        <f>IF(H23=2,'1.2.1.B. Partneris-1'!O27+'1.2.1.B. Partneris-1'!M27+'1.2.1.B. Partneris-1'!K27+'1.2.1.B. Partneris-1'!I27,'1.2.1.B. Partneris-1'!O27*H23)</f>
        <v>0</v>
      </c>
      <c r="I118" s="433"/>
      <c r="J118" s="433">
        <f>IF(J23=2,'1.2.1.B. Partneris-1'!Q27,'1.2.1.B. Partneris-1'!Q27*J23)</f>
        <v>0</v>
      </c>
      <c r="K118" s="433"/>
      <c r="L118" s="433">
        <f>IF(L23=2,'1.2.1.B. Partneris-1'!S27,'1.2.1.B. Partneris-1'!S27*L23)</f>
        <v>0</v>
      </c>
      <c r="M118" s="433"/>
      <c r="N118" s="433">
        <f>IF(N23=2,'1.2.1.B. Partneris-1'!U27,'1.2.1.B. Partneris-1'!U27*N23)</f>
        <v>0</v>
      </c>
      <c r="O118" s="433"/>
      <c r="P118" s="433">
        <f>IF(P23=2,'1.2.1.B. Partneris-1'!W27,'1.2.1.B. Partneris-1'!W27*P23)</f>
        <v>0</v>
      </c>
      <c r="Q118" s="433"/>
      <c r="R118" s="433">
        <f>IF(R23=2,'1.2.1.B. Partneris-1'!Y27,'1.2.1.B. Partneris-1'!Y27*R23)</f>
        <v>0</v>
      </c>
      <c r="S118" s="433"/>
      <c r="T118" s="399">
        <f t="shared" si="96"/>
        <v>0</v>
      </c>
      <c r="U118" s="434" t="s">
        <v>322</v>
      </c>
    </row>
    <row r="119" spans="1:23" ht="12.75" customHeight="1" x14ac:dyDescent="0.2">
      <c r="A119" s="402" t="str">
        <f>A$15</f>
        <v>Ārpusprojekta izmaksas kopā</v>
      </c>
      <c r="B119" s="300">
        <f>SUM(B117:B118)</f>
        <v>0</v>
      </c>
      <c r="C119" s="300"/>
      <c r="D119" s="300">
        <f t="shared" ref="D119:R119" si="97">SUM(D117:D118)</f>
        <v>0</v>
      </c>
      <c r="E119" s="300"/>
      <c r="F119" s="300">
        <f t="shared" si="97"/>
        <v>0</v>
      </c>
      <c r="G119" s="300"/>
      <c r="H119" s="300">
        <f t="shared" si="97"/>
        <v>0</v>
      </c>
      <c r="I119" s="300"/>
      <c r="J119" s="300">
        <f t="shared" si="97"/>
        <v>0</v>
      </c>
      <c r="K119" s="300"/>
      <c r="L119" s="300">
        <f t="shared" si="97"/>
        <v>0</v>
      </c>
      <c r="M119" s="300"/>
      <c r="N119" s="300">
        <f t="shared" si="97"/>
        <v>0</v>
      </c>
      <c r="O119" s="300"/>
      <c r="P119" s="300">
        <f t="shared" si="97"/>
        <v>0</v>
      </c>
      <c r="Q119" s="300"/>
      <c r="R119" s="300">
        <f t="shared" si="97"/>
        <v>0</v>
      </c>
      <c r="S119" s="300"/>
      <c r="T119" s="403">
        <f t="shared" si="96"/>
        <v>0</v>
      </c>
      <c r="U119" s="434" t="s">
        <v>322</v>
      </c>
    </row>
    <row r="120" spans="1:23" ht="12.75" customHeight="1" x14ac:dyDescent="0.25">
      <c r="A120" s="407" t="str">
        <f>A$16</f>
        <v>Kopējās izmaksas</v>
      </c>
      <c r="B120" s="408">
        <f>B116+B119</f>
        <v>0</v>
      </c>
      <c r="C120" s="408"/>
      <c r="D120" s="408">
        <f t="shared" ref="D120:R120" si="98">D116+D119</f>
        <v>0</v>
      </c>
      <c r="E120" s="408"/>
      <c r="F120" s="408">
        <f t="shared" si="98"/>
        <v>0</v>
      </c>
      <c r="G120" s="408"/>
      <c r="H120" s="408">
        <f t="shared" si="98"/>
        <v>0</v>
      </c>
      <c r="I120" s="408"/>
      <c r="J120" s="408">
        <f t="shared" si="98"/>
        <v>0</v>
      </c>
      <c r="K120" s="408"/>
      <c r="L120" s="408">
        <f t="shared" si="98"/>
        <v>0</v>
      </c>
      <c r="M120" s="408"/>
      <c r="N120" s="408">
        <f t="shared" si="98"/>
        <v>0</v>
      </c>
      <c r="O120" s="408"/>
      <c r="P120" s="408">
        <f t="shared" si="98"/>
        <v>0</v>
      </c>
      <c r="Q120" s="408"/>
      <c r="R120" s="408">
        <f t="shared" si="98"/>
        <v>0</v>
      </c>
      <c r="S120" s="408"/>
      <c r="T120" s="403">
        <f>SUM(B120:R120)</f>
        <v>0</v>
      </c>
      <c r="U120" s="434" t="s">
        <v>322</v>
      </c>
    </row>
    <row r="121" spans="1:23" ht="12.75" customHeight="1" x14ac:dyDescent="0.25">
      <c r="A121" s="421"/>
      <c r="B121" s="421"/>
      <c r="C121" s="421"/>
      <c r="D121" s="421"/>
      <c r="E121" s="421"/>
      <c r="F121" s="421"/>
      <c r="G121" s="421"/>
      <c r="H121" s="421"/>
      <c r="I121" s="421"/>
      <c r="J121" s="421"/>
      <c r="K121" s="421"/>
      <c r="L121" s="421"/>
      <c r="M121" s="421"/>
      <c r="N121" s="421"/>
      <c r="O121" s="421"/>
      <c r="P121" s="421"/>
      <c r="Q121" s="421"/>
      <c r="R121" s="421"/>
      <c r="S121" s="421"/>
      <c r="T121" s="421"/>
      <c r="U121" s="421"/>
    </row>
    <row r="122" spans="1:23" ht="24" customHeight="1" x14ac:dyDescent="0.2">
      <c r="A122" s="436" t="s">
        <v>334</v>
      </c>
      <c r="B122" s="424">
        <f>'1.2.1.B. Partneris-1'!C3</f>
        <v>0</v>
      </c>
      <c r="C122" s="425"/>
      <c r="D122" s="425"/>
      <c r="E122" s="425"/>
      <c r="F122" s="424">
        <f>'1.2.1.B. Partneris-1'!H3</f>
        <v>0</v>
      </c>
      <c r="G122" s="425"/>
      <c r="H122" s="426"/>
      <c r="I122" s="425"/>
      <c r="J122" s="426" t="s">
        <v>329</v>
      </c>
      <c r="K122" s="425"/>
      <c r="L122" s="428">
        <f>'1.2.1.B. Partneris-1'!C14</f>
        <v>1</v>
      </c>
      <c r="M122" s="425"/>
      <c r="N122" s="429" t="s">
        <v>337</v>
      </c>
      <c r="O122" s="425"/>
      <c r="P122" s="426"/>
      <c r="Q122" s="425"/>
      <c r="R122" s="426"/>
      <c r="S122" s="425"/>
      <c r="T122" s="426"/>
      <c r="U122" s="426"/>
      <c r="W122" s="4">
        <f>IF(F122=Dati!$J$3,1,IF(F122=Dati!$J$4,2,IF(F122=Dati!$J$5,3,0)))</f>
        <v>0</v>
      </c>
    </row>
    <row r="123" spans="1:23" x14ac:dyDescent="0.2">
      <c r="A123" s="395" t="s">
        <v>314</v>
      </c>
      <c r="B123" s="396">
        <f>B$3</f>
        <v>2026</v>
      </c>
      <c r="C123" s="396"/>
      <c r="D123" s="396">
        <f>D$3</f>
        <v>2027</v>
      </c>
      <c r="E123" s="396"/>
      <c r="F123" s="396">
        <f>F$3</f>
        <v>2028</v>
      </c>
      <c r="G123" s="396"/>
      <c r="H123" s="396">
        <f>H$3</f>
        <v>2029</v>
      </c>
      <c r="I123" s="396"/>
      <c r="J123" s="396" t="str">
        <f>J$3</f>
        <v>X</v>
      </c>
      <c r="K123" s="396"/>
      <c r="L123" s="396" t="str">
        <f>L$3</f>
        <v>X</v>
      </c>
      <c r="M123" s="396"/>
      <c r="N123" s="396" t="str">
        <f>N$3</f>
        <v>X</v>
      </c>
      <c r="O123" s="396"/>
      <c r="P123" s="396" t="str">
        <f>P$3</f>
        <v>X</v>
      </c>
      <c r="Q123" s="396"/>
      <c r="R123" s="396" t="str">
        <f>R$3</f>
        <v>X</v>
      </c>
      <c r="S123" s="396"/>
      <c r="T123" s="396"/>
      <c r="U123" s="396"/>
    </row>
    <row r="124" spans="1:23" x14ac:dyDescent="0.2">
      <c r="A124" s="430"/>
      <c r="B124" s="397" t="s">
        <v>315</v>
      </c>
      <c r="C124" s="397"/>
      <c r="D124" s="397" t="s">
        <v>315</v>
      </c>
      <c r="E124" s="397"/>
      <c r="F124" s="397" t="s">
        <v>315</v>
      </c>
      <c r="G124" s="397"/>
      <c r="H124" s="397" t="s">
        <v>315</v>
      </c>
      <c r="I124" s="397"/>
      <c r="J124" s="397" t="s">
        <v>315</v>
      </c>
      <c r="K124" s="397"/>
      <c r="L124" s="397" t="s">
        <v>315</v>
      </c>
      <c r="M124" s="397"/>
      <c r="N124" s="397" t="s">
        <v>315</v>
      </c>
      <c r="O124" s="397"/>
      <c r="P124" s="397" t="s">
        <v>315</v>
      </c>
      <c r="Q124" s="397"/>
      <c r="R124" s="397" t="s">
        <v>315</v>
      </c>
      <c r="S124" s="397"/>
      <c r="T124" s="397" t="s">
        <v>191</v>
      </c>
      <c r="U124" s="397" t="s">
        <v>131</v>
      </c>
    </row>
    <row r="125" spans="1:23" ht="12.75" customHeight="1" x14ac:dyDescent="0.2">
      <c r="A125" s="431" t="str">
        <f>A$5</f>
        <v>Taisnīgas pārkārtošanās fonds</v>
      </c>
      <c r="B125" s="432">
        <f>B132*$L$122</f>
        <v>0</v>
      </c>
      <c r="C125" s="432"/>
      <c r="D125" s="432">
        <f t="shared" ref="D125:R125" si="99">D132*$L$122</f>
        <v>0</v>
      </c>
      <c r="E125" s="432"/>
      <c r="F125" s="432">
        <f t="shared" si="99"/>
        <v>0</v>
      </c>
      <c r="G125" s="432"/>
      <c r="H125" s="432">
        <f t="shared" si="99"/>
        <v>0</v>
      </c>
      <c r="I125" s="432"/>
      <c r="J125" s="432">
        <f t="shared" si="99"/>
        <v>0</v>
      </c>
      <c r="K125" s="432"/>
      <c r="L125" s="432">
        <f t="shared" si="99"/>
        <v>0</v>
      </c>
      <c r="M125" s="432"/>
      <c r="N125" s="432">
        <f t="shared" si="99"/>
        <v>0</v>
      </c>
      <c r="O125" s="432"/>
      <c r="P125" s="432">
        <f t="shared" si="99"/>
        <v>0</v>
      </c>
      <c r="Q125" s="432"/>
      <c r="R125" s="432">
        <f t="shared" si="99"/>
        <v>0</v>
      </c>
      <c r="S125" s="432"/>
      <c r="T125" s="399">
        <f t="shared" ref="T125:T131" si="100">SUM(B125:R125)</f>
        <v>0</v>
      </c>
      <c r="U125" s="400" t="e">
        <f>T125/$T$132</f>
        <v>#DIV/0!</v>
      </c>
    </row>
    <row r="126" spans="1:23" ht="12.75" customHeight="1" x14ac:dyDescent="0.2">
      <c r="A126" s="401" t="str">
        <f>A$6</f>
        <v>Attiecināmais valsts budžeta finansējums</v>
      </c>
      <c r="B126" s="432"/>
      <c r="C126" s="432"/>
      <c r="D126" s="432"/>
      <c r="E126" s="432"/>
      <c r="F126" s="432"/>
      <c r="G126" s="432"/>
      <c r="H126" s="432"/>
      <c r="I126" s="432"/>
      <c r="J126" s="432"/>
      <c r="K126" s="432"/>
      <c r="L126" s="432"/>
      <c r="M126" s="432"/>
      <c r="N126" s="432"/>
      <c r="O126" s="432"/>
      <c r="P126" s="432"/>
      <c r="Q126" s="432"/>
      <c r="R126" s="432"/>
      <c r="S126" s="432"/>
      <c r="T126" s="399">
        <f t="shared" si="100"/>
        <v>0</v>
      </c>
      <c r="U126" s="400" t="e">
        <f t="shared" ref="U126:U132" si="101">T126/$T$132</f>
        <v>#DIV/0!</v>
      </c>
    </row>
    <row r="127" spans="1:23" ht="12.75" customHeight="1" x14ac:dyDescent="0.2">
      <c r="A127" s="401" t="str">
        <f>A$7</f>
        <v>Valsts budžeta dotācija pašvaldībām</v>
      </c>
      <c r="B127" s="433"/>
      <c r="C127" s="433"/>
      <c r="D127" s="433"/>
      <c r="E127" s="433"/>
      <c r="F127" s="433"/>
      <c r="G127" s="433"/>
      <c r="H127" s="433"/>
      <c r="I127" s="433"/>
      <c r="J127" s="433"/>
      <c r="K127" s="433"/>
      <c r="L127" s="433"/>
      <c r="M127" s="433"/>
      <c r="N127" s="433"/>
      <c r="O127" s="433"/>
      <c r="P127" s="433"/>
      <c r="Q127" s="433"/>
      <c r="R127" s="433"/>
      <c r="S127" s="433"/>
      <c r="T127" s="399">
        <f t="shared" si="100"/>
        <v>0</v>
      </c>
      <c r="U127" s="400" t="e">
        <f t="shared" si="101"/>
        <v>#DIV/0!</v>
      </c>
    </row>
    <row r="128" spans="1:23" ht="12.75" customHeight="1" x14ac:dyDescent="0.2">
      <c r="A128" s="401" t="str">
        <f>A$8</f>
        <v>Pašvaldības finansējums</v>
      </c>
      <c r="B128" s="433"/>
      <c r="C128" s="433"/>
      <c r="D128" s="433"/>
      <c r="E128" s="433"/>
      <c r="F128" s="433"/>
      <c r="G128" s="433"/>
      <c r="H128" s="433"/>
      <c r="I128" s="433"/>
      <c r="J128" s="433"/>
      <c r="K128" s="433"/>
      <c r="L128" s="433"/>
      <c r="M128" s="433"/>
      <c r="N128" s="433"/>
      <c r="O128" s="433"/>
      <c r="P128" s="433"/>
      <c r="Q128" s="433"/>
      <c r="R128" s="433"/>
      <c r="S128" s="433"/>
      <c r="T128" s="399">
        <f t="shared" si="100"/>
        <v>0</v>
      </c>
      <c r="U128" s="400" t="e">
        <f t="shared" si="101"/>
        <v>#DIV/0!</v>
      </c>
    </row>
    <row r="129" spans="1:24" s="3" customFormat="1" ht="12.75" customHeight="1" x14ac:dyDescent="0.2">
      <c r="A129" s="401" t="str">
        <f>A$9</f>
        <v>Cits publiskais finansējums</v>
      </c>
      <c r="B129" s="433"/>
      <c r="C129" s="433"/>
      <c r="D129" s="433"/>
      <c r="E129" s="433"/>
      <c r="F129" s="433"/>
      <c r="G129" s="433"/>
      <c r="H129" s="433"/>
      <c r="I129" s="433"/>
      <c r="J129" s="433"/>
      <c r="K129" s="433"/>
      <c r="L129" s="433"/>
      <c r="M129" s="433"/>
      <c r="N129" s="433"/>
      <c r="O129" s="433"/>
      <c r="P129" s="433"/>
      <c r="Q129" s="433"/>
      <c r="R129" s="433"/>
      <c r="S129" s="433"/>
      <c r="T129" s="399">
        <f t="shared" si="100"/>
        <v>0</v>
      </c>
      <c r="U129" s="400" t="e">
        <f t="shared" si="101"/>
        <v>#DIV/0!</v>
      </c>
    </row>
    <row r="130" spans="1:24" ht="12.75" customHeight="1" x14ac:dyDescent="0.2">
      <c r="A130" s="402" t="str">
        <f>A$10</f>
        <v>Publiskās attiecināmās izmaksas</v>
      </c>
      <c r="B130" s="300">
        <f>SUM(B125:B129)</f>
        <v>0</v>
      </c>
      <c r="C130" s="300"/>
      <c r="D130" s="300">
        <f t="shared" ref="D130:R130" si="102">SUM(D125:D129)</f>
        <v>0</v>
      </c>
      <c r="E130" s="300"/>
      <c r="F130" s="300">
        <f t="shared" si="102"/>
        <v>0</v>
      </c>
      <c r="G130" s="300"/>
      <c r="H130" s="300">
        <f t="shared" si="102"/>
        <v>0</v>
      </c>
      <c r="I130" s="300"/>
      <c r="J130" s="300">
        <f t="shared" si="102"/>
        <v>0</v>
      </c>
      <c r="K130" s="300"/>
      <c r="L130" s="300">
        <f t="shared" si="102"/>
        <v>0</v>
      </c>
      <c r="M130" s="300"/>
      <c r="N130" s="300">
        <f t="shared" si="102"/>
        <v>0</v>
      </c>
      <c r="O130" s="300"/>
      <c r="P130" s="300">
        <f t="shared" si="102"/>
        <v>0</v>
      </c>
      <c r="Q130" s="300"/>
      <c r="R130" s="300">
        <f t="shared" si="102"/>
        <v>0</v>
      </c>
      <c r="S130" s="300"/>
      <c r="T130" s="403">
        <f t="shared" si="100"/>
        <v>0</v>
      </c>
      <c r="U130" s="400" t="e">
        <f t="shared" si="101"/>
        <v>#DIV/0!</v>
      </c>
    </row>
    <row r="131" spans="1:24" ht="12.75" customHeight="1" x14ac:dyDescent="0.2">
      <c r="A131" s="401" t="str">
        <f>A$11</f>
        <v>Privātās attiecināmās izmaksas</v>
      </c>
      <c r="B131" s="433"/>
      <c r="C131" s="433"/>
      <c r="D131" s="433"/>
      <c r="E131" s="433"/>
      <c r="F131" s="433"/>
      <c r="G131" s="433"/>
      <c r="H131" s="433"/>
      <c r="I131" s="433"/>
      <c r="J131" s="433"/>
      <c r="K131" s="433"/>
      <c r="L131" s="433"/>
      <c r="M131" s="433"/>
      <c r="N131" s="433"/>
      <c r="O131" s="433"/>
      <c r="P131" s="433"/>
      <c r="Q131" s="433"/>
      <c r="R131" s="433"/>
      <c r="S131" s="433"/>
      <c r="T131" s="399">
        <f t="shared" si="100"/>
        <v>0</v>
      </c>
      <c r="U131" s="400" t="e">
        <f t="shared" si="101"/>
        <v>#DIV/0!</v>
      </c>
    </row>
    <row r="132" spans="1:24" ht="12.75" customHeight="1" x14ac:dyDescent="0.2">
      <c r="A132" s="402" t="str">
        <f>A$12</f>
        <v>Kopējās attiecināmās izmaksas</v>
      </c>
      <c r="B132" s="300">
        <f>IF(B23=2,'1.2.1.B. Partneris-1'!H28,'1.2.1.B. Partneris-1'!H28*B23)</f>
        <v>0</v>
      </c>
      <c r="C132" s="300"/>
      <c r="D132" s="300">
        <f>IF(D23=2,'1.2.1.B. Partneris-1'!J28+'1.2.1.B. Partneris-1'!H28,'1.2.1.B. Partneris-1'!J28*D23)</f>
        <v>0</v>
      </c>
      <c r="E132" s="300"/>
      <c r="F132" s="300">
        <f>IF(F23=2,'1.2.1.B. Partneris-1'!L28+'1.2.1.B. Partneris-1'!J28+'1.2.1.B. Partneris-1'!H28,'1.2.1.B. Partneris-1'!L28*F23)</f>
        <v>0</v>
      </c>
      <c r="G132" s="300"/>
      <c r="H132" s="300">
        <f>IF(H23=2,'1.2.1.B. Partneris-1'!N28+'1.2.1.B. Partneris-1'!L28+'1.2.1.B. Partneris-1'!J28+'1.2.1.B. Partneris-1'!H28,'1.2.1.B. Partneris-1'!N28*H23)</f>
        <v>0</v>
      </c>
      <c r="I132" s="300"/>
      <c r="J132" s="300">
        <f>IF(J23=2,'1.2.1.B. Partneris-1'!P28,'1.2.1.B. Partneris-1'!P28*J23)</f>
        <v>0</v>
      </c>
      <c r="K132" s="300"/>
      <c r="L132" s="300">
        <f>IF(L23=2,'1.2.1.B. Partneris-1'!R28,'1.2.1.B. Partneris-1'!R28*L23)</f>
        <v>0</v>
      </c>
      <c r="M132" s="300"/>
      <c r="N132" s="300">
        <f>IF(N23=2,'1.2.1.B. Partneris-1'!T28,'1.2.1.B. Partneris-1'!T28*N23)</f>
        <v>0</v>
      </c>
      <c r="O132" s="300"/>
      <c r="P132" s="300">
        <f>IF(P23=2,'1.2.1.B. Partneris-1'!V28,'1.2.1.B. Partneris-1'!V28*P23)</f>
        <v>0</v>
      </c>
      <c r="Q132" s="300"/>
      <c r="R132" s="300">
        <f>IF(R23=2,'1.2.1.B. Partneris-1'!X28,'1.2.1.B. Partneris-1'!X28*R23)</f>
        <v>0</v>
      </c>
      <c r="S132" s="300"/>
      <c r="T132" s="403">
        <f>SUM(B132:R132)</f>
        <v>0</v>
      </c>
      <c r="U132" s="400" t="e">
        <f t="shared" si="101"/>
        <v>#DIV/0!</v>
      </c>
    </row>
    <row r="133" spans="1:24" ht="12.75" customHeight="1" x14ac:dyDescent="0.2">
      <c r="A133" s="401" t="str">
        <f>A$13</f>
        <v>Publiskās ārpusprojekta izmaksas</v>
      </c>
      <c r="B133" s="435"/>
      <c r="C133" s="435"/>
      <c r="D133" s="435"/>
      <c r="E133" s="435"/>
      <c r="F133" s="435"/>
      <c r="G133" s="435"/>
      <c r="H133" s="435"/>
      <c r="I133" s="435"/>
      <c r="J133" s="435"/>
      <c r="K133" s="435"/>
      <c r="L133" s="435"/>
      <c r="M133" s="435"/>
      <c r="N133" s="435"/>
      <c r="O133" s="435"/>
      <c r="P133" s="435"/>
      <c r="Q133" s="435"/>
      <c r="R133" s="435"/>
      <c r="S133" s="435"/>
      <c r="T133" s="399">
        <f t="shared" ref="T133:T135" si="103">SUM(B133:R133)</f>
        <v>0</v>
      </c>
      <c r="U133" s="434" t="s">
        <v>322</v>
      </c>
    </row>
    <row r="134" spans="1:24" ht="12.75" customHeight="1" x14ac:dyDescent="0.2">
      <c r="A134" s="401" t="str">
        <f>A$14</f>
        <v>Privātās ārpusprojekta izmaksas</v>
      </c>
      <c r="B134" s="433">
        <f>IF(B23=2,'1.2.1.B. Partneris-1'!I28,'1.2.1.B. Partneris-1'!I28*B23)</f>
        <v>0</v>
      </c>
      <c r="C134" s="433"/>
      <c r="D134" s="433">
        <f>IF(D23=2,'1.2.1.B. Partneris-1'!K28+'1.2.1.B. Partneris-1'!I28,'1.2.1.B. Partneris-1'!K28*D23)</f>
        <v>0</v>
      </c>
      <c r="E134" s="433"/>
      <c r="F134" s="433">
        <f>IF(F23=2,'1.2.1.B. Partneris-1'!M28+'1.2.1.B. Partneris-1'!K28+'1.2.1.B. Partneris-1'!I28,'1.2.1.B. Partneris-1'!M28*F23)</f>
        <v>0</v>
      </c>
      <c r="G134" s="433"/>
      <c r="H134" s="433">
        <f>IF(H23=2,'1.2.1.B. Partneris-1'!O28+'1.2.1.B. Partneris-1'!M28+'1.2.1.B. Partneris-1'!K28+'1.2.1.B. Partneris-1'!I28,'1.2.1.B. Partneris-1'!O28*H23)</f>
        <v>0</v>
      </c>
      <c r="I134" s="433"/>
      <c r="J134" s="433">
        <f>IF(J23=2,'1.2.1.B. Partneris-1'!Q28,'1.2.1.B. Partneris-1'!Q28*J23)</f>
        <v>0</v>
      </c>
      <c r="K134" s="433"/>
      <c r="L134" s="433">
        <f>IF(L23=2,'1.2.1.B. Partneris-1'!S28,'1.2.1.B. Partneris-1'!S28*L23)</f>
        <v>0</v>
      </c>
      <c r="M134" s="433"/>
      <c r="N134" s="433">
        <f>IF(N23=2,'1.2.1.B. Partneris-1'!U28,'1.2.1.B. Partneris-1'!U28*N23)</f>
        <v>0</v>
      </c>
      <c r="O134" s="433"/>
      <c r="P134" s="433">
        <f>IF(P23=2,'1.2.1.B. Partneris-1'!W28,'1.2.1.B. Partneris-1'!W28*P23)</f>
        <v>0</v>
      </c>
      <c r="Q134" s="433"/>
      <c r="R134" s="433">
        <f>IF(R23=2,'1.2.1.B. Partneris-1'!Y28,'1.2.1.B. Partneris-1'!Y28*R23)</f>
        <v>0</v>
      </c>
      <c r="S134" s="433"/>
      <c r="T134" s="399">
        <f t="shared" si="103"/>
        <v>0</v>
      </c>
      <c r="U134" s="434" t="s">
        <v>322</v>
      </c>
    </row>
    <row r="135" spans="1:24" ht="12.75" customHeight="1" x14ac:dyDescent="0.2">
      <c r="A135" s="402" t="str">
        <f>A$15</f>
        <v>Ārpusprojekta izmaksas kopā</v>
      </c>
      <c r="B135" s="300">
        <f>SUM(B133:B134)</f>
        <v>0</v>
      </c>
      <c r="C135" s="300"/>
      <c r="D135" s="300">
        <f t="shared" ref="D135:R135" si="104">SUM(D133:D134)</f>
        <v>0</v>
      </c>
      <c r="E135" s="300"/>
      <c r="F135" s="300">
        <f t="shared" si="104"/>
        <v>0</v>
      </c>
      <c r="G135" s="300"/>
      <c r="H135" s="300">
        <f t="shared" si="104"/>
        <v>0</v>
      </c>
      <c r="I135" s="300"/>
      <c r="J135" s="300">
        <f t="shared" si="104"/>
        <v>0</v>
      </c>
      <c r="K135" s="300"/>
      <c r="L135" s="300">
        <f t="shared" si="104"/>
        <v>0</v>
      </c>
      <c r="M135" s="300"/>
      <c r="N135" s="300">
        <f t="shared" si="104"/>
        <v>0</v>
      </c>
      <c r="O135" s="300"/>
      <c r="P135" s="300">
        <f t="shared" si="104"/>
        <v>0</v>
      </c>
      <c r="Q135" s="300"/>
      <c r="R135" s="300">
        <f t="shared" si="104"/>
        <v>0</v>
      </c>
      <c r="S135" s="300"/>
      <c r="T135" s="403">
        <f t="shared" si="103"/>
        <v>0</v>
      </c>
      <c r="U135" s="434" t="s">
        <v>322</v>
      </c>
    </row>
    <row r="136" spans="1:24" ht="12.75" customHeight="1" x14ac:dyDescent="0.25">
      <c r="A136" s="407" t="str">
        <f>A$16</f>
        <v>Kopējās izmaksas</v>
      </c>
      <c r="B136" s="408">
        <f>B132+B135</f>
        <v>0</v>
      </c>
      <c r="C136" s="408"/>
      <c r="D136" s="408">
        <f t="shared" ref="D136:R136" si="105">D132+D135</f>
        <v>0</v>
      </c>
      <c r="E136" s="408"/>
      <c r="F136" s="408">
        <f t="shared" si="105"/>
        <v>0</v>
      </c>
      <c r="G136" s="408"/>
      <c r="H136" s="408">
        <f t="shared" si="105"/>
        <v>0</v>
      </c>
      <c r="I136" s="408"/>
      <c r="J136" s="408">
        <f t="shared" si="105"/>
        <v>0</v>
      </c>
      <c r="K136" s="408"/>
      <c r="L136" s="408">
        <f t="shared" si="105"/>
        <v>0</v>
      </c>
      <c r="M136" s="408"/>
      <c r="N136" s="408">
        <f t="shared" si="105"/>
        <v>0</v>
      </c>
      <c r="O136" s="408"/>
      <c r="P136" s="408">
        <f t="shared" si="105"/>
        <v>0</v>
      </c>
      <c r="Q136" s="408"/>
      <c r="R136" s="408">
        <f t="shared" si="105"/>
        <v>0</v>
      </c>
      <c r="S136" s="408"/>
      <c r="T136" s="403">
        <f>SUM(B136:R136)</f>
        <v>0</v>
      </c>
      <c r="U136" s="434" t="s">
        <v>322</v>
      </c>
    </row>
    <row r="137" spans="1:24" ht="12.75" customHeight="1" x14ac:dyDescent="0.25">
      <c r="A137" s="421"/>
      <c r="B137" s="421"/>
      <c r="C137" s="421"/>
      <c r="D137" s="421"/>
      <c r="E137" s="421"/>
      <c r="F137" s="421"/>
      <c r="G137" s="421"/>
      <c r="H137" s="421"/>
      <c r="I137" s="421"/>
      <c r="J137" s="421"/>
      <c r="K137" s="421"/>
      <c r="L137" s="421"/>
      <c r="M137" s="421"/>
      <c r="N137" s="421"/>
      <c r="O137" s="421"/>
      <c r="P137" s="421"/>
      <c r="Q137" s="421"/>
      <c r="R137" s="421"/>
      <c r="S137" s="421"/>
      <c r="T137" s="421"/>
      <c r="U137" s="421"/>
    </row>
    <row r="138" spans="1:24" ht="24" customHeight="1" x14ac:dyDescent="0.2">
      <c r="A138" s="436" t="s">
        <v>334</v>
      </c>
      <c r="B138" s="424">
        <f>'1.2.1.C. Partneris-1'!C3</f>
        <v>0</v>
      </c>
      <c r="C138" s="425"/>
      <c r="D138" s="425"/>
      <c r="E138" s="425"/>
      <c r="F138" s="424">
        <f>'1.2.1.C. Partneris-1'!H3</f>
        <v>0</v>
      </c>
      <c r="G138" s="425"/>
      <c r="H138" s="426"/>
      <c r="I138" s="425"/>
      <c r="J138" s="426" t="s">
        <v>329</v>
      </c>
      <c r="K138" s="425"/>
      <c r="L138" s="428">
        <f>'1.2.1.C. Partneris-1'!C24</f>
        <v>0.85</v>
      </c>
      <c r="M138" s="425"/>
      <c r="N138" s="429" t="s">
        <v>338</v>
      </c>
      <c r="O138" s="425"/>
      <c r="P138" s="426"/>
      <c r="Q138" s="425"/>
      <c r="R138" s="426"/>
      <c r="S138" s="425"/>
      <c r="T138" s="426"/>
      <c r="U138" s="426"/>
      <c r="W138" s="4">
        <f>IF(F138=Dati!$J$3,1,IF(F138=Dati!$J$4,2,IF(F138=Dati!$J$5,3,0)))</f>
        <v>0</v>
      </c>
      <c r="X138" s="4">
        <f>'1.2.1.C. Partneris-1'!AA3</f>
        <v>0</v>
      </c>
    </row>
    <row r="139" spans="1:24" x14ac:dyDescent="0.2">
      <c r="A139" s="395" t="s">
        <v>314</v>
      </c>
      <c r="B139" s="396">
        <f>B$3</f>
        <v>2026</v>
      </c>
      <c r="C139" s="396"/>
      <c r="D139" s="396">
        <f>D$3</f>
        <v>2027</v>
      </c>
      <c r="E139" s="396"/>
      <c r="F139" s="396">
        <f>F$3</f>
        <v>2028</v>
      </c>
      <c r="G139" s="396"/>
      <c r="H139" s="396">
        <f>H$3</f>
        <v>2029</v>
      </c>
      <c r="I139" s="396"/>
      <c r="J139" s="396" t="str">
        <f>J$3</f>
        <v>X</v>
      </c>
      <c r="K139" s="396"/>
      <c r="L139" s="396" t="str">
        <f>L$3</f>
        <v>X</v>
      </c>
      <c r="M139" s="396"/>
      <c r="N139" s="396" t="str">
        <f>N$3</f>
        <v>X</v>
      </c>
      <c r="O139" s="396"/>
      <c r="P139" s="396" t="str">
        <f>P$3</f>
        <v>X</v>
      </c>
      <c r="Q139" s="396"/>
      <c r="R139" s="396" t="str">
        <f>R$3</f>
        <v>X</v>
      </c>
      <c r="S139" s="396"/>
      <c r="T139" s="396"/>
      <c r="U139" s="396"/>
    </row>
    <row r="140" spans="1:24" x14ac:dyDescent="0.2">
      <c r="A140" s="430"/>
      <c r="B140" s="397" t="s">
        <v>315</v>
      </c>
      <c r="C140" s="397"/>
      <c r="D140" s="397" t="s">
        <v>315</v>
      </c>
      <c r="E140" s="397"/>
      <c r="F140" s="397" t="s">
        <v>315</v>
      </c>
      <c r="G140" s="397"/>
      <c r="H140" s="397" t="s">
        <v>315</v>
      </c>
      <c r="I140" s="397"/>
      <c r="J140" s="397" t="s">
        <v>315</v>
      </c>
      <c r="K140" s="397"/>
      <c r="L140" s="397" t="s">
        <v>315</v>
      </c>
      <c r="M140" s="397"/>
      <c r="N140" s="397" t="s">
        <v>315</v>
      </c>
      <c r="O140" s="397"/>
      <c r="P140" s="397" t="s">
        <v>315</v>
      </c>
      <c r="Q140" s="397"/>
      <c r="R140" s="397" t="s">
        <v>315</v>
      </c>
      <c r="S140" s="397"/>
      <c r="T140" s="397" t="s">
        <v>191</v>
      </c>
      <c r="U140" s="397" t="s">
        <v>131</v>
      </c>
    </row>
    <row r="141" spans="1:24" ht="12.75" customHeight="1" x14ac:dyDescent="0.2">
      <c r="A141" s="431" t="str">
        <f>A$5</f>
        <v>Taisnīgas pārkārtošanās fonds</v>
      </c>
      <c r="B141" s="432">
        <f>(B148*$L$138)-B153</f>
        <v>0</v>
      </c>
      <c r="C141" s="432"/>
      <c r="D141" s="432">
        <f t="shared" ref="D141:R141" si="106">(D148*$L$138)-D153</f>
        <v>0</v>
      </c>
      <c r="E141" s="432"/>
      <c r="F141" s="432">
        <f t="shared" si="106"/>
        <v>0</v>
      </c>
      <c r="G141" s="432"/>
      <c r="H141" s="432">
        <f t="shared" si="106"/>
        <v>0</v>
      </c>
      <c r="I141" s="432"/>
      <c r="J141" s="432">
        <f t="shared" si="106"/>
        <v>0</v>
      </c>
      <c r="K141" s="432"/>
      <c r="L141" s="432">
        <f t="shared" si="106"/>
        <v>0</v>
      </c>
      <c r="M141" s="432"/>
      <c r="N141" s="432">
        <f t="shared" si="106"/>
        <v>0</v>
      </c>
      <c r="O141" s="432"/>
      <c r="P141" s="432">
        <f t="shared" si="106"/>
        <v>0</v>
      </c>
      <c r="Q141" s="432"/>
      <c r="R141" s="432">
        <f t="shared" si="106"/>
        <v>0</v>
      </c>
      <c r="S141" s="432"/>
      <c r="T141" s="399">
        <f>SUM(B141:R141)</f>
        <v>0</v>
      </c>
      <c r="U141" s="400" t="e">
        <f>T141/$T$148</f>
        <v>#DIV/0!</v>
      </c>
    </row>
    <row r="142" spans="1:24" ht="12.75" customHeight="1" x14ac:dyDescent="0.2">
      <c r="A142" s="401" t="str">
        <f>A$6</f>
        <v>Attiecināmais valsts budžeta finansējums</v>
      </c>
      <c r="B142" s="432">
        <f>IF($W138=2,B148-B141,0)</f>
        <v>0</v>
      </c>
      <c r="C142" s="432"/>
      <c r="D142" s="432">
        <f t="shared" ref="D142:R142" si="107">IF($W138=2,D148-D141,0)</f>
        <v>0</v>
      </c>
      <c r="E142" s="432"/>
      <c r="F142" s="432">
        <f t="shared" si="107"/>
        <v>0</v>
      </c>
      <c r="G142" s="432"/>
      <c r="H142" s="432">
        <f t="shared" si="107"/>
        <v>0</v>
      </c>
      <c r="I142" s="432"/>
      <c r="J142" s="432">
        <f t="shared" si="107"/>
        <v>0</v>
      </c>
      <c r="K142" s="432"/>
      <c r="L142" s="432">
        <f t="shared" si="107"/>
        <v>0</v>
      </c>
      <c r="M142" s="432"/>
      <c r="N142" s="432">
        <f t="shared" si="107"/>
        <v>0</v>
      </c>
      <c r="O142" s="432"/>
      <c r="P142" s="432">
        <f t="shared" si="107"/>
        <v>0</v>
      </c>
      <c r="Q142" s="432"/>
      <c r="R142" s="432">
        <f t="shared" si="107"/>
        <v>0</v>
      </c>
      <c r="S142" s="432"/>
      <c r="T142" s="399">
        <f t="shared" ref="T142:T147" si="108">SUM(B142:R142)</f>
        <v>0</v>
      </c>
      <c r="U142" s="400" t="e">
        <f t="shared" ref="U142:U147" si="109">T142/$T$148</f>
        <v>#DIV/0!</v>
      </c>
    </row>
    <row r="143" spans="1:24" ht="12.75" customHeight="1" x14ac:dyDescent="0.2">
      <c r="A143" s="401" t="str">
        <f>A$7</f>
        <v>Valsts budžeta dotācija pašvaldībām</v>
      </c>
      <c r="B143" s="433">
        <f>IF($W138=1,(B141/0.85*0.15+B141)*0.15*'1.2.1.C. Partneris-1'!$O$3,0)</f>
        <v>0</v>
      </c>
      <c r="C143" s="433"/>
      <c r="D143" s="433">
        <f>IF($W138=1,(D141/0.85*0.15+D141)*0.15*'1.2.1.C. Partneris-1'!$O$3,0)</f>
        <v>0</v>
      </c>
      <c r="E143" s="433"/>
      <c r="F143" s="433">
        <f>IF($W138=1,(F141/0.85*0.15+F141)*0.15*'1.2.1.C. Partneris-1'!$O$3,0)</f>
        <v>0</v>
      </c>
      <c r="G143" s="433"/>
      <c r="H143" s="433">
        <f>IF($W138=1,(H141/0.85*0.15+H141)*0.15*'1.2.1.C. Partneris-1'!$O$3,0)</f>
        <v>0</v>
      </c>
      <c r="I143" s="433"/>
      <c r="J143" s="433">
        <f>IF($W138=1,(J141/0.85*0.15+J141)*0.15*'1.2.1.C. Partneris-1'!$O$3,0)</f>
        <v>0</v>
      </c>
      <c r="K143" s="433"/>
      <c r="L143" s="433">
        <f>IF($W138=1,(L141/0.85*0.15+L141)*0.15*'1.2.1.C. Partneris-1'!$O$3,0)</f>
        <v>0</v>
      </c>
      <c r="M143" s="433"/>
      <c r="N143" s="433">
        <f>IF($W138=1,(N141/0.85*0.15+N141)*0.15*'1.2.1.C. Partneris-1'!$O$3,0)</f>
        <v>0</v>
      </c>
      <c r="O143" s="433"/>
      <c r="P143" s="433">
        <f>IF($W138=1,(P141/0.85*0.15+P141)*0.15*'1.2.1.C. Partneris-1'!$O$3,0)</f>
        <v>0</v>
      </c>
      <c r="Q143" s="433"/>
      <c r="R143" s="433">
        <f>IF($W138=1,(R141/0.85*0.15+R141)*0.15*'1.2.1.C. Partneris-1'!$O$3,0)</f>
        <v>0</v>
      </c>
      <c r="S143" s="433"/>
      <c r="T143" s="399">
        <f t="shared" si="108"/>
        <v>0</v>
      </c>
      <c r="U143" s="400" t="e">
        <f t="shared" si="109"/>
        <v>#DIV/0!</v>
      </c>
    </row>
    <row r="144" spans="1:24" ht="12.75" customHeight="1" x14ac:dyDescent="0.2">
      <c r="A144" s="401" t="str">
        <f>A$8</f>
        <v>Pašvaldības finansējums</v>
      </c>
      <c r="B144" s="433">
        <f>IF($W138=1,B148-B141-B143-B147-B145,0)</f>
        <v>0</v>
      </c>
      <c r="C144" s="433"/>
      <c r="D144" s="433">
        <f t="shared" ref="D144:R144" si="110">IF($W138=1,D148-D141-D143-D147-D145,0)</f>
        <v>0</v>
      </c>
      <c r="E144" s="433"/>
      <c r="F144" s="433">
        <f t="shared" si="110"/>
        <v>0</v>
      </c>
      <c r="G144" s="433"/>
      <c r="H144" s="433">
        <f t="shared" si="110"/>
        <v>0</v>
      </c>
      <c r="I144" s="433"/>
      <c r="J144" s="433">
        <f t="shared" si="110"/>
        <v>0</v>
      </c>
      <c r="K144" s="433"/>
      <c r="L144" s="433">
        <f t="shared" si="110"/>
        <v>0</v>
      </c>
      <c r="M144" s="433"/>
      <c r="N144" s="433">
        <f t="shared" si="110"/>
        <v>0</v>
      </c>
      <c r="O144" s="433"/>
      <c r="P144" s="433">
        <f t="shared" si="110"/>
        <v>0</v>
      </c>
      <c r="Q144" s="433"/>
      <c r="R144" s="433">
        <f t="shared" si="110"/>
        <v>0</v>
      </c>
      <c r="S144" s="433"/>
      <c r="T144" s="399">
        <f t="shared" si="108"/>
        <v>0</v>
      </c>
      <c r="U144" s="400" t="e">
        <f t="shared" si="109"/>
        <v>#DIV/0!</v>
      </c>
    </row>
    <row r="145" spans="1:23" s="3" customFormat="1" ht="12.75" customHeight="1" x14ac:dyDescent="0.2">
      <c r="A145" s="401" t="str">
        <f>A$9</f>
        <v>Cits publiskais finansējums</v>
      </c>
      <c r="B145" s="433">
        <f>IF($X$138=2,B148*(1-$L$138),0)</f>
        <v>0</v>
      </c>
      <c r="C145" s="433"/>
      <c r="D145" s="433">
        <f t="shared" ref="D145:R145" si="111">IF($X$138=2,D148*(1-$L$138),0)</f>
        <v>0</v>
      </c>
      <c r="E145" s="433"/>
      <c r="F145" s="433">
        <f t="shared" si="111"/>
        <v>0</v>
      </c>
      <c r="G145" s="433"/>
      <c r="H145" s="433">
        <f t="shared" si="111"/>
        <v>0</v>
      </c>
      <c r="I145" s="433"/>
      <c r="J145" s="433">
        <f t="shared" si="111"/>
        <v>0</v>
      </c>
      <c r="K145" s="433"/>
      <c r="L145" s="433">
        <f t="shared" si="111"/>
        <v>0</v>
      </c>
      <c r="M145" s="433"/>
      <c r="N145" s="433">
        <f t="shared" si="111"/>
        <v>0</v>
      </c>
      <c r="O145" s="433"/>
      <c r="P145" s="433">
        <f t="shared" si="111"/>
        <v>0</v>
      </c>
      <c r="Q145" s="433"/>
      <c r="R145" s="433">
        <f t="shared" si="111"/>
        <v>0</v>
      </c>
      <c r="S145" s="433"/>
      <c r="T145" s="399">
        <f t="shared" si="108"/>
        <v>0</v>
      </c>
      <c r="U145" s="400" t="e">
        <f t="shared" si="109"/>
        <v>#DIV/0!</v>
      </c>
    </row>
    <row r="146" spans="1:23" ht="12.75" customHeight="1" x14ac:dyDescent="0.2">
      <c r="A146" s="402" t="str">
        <f>A$10</f>
        <v>Publiskās attiecināmās izmaksas</v>
      </c>
      <c r="B146" s="300">
        <f>SUM(B141:B145)</f>
        <v>0</v>
      </c>
      <c r="C146" s="300"/>
      <c r="D146" s="300">
        <f t="shared" ref="D146:R146" si="112">SUM(D141:D145)</f>
        <v>0</v>
      </c>
      <c r="E146" s="300"/>
      <c r="F146" s="300">
        <f t="shared" si="112"/>
        <v>0</v>
      </c>
      <c r="G146" s="300"/>
      <c r="H146" s="300">
        <f t="shared" si="112"/>
        <v>0</v>
      </c>
      <c r="I146" s="300"/>
      <c r="J146" s="300">
        <f t="shared" si="112"/>
        <v>0</v>
      </c>
      <c r="K146" s="300"/>
      <c r="L146" s="300">
        <f t="shared" si="112"/>
        <v>0</v>
      </c>
      <c r="M146" s="300"/>
      <c r="N146" s="300">
        <f t="shared" si="112"/>
        <v>0</v>
      </c>
      <c r="O146" s="300"/>
      <c r="P146" s="300">
        <f t="shared" si="112"/>
        <v>0</v>
      </c>
      <c r="Q146" s="300"/>
      <c r="R146" s="300">
        <f t="shared" si="112"/>
        <v>0</v>
      </c>
      <c r="S146" s="300"/>
      <c r="T146" s="403">
        <f t="shared" si="108"/>
        <v>0</v>
      </c>
      <c r="U146" s="400" t="e">
        <f>T146/$T$148</f>
        <v>#DIV/0!</v>
      </c>
    </row>
    <row r="147" spans="1:23" ht="12.75" customHeight="1" x14ac:dyDescent="0.2">
      <c r="A147" s="401" t="str">
        <f>A$11</f>
        <v>Privātās attiecināmās izmaksas</v>
      </c>
      <c r="B147" s="433" t="b">
        <f>IF($W$138=1,0,IF($W$138=3,IF($X$138=1,B148-B146,0)))</f>
        <v>0</v>
      </c>
      <c r="C147" s="433"/>
      <c r="D147" s="433" t="b">
        <f t="shared" ref="D147:R147" si="113">IF($W$138=1,0,IF($W$138=3,IF($X$138=1,D148-D146,0)))</f>
        <v>0</v>
      </c>
      <c r="E147" s="433"/>
      <c r="F147" s="433" t="b">
        <f t="shared" si="113"/>
        <v>0</v>
      </c>
      <c r="G147" s="433"/>
      <c r="H147" s="433" t="b">
        <f t="shared" si="113"/>
        <v>0</v>
      </c>
      <c r="I147" s="433"/>
      <c r="J147" s="433" t="b">
        <f t="shared" si="113"/>
        <v>0</v>
      </c>
      <c r="K147" s="433"/>
      <c r="L147" s="433" t="b">
        <f t="shared" si="113"/>
        <v>0</v>
      </c>
      <c r="M147" s="433"/>
      <c r="N147" s="433" t="b">
        <f t="shared" si="113"/>
        <v>0</v>
      </c>
      <c r="O147" s="433"/>
      <c r="P147" s="433" t="b">
        <f t="shared" si="113"/>
        <v>0</v>
      </c>
      <c r="Q147" s="433"/>
      <c r="R147" s="433" t="b">
        <f t="shared" si="113"/>
        <v>0</v>
      </c>
      <c r="S147" s="433"/>
      <c r="T147" s="399">
        <f t="shared" si="108"/>
        <v>0</v>
      </c>
      <c r="U147" s="400" t="e">
        <f t="shared" si="109"/>
        <v>#DIV/0!</v>
      </c>
    </row>
    <row r="148" spans="1:23" ht="12.75" customHeight="1" x14ac:dyDescent="0.2">
      <c r="A148" s="402" t="str">
        <f>A$12</f>
        <v>Kopējās attiecināmās izmaksas</v>
      </c>
      <c r="B148" s="300">
        <f>IF(B23=2,'1.2.1.C. Partneris-1'!H24,'1.2.1.C. Partneris-1'!H24*B23)</f>
        <v>0</v>
      </c>
      <c r="C148" s="300"/>
      <c r="D148" s="300">
        <f>IF(D23=2,'1.2.1.C. Partneris-1'!J24+'1.2.1.C. Partneris-1'!H24,'1.2.1.C. Partneris-1'!J24*D23)</f>
        <v>0</v>
      </c>
      <c r="E148" s="300"/>
      <c r="F148" s="300">
        <f>IF(F23=2,'1.2.1.C. Partneris-1'!L24+'1.2.1.C. Partneris-1'!J24+'1.2.1.C. Partneris-1'!H24,'1.2.1.C. Partneris-1'!L24*F23)</f>
        <v>0</v>
      </c>
      <c r="G148" s="300"/>
      <c r="H148" s="300">
        <f>IF(H23=2,'1.2.1.C. Partneris-1'!N24+'1.2.1.C. Partneris-1'!L24+'1.2.1.C. Partneris-1'!J24+'1.2.1.C. Partneris-1'!H24,'1.2.1.C. Partneris-1'!N24*H23)</f>
        <v>0</v>
      </c>
      <c r="I148" s="300"/>
      <c r="J148" s="300">
        <f>IF(J23=2,'1.2.1.C. Partneris-1'!P24,'1.2.1.C. Partneris-1'!P24*J23)</f>
        <v>0</v>
      </c>
      <c r="K148" s="300"/>
      <c r="L148" s="300">
        <f>IF(L23=2,'1.2.1.C. Partneris-1'!R24,'1.2.1.C. Partneris-1'!R24*L23)</f>
        <v>0</v>
      </c>
      <c r="M148" s="300"/>
      <c r="N148" s="300">
        <f>IF(N23=2,'1.2.1.C. Partneris-1'!T24,'1.2.1.C. Partneris-1'!T24*N23)</f>
        <v>0</v>
      </c>
      <c r="O148" s="300"/>
      <c r="P148" s="300">
        <f>IF(P23=2,'1.2.1.C. Partneris-1'!V24,'1.2.1.C. Partneris-1'!V24*P23)</f>
        <v>0</v>
      </c>
      <c r="Q148" s="300"/>
      <c r="R148" s="300">
        <f>IF(R23=2,'1.2.1.C. Partneris-1'!X24,'1.2.1.C. Partneris-1'!X24*R23)</f>
        <v>0</v>
      </c>
      <c r="S148" s="300"/>
      <c r="T148" s="403">
        <f>SUM(B148:R148)</f>
        <v>0</v>
      </c>
      <c r="U148" s="400" t="e">
        <f>T148/$T$148</f>
        <v>#DIV/0!</v>
      </c>
    </row>
    <row r="149" spans="1:23" ht="12.75" customHeight="1" x14ac:dyDescent="0.2">
      <c r="A149" s="401" t="str">
        <f>A$13</f>
        <v>Publiskās ārpusprojekta izmaksas</v>
      </c>
      <c r="B149" s="433" t="b">
        <f>IF($W138=1,B154,IF($W138=3,IF($X138=1,0,B154)))</f>
        <v>0</v>
      </c>
      <c r="C149" s="433"/>
      <c r="D149" s="433" t="b">
        <f t="shared" ref="D149:R149" si="114">IF($W138=1,D154,IF($W138=3,IF($X138=1,0,D154)))</f>
        <v>0</v>
      </c>
      <c r="E149" s="433"/>
      <c r="F149" s="433" t="b">
        <f t="shared" si="114"/>
        <v>0</v>
      </c>
      <c r="G149" s="433"/>
      <c r="H149" s="433" t="b">
        <f t="shared" si="114"/>
        <v>0</v>
      </c>
      <c r="I149" s="433"/>
      <c r="J149" s="433" t="b">
        <f t="shared" si="114"/>
        <v>0</v>
      </c>
      <c r="K149" s="433"/>
      <c r="L149" s="433" t="b">
        <f t="shared" si="114"/>
        <v>0</v>
      </c>
      <c r="M149" s="433"/>
      <c r="N149" s="433" t="b">
        <f t="shared" si="114"/>
        <v>0</v>
      </c>
      <c r="O149" s="433"/>
      <c r="P149" s="433" t="b">
        <f t="shared" si="114"/>
        <v>0</v>
      </c>
      <c r="Q149" s="433"/>
      <c r="R149" s="433" t="b">
        <f t="shared" si="114"/>
        <v>0</v>
      </c>
      <c r="S149" s="433"/>
      <c r="T149" s="399">
        <f t="shared" ref="T149:T151" si="115">SUM(B149:R149)</f>
        <v>0</v>
      </c>
      <c r="U149" s="434" t="s">
        <v>322</v>
      </c>
    </row>
    <row r="150" spans="1:23" ht="12.75" customHeight="1" x14ac:dyDescent="0.2">
      <c r="A150" s="401" t="str">
        <f>A$14</f>
        <v>Privātās ārpusprojekta izmaksas</v>
      </c>
      <c r="B150" s="433">
        <f>IF($X138=2,0,IF($X138=1,B154,IF($W138=1,0,IF($W138=3,B154,0))))</f>
        <v>0</v>
      </c>
      <c r="C150" s="433"/>
      <c r="D150" s="433">
        <f t="shared" ref="D150:R150" si="116">IF($X138=2,0,IF($X138=1,D154,IF($W138=1,0,IF($W138=3,D154,0))))</f>
        <v>0</v>
      </c>
      <c r="E150" s="433"/>
      <c r="F150" s="433">
        <f t="shared" si="116"/>
        <v>0</v>
      </c>
      <c r="G150" s="433"/>
      <c r="H150" s="433">
        <f t="shared" si="116"/>
        <v>0</v>
      </c>
      <c r="I150" s="433"/>
      <c r="J150" s="433">
        <f t="shared" si="116"/>
        <v>0</v>
      </c>
      <c r="K150" s="433"/>
      <c r="L150" s="433">
        <f t="shared" si="116"/>
        <v>0</v>
      </c>
      <c r="M150" s="433"/>
      <c r="N150" s="433">
        <f t="shared" si="116"/>
        <v>0</v>
      </c>
      <c r="O150" s="433"/>
      <c r="P150" s="433">
        <f t="shared" si="116"/>
        <v>0</v>
      </c>
      <c r="Q150" s="433"/>
      <c r="R150" s="433">
        <f t="shared" si="116"/>
        <v>0</v>
      </c>
      <c r="S150" s="433"/>
      <c r="T150" s="399">
        <f t="shared" si="115"/>
        <v>0</v>
      </c>
      <c r="U150" s="434" t="s">
        <v>322</v>
      </c>
    </row>
    <row r="151" spans="1:23" ht="12.75" customHeight="1" x14ac:dyDescent="0.2">
      <c r="A151" s="402" t="str">
        <f>A$15</f>
        <v>Ārpusprojekta izmaksas kopā</v>
      </c>
      <c r="B151" s="300">
        <f>SUM(B149:B150)</f>
        <v>0</v>
      </c>
      <c r="C151" s="300"/>
      <c r="D151" s="300">
        <f>'1.2.1.C. Partneris-1'!K24</f>
        <v>0</v>
      </c>
      <c r="E151" s="300"/>
      <c r="F151" s="300">
        <f>'1.2.1.C. Partneris-1'!M24</f>
        <v>0</v>
      </c>
      <c r="G151" s="300"/>
      <c r="H151" s="300">
        <f>'1.2.1.C. Partneris-1'!O24</f>
        <v>0</v>
      </c>
      <c r="I151" s="300"/>
      <c r="J151" s="300">
        <f>'1.2.1.C. Partneris-1'!Q24</f>
        <v>0</v>
      </c>
      <c r="K151" s="300"/>
      <c r="L151" s="300">
        <f>'1.2.1.C. Partneris-1'!S24</f>
        <v>0</v>
      </c>
      <c r="M151" s="300"/>
      <c r="N151" s="300">
        <f>'1.2.1.C. Partneris-1'!U24</f>
        <v>0</v>
      </c>
      <c r="O151" s="300"/>
      <c r="P151" s="300">
        <f>'1.2.1.C. Partneris-1'!W24</f>
        <v>0</v>
      </c>
      <c r="Q151" s="300"/>
      <c r="R151" s="300">
        <f>'1.2.1.C. Partneris-1'!Y24</f>
        <v>0</v>
      </c>
      <c r="S151" s="300"/>
      <c r="T151" s="403">
        <f t="shared" si="115"/>
        <v>0</v>
      </c>
      <c r="U151" s="434" t="s">
        <v>322</v>
      </c>
    </row>
    <row r="152" spans="1:23" ht="12.75" customHeight="1" x14ac:dyDescent="0.25">
      <c r="A152" s="407" t="str">
        <f>A$16</f>
        <v>Kopējās izmaksas</v>
      </c>
      <c r="B152" s="408">
        <f>B148+B151</f>
        <v>0</v>
      </c>
      <c r="C152" s="408"/>
      <c r="D152" s="408">
        <f t="shared" ref="D152:R152" si="117">D148+D151</f>
        <v>0</v>
      </c>
      <c r="E152" s="408"/>
      <c r="F152" s="408">
        <f t="shared" si="117"/>
        <v>0</v>
      </c>
      <c r="G152" s="408"/>
      <c r="H152" s="408">
        <f t="shared" si="117"/>
        <v>0</v>
      </c>
      <c r="I152" s="408"/>
      <c r="J152" s="408">
        <f t="shared" si="117"/>
        <v>0</v>
      </c>
      <c r="K152" s="408"/>
      <c r="L152" s="408">
        <f t="shared" si="117"/>
        <v>0</v>
      </c>
      <c r="M152" s="408"/>
      <c r="N152" s="408">
        <f t="shared" si="117"/>
        <v>0</v>
      </c>
      <c r="O152" s="408"/>
      <c r="P152" s="408">
        <f t="shared" si="117"/>
        <v>0</v>
      </c>
      <c r="Q152" s="408"/>
      <c r="R152" s="408">
        <f t="shared" si="117"/>
        <v>0</v>
      </c>
      <c r="S152" s="408"/>
      <c r="T152" s="403">
        <f>SUM(B152:R152)</f>
        <v>0</v>
      </c>
      <c r="U152" s="434" t="s">
        <v>322</v>
      </c>
    </row>
    <row r="153" spans="1:23" x14ac:dyDescent="0.2">
      <c r="A153" s="437" t="s">
        <v>339</v>
      </c>
      <c r="B153" s="438">
        <f>B148*$L$138*$W$20</f>
        <v>0</v>
      </c>
      <c r="C153" s="438"/>
      <c r="D153" s="438">
        <f t="shared" ref="D153:R153" si="118">D148*$L$138*$W$20</f>
        <v>0</v>
      </c>
      <c r="E153" s="438"/>
      <c r="F153" s="438">
        <f t="shared" si="118"/>
        <v>0</v>
      </c>
      <c r="G153" s="438"/>
      <c r="H153" s="438">
        <f t="shared" si="118"/>
        <v>0</v>
      </c>
      <c r="I153" s="438"/>
      <c r="J153" s="438">
        <f t="shared" si="118"/>
        <v>0</v>
      </c>
      <c r="K153" s="438"/>
      <c r="L153" s="438">
        <f t="shared" si="118"/>
        <v>0</v>
      </c>
      <c r="M153" s="438"/>
      <c r="N153" s="438">
        <f t="shared" si="118"/>
        <v>0</v>
      </c>
      <c r="O153" s="438"/>
      <c r="P153" s="438">
        <f t="shared" si="118"/>
        <v>0</v>
      </c>
      <c r="Q153" s="438"/>
      <c r="R153" s="438">
        <f t="shared" si="118"/>
        <v>0</v>
      </c>
      <c r="T153" s="438">
        <f>IF(X138=1,0,SUM(B153:R153))</f>
        <v>0</v>
      </c>
    </row>
    <row r="154" spans="1:23" x14ac:dyDescent="0.2">
      <c r="A154" s="437" t="s">
        <v>340</v>
      </c>
      <c r="B154" s="438">
        <f>IF(B23=2,'1.2.1.C. Partneris-1'!I24,'1.2.1.C. Partneris-1'!I24*B23)</f>
        <v>0</v>
      </c>
      <c r="C154" s="438"/>
      <c r="D154" s="438">
        <f>IF(D23=2,'1.2.1.C. Partneris-1'!K24,'1.2.1.C. Partneris-1'!K24*D23)</f>
        <v>0</v>
      </c>
      <c r="E154" s="438"/>
      <c r="F154" s="438">
        <f>IF(F23=2,'1.2.1.C. Partneris-1'!M24,'1.2.1.C. Partneris-1'!M24*F23)</f>
        <v>0</v>
      </c>
      <c r="G154" s="438"/>
      <c r="H154" s="438">
        <f>IF(H23=2,'1.2.1.C. Partneris-1'!O24,'1.2.1.C. Partneris-1'!O24*H23)</f>
        <v>0</v>
      </c>
      <c r="I154" s="438"/>
      <c r="J154" s="438">
        <f>IF(J23=2,'1.2.1.C. Partneris-1'!Q24,'1.2.1.C. Partneris-1'!Q24*J23)</f>
        <v>0</v>
      </c>
      <c r="K154" s="438"/>
      <c r="L154" s="438">
        <f>IF(L23=2,'1.2.1.C. Partneris-1'!S24,'1.2.1.C. Partneris-1'!S24*L23)</f>
        <v>0</v>
      </c>
      <c r="M154" s="438"/>
      <c r="N154" s="438">
        <f>IF(N23=2,'1.2.1.C. Partneris-1'!U24,'1.2.1.C. Partneris-1'!U24*N23)</f>
        <v>0</v>
      </c>
      <c r="O154" s="438"/>
      <c r="P154" s="438">
        <f>IF(P23=2,'1.2.1.C. Partneris-1'!W24,'1.2.1.C. Partneris-1'!W24*P23)</f>
        <v>0</v>
      </c>
      <c r="Q154" s="438"/>
      <c r="R154" s="438">
        <f>IF(R23=2,'1.2.1.C. Partneris-1'!Y24,'1.2.1.C. Partneris-1'!Y24*R23)</f>
        <v>0</v>
      </c>
    </row>
    <row r="156" spans="1:23" ht="24" customHeight="1" x14ac:dyDescent="0.2">
      <c r="A156" s="439" t="s">
        <v>341</v>
      </c>
      <c r="B156" s="424">
        <f>'1.2.2.A. Partneris-2'!C3</f>
        <v>0</v>
      </c>
      <c r="C156" s="425"/>
      <c r="D156" s="425"/>
      <c r="E156" s="425"/>
      <c r="F156" s="424">
        <f>'1.2.2.A. Partneris-2'!H3</f>
        <v>0</v>
      </c>
      <c r="G156" s="425"/>
      <c r="H156" s="426"/>
      <c r="I156" s="425"/>
      <c r="J156" s="426" t="s">
        <v>329</v>
      </c>
      <c r="K156" s="425"/>
      <c r="L156" s="428">
        <f>'1.2.2.A. Partneris-2'!C24</f>
        <v>0.85</v>
      </c>
      <c r="M156" s="425"/>
      <c r="N156" s="429" t="s">
        <v>335</v>
      </c>
      <c r="O156" s="425"/>
      <c r="P156" s="426"/>
      <c r="Q156" s="425"/>
      <c r="R156" s="426"/>
      <c r="S156" s="425"/>
      <c r="T156" s="426"/>
      <c r="U156" s="426"/>
      <c r="W156" s="4">
        <f>IF(F156=Dati!$J$3,1,IF(F156=Dati!$J$4,2,IF(F156=Dati!$J$5,3,0)))</f>
        <v>0</v>
      </c>
    </row>
    <row r="157" spans="1:23" x14ac:dyDescent="0.2">
      <c r="A157" s="395" t="s">
        <v>314</v>
      </c>
      <c r="B157" s="396">
        <f>B$3</f>
        <v>2026</v>
      </c>
      <c r="C157" s="396"/>
      <c r="D157" s="396">
        <f>D$3</f>
        <v>2027</v>
      </c>
      <c r="E157" s="396"/>
      <c r="F157" s="396">
        <f>F$3</f>
        <v>2028</v>
      </c>
      <c r="G157" s="396"/>
      <c r="H157" s="396">
        <f>H$3</f>
        <v>2029</v>
      </c>
      <c r="I157" s="396"/>
      <c r="J157" s="396" t="str">
        <f>J$3</f>
        <v>X</v>
      </c>
      <c r="K157" s="396"/>
      <c r="L157" s="396" t="str">
        <f>L$3</f>
        <v>X</v>
      </c>
      <c r="M157" s="396"/>
      <c r="N157" s="396" t="str">
        <f>N$3</f>
        <v>X</v>
      </c>
      <c r="O157" s="396"/>
      <c r="P157" s="396" t="str">
        <f>P$3</f>
        <v>X</v>
      </c>
      <c r="Q157" s="396"/>
      <c r="R157" s="396" t="str">
        <f>R$3</f>
        <v>X</v>
      </c>
      <c r="S157" s="396"/>
      <c r="T157" s="396"/>
      <c r="U157" s="396"/>
    </row>
    <row r="158" spans="1:23" x14ac:dyDescent="0.2">
      <c r="A158" s="430"/>
      <c r="B158" s="397" t="s">
        <v>315</v>
      </c>
      <c r="C158" s="397"/>
      <c r="D158" s="397" t="s">
        <v>315</v>
      </c>
      <c r="E158" s="397"/>
      <c r="F158" s="397" t="s">
        <v>315</v>
      </c>
      <c r="G158" s="397"/>
      <c r="H158" s="397" t="s">
        <v>315</v>
      </c>
      <c r="I158" s="397"/>
      <c r="J158" s="397" t="s">
        <v>315</v>
      </c>
      <c r="K158" s="397"/>
      <c r="L158" s="397" t="s">
        <v>315</v>
      </c>
      <c r="M158" s="397"/>
      <c r="N158" s="397" t="s">
        <v>315</v>
      </c>
      <c r="O158" s="397"/>
      <c r="P158" s="397" t="s">
        <v>315</v>
      </c>
      <c r="Q158" s="397"/>
      <c r="R158" s="397" t="s">
        <v>315</v>
      </c>
      <c r="S158" s="397"/>
      <c r="T158" s="397" t="s">
        <v>191</v>
      </c>
      <c r="U158" s="397" t="s">
        <v>131</v>
      </c>
    </row>
    <row r="159" spans="1:23" ht="12.75" customHeight="1" x14ac:dyDescent="0.2">
      <c r="A159" s="431" t="str">
        <f>A$5</f>
        <v>Taisnīgas pārkārtošanās fonds</v>
      </c>
      <c r="B159" s="432">
        <f>B166*$L$156</f>
        <v>0</v>
      </c>
      <c r="C159" s="432"/>
      <c r="D159" s="432">
        <f t="shared" ref="D159:R159" si="119">D166*$L$156</f>
        <v>0</v>
      </c>
      <c r="E159" s="432"/>
      <c r="F159" s="432">
        <f t="shared" si="119"/>
        <v>0</v>
      </c>
      <c r="G159" s="432"/>
      <c r="H159" s="432">
        <f t="shared" si="119"/>
        <v>0</v>
      </c>
      <c r="I159" s="432"/>
      <c r="J159" s="432">
        <f t="shared" si="119"/>
        <v>0</v>
      </c>
      <c r="K159" s="432"/>
      <c r="L159" s="432">
        <f t="shared" si="119"/>
        <v>0</v>
      </c>
      <c r="M159" s="432"/>
      <c r="N159" s="432">
        <f t="shared" si="119"/>
        <v>0</v>
      </c>
      <c r="O159" s="432"/>
      <c r="P159" s="432">
        <f t="shared" si="119"/>
        <v>0</v>
      </c>
      <c r="Q159" s="432"/>
      <c r="R159" s="432">
        <f t="shared" si="119"/>
        <v>0</v>
      </c>
      <c r="S159" s="432"/>
      <c r="T159" s="399">
        <f t="shared" ref="T159:T166" si="120">SUM(B159:R159)</f>
        <v>0</v>
      </c>
      <c r="U159" s="400" t="e">
        <f>T159/$T$166</f>
        <v>#DIV/0!</v>
      </c>
    </row>
    <row r="160" spans="1:23" ht="12.75" customHeight="1" x14ac:dyDescent="0.2">
      <c r="A160" s="401" t="str">
        <f>A$6</f>
        <v>Attiecināmais valsts budžeta finansējums</v>
      </c>
      <c r="B160" s="432">
        <f>IF($W156=2,B166-B159,0)</f>
        <v>0</v>
      </c>
      <c r="C160" s="432"/>
      <c r="D160" s="432">
        <f t="shared" ref="D160:R160" si="121">IF($W156=2,D166-D159,0)</f>
        <v>0</v>
      </c>
      <c r="E160" s="432"/>
      <c r="F160" s="432">
        <f t="shared" si="121"/>
        <v>0</v>
      </c>
      <c r="G160" s="432"/>
      <c r="H160" s="432">
        <f t="shared" si="121"/>
        <v>0</v>
      </c>
      <c r="I160" s="432"/>
      <c r="J160" s="432">
        <f t="shared" si="121"/>
        <v>0</v>
      </c>
      <c r="K160" s="432"/>
      <c r="L160" s="432">
        <f t="shared" si="121"/>
        <v>0</v>
      </c>
      <c r="M160" s="432"/>
      <c r="N160" s="432">
        <f t="shared" si="121"/>
        <v>0</v>
      </c>
      <c r="O160" s="432"/>
      <c r="P160" s="432">
        <f t="shared" si="121"/>
        <v>0</v>
      </c>
      <c r="Q160" s="432"/>
      <c r="R160" s="432">
        <f t="shared" si="121"/>
        <v>0</v>
      </c>
      <c r="S160" s="432"/>
      <c r="T160" s="399">
        <f t="shared" si="120"/>
        <v>0</v>
      </c>
      <c r="U160" s="400" t="e">
        <f t="shared" ref="U160:U166" si="122">T160/$T$166</f>
        <v>#DIV/0!</v>
      </c>
    </row>
    <row r="161" spans="1:23" ht="12.75" customHeight="1" x14ac:dyDescent="0.2">
      <c r="A161" s="401" t="str">
        <f>A$7</f>
        <v>Valsts budžeta dotācija pašvaldībām</v>
      </c>
      <c r="B161" s="433">
        <f>IF($W156=1,(B159/0.85*0.15+B159)*0.15*'1.2.2.A. Partneris-2'!$O$3,0)</f>
        <v>0</v>
      </c>
      <c r="C161" s="433"/>
      <c r="D161" s="433">
        <f>IF($W156=1,(D159/0.85*0.15+D159)*0.15*'1.2.2.A. Partneris-2'!$O$3,0)</f>
        <v>0</v>
      </c>
      <c r="E161" s="433"/>
      <c r="F161" s="433">
        <f>IF($W156=1,(F159/0.85*0.15+F159)*0.15*'1.2.2.A. Partneris-2'!$O$3,0)</f>
        <v>0</v>
      </c>
      <c r="G161" s="433"/>
      <c r="H161" s="433">
        <f>IF($W156=1,(H159/0.85*0.15+H159)*0.15*'1.2.2.A. Partneris-2'!$O$3,0)</f>
        <v>0</v>
      </c>
      <c r="I161" s="433"/>
      <c r="J161" s="433">
        <f>IF($W156=1,(J159/0.85*0.15+J159)*0.15*'1.2.2.A. Partneris-2'!$O$3,0)</f>
        <v>0</v>
      </c>
      <c r="K161" s="433"/>
      <c r="L161" s="433">
        <f>IF($W156=1,(L159/0.85*0.15+L159)*0.15*'1.2.2.A. Partneris-2'!$O$3,0)</f>
        <v>0</v>
      </c>
      <c r="M161" s="433"/>
      <c r="N161" s="433">
        <f>IF($W156=1,(N159/0.85*0.15+N159)*0.15*'1.2.2.A. Partneris-2'!$O$3,0)</f>
        <v>0</v>
      </c>
      <c r="O161" s="433"/>
      <c r="P161" s="433">
        <f>IF($W156=1,(P159/0.85*0.15+P159)*0.15*'1.2.2.A. Partneris-2'!$O$3,0)</f>
        <v>0</v>
      </c>
      <c r="Q161" s="433"/>
      <c r="R161" s="433">
        <f>IF($W156=1,(R159/0.85*0.15+R159)*0.15*'1.2.2.A. Partneris-2'!$O$3,0)</f>
        <v>0</v>
      </c>
      <c r="S161" s="433"/>
      <c r="T161" s="399">
        <f t="shared" si="120"/>
        <v>0</v>
      </c>
      <c r="U161" s="400" t="e">
        <f t="shared" si="122"/>
        <v>#DIV/0!</v>
      </c>
    </row>
    <row r="162" spans="1:23" ht="12.75" customHeight="1" x14ac:dyDescent="0.2">
      <c r="A162" s="401" t="str">
        <f>A$8</f>
        <v>Pašvaldības finansējums</v>
      </c>
      <c r="B162" s="433">
        <f>IF($W156=1,B166-B159-B161,0)</f>
        <v>0</v>
      </c>
      <c r="C162" s="433"/>
      <c r="D162" s="433">
        <f t="shared" ref="D162:R162" si="123">IF($W156=1,D166-D159-D161,0)</f>
        <v>0</v>
      </c>
      <c r="E162" s="433"/>
      <c r="F162" s="433">
        <f t="shared" si="123"/>
        <v>0</v>
      </c>
      <c r="G162" s="433"/>
      <c r="H162" s="433">
        <f t="shared" si="123"/>
        <v>0</v>
      </c>
      <c r="I162" s="433"/>
      <c r="J162" s="433">
        <f t="shared" si="123"/>
        <v>0</v>
      </c>
      <c r="K162" s="433"/>
      <c r="L162" s="433">
        <f t="shared" si="123"/>
        <v>0</v>
      </c>
      <c r="M162" s="433"/>
      <c r="N162" s="433">
        <f t="shared" si="123"/>
        <v>0</v>
      </c>
      <c r="O162" s="433"/>
      <c r="P162" s="433">
        <f t="shared" si="123"/>
        <v>0</v>
      </c>
      <c r="Q162" s="433"/>
      <c r="R162" s="433">
        <f t="shared" si="123"/>
        <v>0</v>
      </c>
      <c r="S162" s="433"/>
      <c r="T162" s="399">
        <f t="shared" si="120"/>
        <v>0</v>
      </c>
      <c r="U162" s="400" t="e">
        <f t="shared" si="122"/>
        <v>#DIV/0!</v>
      </c>
    </row>
    <row r="163" spans="1:23" s="3" customFormat="1" ht="12.75" customHeight="1" x14ac:dyDescent="0.2">
      <c r="A163" s="401" t="str">
        <f>A$9</f>
        <v>Cits publiskais finansējums</v>
      </c>
      <c r="B163" s="433">
        <f>IF($F$156="Speciālās ekonomiskās zonas pārvalde",B168-B161,IF($F$156="Kapitālsabiedrība",B168-B161,0))</f>
        <v>0</v>
      </c>
      <c r="C163" s="433"/>
      <c r="D163" s="433">
        <f t="shared" ref="D163" si="124">IF($F$156="Speciālās ekonomiskās zonas pārvalde",D168-D161,IF($F$156="Kapitālsabiedrība",D168-D161,0))</f>
        <v>0</v>
      </c>
      <c r="E163" s="433"/>
      <c r="F163" s="433">
        <f t="shared" ref="F163" si="125">IF($F$156="Speciālās ekonomiskās zonas pārvalde",F168-F161,IF($F$156="Kapitālsabiedrība",F168-F161,0))</f>
        <v>0</v>
      </c>
      <c r="G163" s="433"/>
      <c r="H163" s="433">
        <f t="shared" ref="H163" si="126">IF($F$156="Speciālās ekonomiskās zonas pārvalde",H168-H161,IF($F$156="Kapitālsabiedrība",H168-H161,0))</f>
        <v>0</v>
      </c>
      <c r="I163" s="433"/>
      <c r="J163" s="433">
        <f t="shared" ref="J163" si="127">IF($F$156="Speciālās ekonomiskās zonas pārvalde",J168-J161,IF($F$156="Kapitālsabiedrība",J168-J161,0))</f>
        <v>0</v>
      </c>
      <c r="K163" s="433"/>
      <c r="L163" s="433">
        <f t="shared" ref="L163" si="128">IF($F$156="Speciālās ekonomiskās zonas pārvalde",L168-L161,IF($F$156="Kapitālsabiedrība",L168-L161,0))</f>
        <v>0</v>
      </c>
      <c r="M163" s="433"/>
      <c r="N163" s="433">
        <f t="shared" ref="N163" si="129">IF($F$156="Speciālās ekonomiskās zonas pārvalde",N168-N161,IF($F$156="Kapitālsabiedrība",N168-N161,0))</f>
        <v>0</v>
      </c>
      <c r="O163" s="433"/>
      <c r="P163" s="433">
        <f t="shared" ref="P163" si="130">IF($F$156="Speciālās ekonomiskās zonas pārvalde",P168-P161,IF($F$156="Kapitālsabiedrība",P168-P161,0))</f>
        <v>0</v>
      </c>
      <c r="Q163" s="433"/>
      <c r="R163" s="433">
        <f t="shared" ref="R163" si="131">IF($F$156="Speciālās ekonomiskās zonas pārvalde",R168-R161,IF($F$156="Kapitālsabiedrība",R168-R161,0))</f>
        <v>0</v>
      </c>
      <c r="S163" s="433"/>
      <c r="T163" s="399">
        <f t="shared" si="120"/>
        <v>0</v>
      </c>
      <c r="U163" s="400" t="e">
        <f t="shared" si="122"/>
        <v>#DIV/0!</v>
      </c>
    </row>
    <row r="164" spans="1:23" ht="12.75" customHeight="1" x14ac:dyDescent="0.2">
      <c r="A164" s="402" t="str">
        <f>A$10</f>
        <v>Publiskās attiecināmās izmaksas</v>
      </c>
      <c r="B164" s="300">
        <f>SUM(B159:B163)</f>
        <v>0</v>
      </c>
      <c r="C164" s="300"/>
      <c r="D164" s="300">
        <f t="shared" ref="D164:R164" si="132">SUM(D159:D163)</f>
        <v>0</v>
      </c>
      <c r="E164" s="300"/>
      <c r="F164" s="300">
        <f t="shared" si="132"/>
        <v>0</v>
      </c>
      <c r="G164" s="300"/>
      <c r="H164" s="300">
        <f t="shared" si="132"/>
        <v>0</v>
      </c>
      <c r="I164" s="300"/>
      <c r="J164" s="300">
        <f t="shared" si="132"/>
        <v>0</v>
      </c>
      <c r="K164" s="300"/>
      <c r="L164" s="300">
        <f t="shared" si="132"/>
        <v>0</v>
      </c>
      <c r="M164" s="300"/>
      <c r="N164" s="300">
        <f t="shared" si="132"/>
        <v>0</v>
      </c>
      <c r="O164" s="300"/>
      <c r="P164" s="300">
        <f t="shared" si="132"/>
        <v>0</v>
      </c>
      <c r="Q164" s="300"/>
      <c r="R164" s="300">
        <f t="shared" si="132"/>
        <v>0</v>
      </c>
      <c r="S164" s="300"/>
      <c r="T164" s="403">
        <f t="shared" si="120"/>
        <v>0</v>
      </c>
      <c r="U164" s="400" t="e">
        <f t="shared" si="122"/>
        <v>#DIV/0!</v>
      </c>
    </row>
    <row r="165" spans="1:23" ht="12.75" customHeight="1" x14ac:dyDescent="0.2">
      <c r="A165" s="401" t="str">
        <f>A$11</f>
        <v>Privātās attiecināmās izmaksas</v>
      </c>
      <c r="B165" s="433"/>
      <c r="C165" s="433"/>
      <c r="D165" s="433"/>
      <c r="E165" s="433"/>
      <c r="F165" s="433"/>
      <c r="G165" s="433"/>
      <c r="H165" s="433"/>
      <c r="I165" s="433"/>
      <c r="J165" s="433"/>
      <c r="K165" s="433"/>
      <c r="L165" s="433"/>
      <c r="M165" s="433"/>
      <c r="N165" s="433"/>
      <c r="O165" s="433"/>
      <c r="P165" s="433"/>
      <c r="Q165" s="433"/>
      <c r="R165" s="433"/>
      <c r="S165" s="433"/>
      <c r="T165" s="399">
        <f t="shared" si="120"/>
        <v>0</v>
      </c>
      <c r="U165" s="400" t="e">
        <f t="shared" si="122"/>
        <v>#DIV/0!</v>
      </c>
    </row>
    <row r="166" spans="1:23" ht="12.75" customHeight="1" x14ac:dyDescent="0.2">
      <c r="A166" s="402" t="str">
        <f>A$12</f>
        <v>Kopējās attiecināmās izmaksas</v>
      </c>
      <c r="B166" s="300">
        <f>IF(B23=2,'1.2.2.A. Partneris-2'!H24,'1.2.2.A. Partneris-2'!H24*B23)</f>
        <v>0</v>
      </c>
      <c r="C166" s="300"/>
      <c r="D166" s="300">
        <f>IF(D23=2,'1.2.2.A. Partneris-2'!J24+'1.2.2.A. Partneris-2'!H24,'1.2.2.A. Partneris-2'!J24*D23)</f>
        <v>0</v>
      </c>
      <c r="E166" s="300"/>
      <c r="F166" s="300">
        <f>IF(F23=2,'1.2.2.A. Partneris-2'!L24+'1.2.2.A. Partneris-2'!J24+'1.2.2.A. Partneris-2'!H24,'1.2.2.A. Partneris-2'!L24*F23)</f>
        <v>0</v>
      </c>
      <c r="G166" s="300"/>
      <c r="H166" s="300">
        <f>IF(H23=2,'1.2.2.A. Partneris-2'!N24+'1.2.2.A. Partneris-2'!L24+'1.2.2.A. Partneris-2'!J24+'1.2.2.A. Partneris-2'!H24,'1.2.2.A. Partneris-2'!N24*H23)</f>
        <v>0</v>
      </c>
      <c r="I166" s="300"/>
      <c r="J166" s="300">
        <f>IF(J23=2,'1.2.2.A. Partneris-2'!P24,'1.2.2.A. Partneris-2'!P24*J23)</f>
        <v>0</v>
      </c>
      <c r="K166" s="300"/>
      <c r="L166" s="300">
        <f>IF(L23=2,'1.2.2.A. Partneris-2'!R24,'1.2.2.A. Partneris-2'!R24*L23)</f>
        <v>0</v>
      </c>
      <c r="M166" s="300"/>
      <c r="N166" s="300">
        <f>IF(N23=2,'1.2.2.A. Partneris-2'!T24,'1.2.2.A. Partneris-2'!T24*N23)</f>
        <v>0</v>
      </c>
      <c r="O166" s="300"/>
      <c r="P166" s="300">
        <f>IF(P23=2,'1.2.2.A. Partneris-2'!V24,'1.2.2.A. Partneris-2'!V24*P23)</f>
        <v>0</v>
      </c>
      <c r="Q166" s="300"/>
      <c r="R166" s="300">
        <f>IF(R23=2,'1.2.2.A. Partneris-2'!X24,'1.2.2.A. Partneris-2'!X24*R23)</f>
        <v>0</v>
      </c>
      <c r="S166" s="300"/>
      <c r="T166" s="403">
        <f t="shared" si="120"/>
        <v>0</v>
      </c>
      <c r="U166" s="400" t="e">
        <f t="shared" si="122"/>
        <v>#DIV/0!</v>
      </c>
    </row>
    <row r="167" spans="1:23" ht="12.75" customHeight="1" x14ac:dyDescent="0.2">
      <c r="A167" s="401" t="str">
        <f>A$13</f>
        <v>Publiskās ārpusprojekta izmaksas</v>
      </c>
      <c r="B167" s="433">
        <f>IF(B23=2,'1.2.2.A. Partneris-2'!I24,'1.2.2.A. Partneris-2'!I24*B23)</f>
        <v>0</v>
      </c>
      <c r="C167" s="433"/>
      <c r="D167" s="433">
        <f>IF(D23=2,'1.2.2.A. Partneris-2'!K24+'1.2.2.A. Partneris-2'!I24,'1.2.2.A. Partneris-2'!K24*D23)</f>
        <v>0</v>
      </c>
      <c r="E167" s="433"/>
      <c r="F167" s="433">
        <f>IF(F23=2,'1.2.2.A. Partneris-2'!M24+'1.2.2.A. Partneris-2'!K24+'1.2.2.A. Partneris-2'!I24,'1.2.2.A. Partneris-2'!M24*F23)</f>
        <v>0</v>
      </c>
      <c r="G167" s="433"/>
      <c r="H167" s="433">
        <f>IF(H23=2,'1.2.2.A. Partneris-2'!O24+'1.2.2.A. Partneris-2'!M24+'1.2.2.A. Partneris-2'!K24+'1.2.2.A. Partneris-2'!I24,'1.2.2.A. Partneris-2'!O24*H23)</f>
        <v>0</v>
      </c>
      <c r="I167" s="433"/>
      <c r="J167" s="433">
        <f>IF(J23=2,'1.2.2.A. Partneris-2'!Q24,'1.2.2.A. Partneris-2'!Q24*J23)</f>
        <v>0</v>
      </c>
      <c r="K167" s="433"/>
      <c r="L167" s="433">
        <f>IF(L23=2,'1.2.2.A. Partneris-2'!S24,'1.2.2.A. Partneris-2'!S24*L23)</f>
        <v>0</v>
      </c>
      <c r="M167" s="433"/>
      <c r="N167" s="433">
        <f>IF(N23=2,'1.2.2.A. Partneris-2'!U24,'1.2.2.A. Partneris-2'!U24*N23)</f>
        <v>0</v>
      </c>
      <c r="O167" s="433"/>
      <c r="P167" s="433">
        <f>IF(P23=2,'1.2.2.A. Partneris-2'!W24,'1.2.2.A. Partneris-2'!W24*P23)</f>
        <v>0</v>
      </c>
      <c r="Q167" s="433"/>
      <c r="R167" s="433">
        <f>IF(R23=2,'1.2.2.A. Partneris-2'!Y24,'1.2.2.A. Partneris-2'!Y24*R23)</f>
        <v>0</v>
      </c>
      <c r="S167" s="433"/>
      <c r="T167" s="399">
        <f t="shared" ref="T167:T170" si="133">SUM(B167:R167)</f>
        <v>0</v>
      </c>
      <c r="U167" s="434" t="s">
        <v>322</v>
      </c>
    </row>
    <row r="168" spans="1:23" ht="12.75" customHeight="1" x14ac:dyDescent="0.2">
      <c r="A168" s="401" t="str">
        <f>A$14</f>
        <v>Privātās ārpusprojekta izmaksas</v>
      </c>
      <c r="B168" s="435"/>
      <c r="C168" s="435"/>
      <c r="D168" s="435"/>
      <c r="E168" s="435"/>
      <c r="F168" s="435"/>
      <c r="G168" s="435"/>
      <c r="H168" s="435"/>
      <c r="I168" s="435"/>
      <c r="J168" s="435"/>
      <c r="K168" s="435"/>
      <c r="L168" s="435"/>
      <c r="M168" s="435"/>
      <c r="N168" s="435"/>
      <c r="O168" s="435"/>
      <c r="P168" s="435"/>
      <c r="Q168" s="435"/>
      <c r="R168" s="435"/>
      <c r="S168" s="435"/>
      <c r="T168" s="399">
        <f t="shared" si="133"/>
        <v>0</v>
      </c>
      <c r="U168" s="434" t="s">
        <v>322</v>
      </c>
    </row>
    <row r="169" spans="1:23" ht="12.75" customHeight="1" x14ac:dyDescent="0.2">
      <c r="A169" s="402" t="str">
        <f>A$15</f>
        <v>Ārpusprojekta izmaksas kopā</v>
      </c>
      <c r="B169" s="300">
        <f>SUM(B167:B168)</f>
        <v>0</v>
      </c>
      <c r="C169" s="300"/>
      <c r="D169" s="300">
        <f t="shared" ref="D169:R169" si="134">SUM(D167:D168)</f>
        <v>0</v>
      </c>
      <c r="E169" s="300"/>
      <c r="F169" s="300">
        <f t="shared" si="134"/>
        <v>0</v>
      </c>
      <c r="G169" s="300"/>
      <c r="H169" s="300">
        <f t="shared" si="134"/>
        <v>0</v>
      </c>
      <c r="I169" s="300"/>
      <c r="J169" s="300">
        <f t="shared" si="134"/>
        <v>0</v>
      </c>
      <c r="K169" s="300"/>
      <c r="L169" s="300">
        <f t="shared" si="134"/>
        <v>0</v>
      </c>
      <c r="M169" s="300"/>
      <c r="N169" s="300">
        <f t="shared" si="134"/>
        <v>0</v>
      </c>
      <c r="O169" s="300"/>
      <c r="P169" s="300">
        <f t="shared" si="134"/>
        <v>0</v>
      </c>
      <c r="Q169" s="300"/>
      <c r="R169" s="300">
        <f t="shared" si="134"/>
        <v>0</v>
      </c>
      <c r="S169" s="300"/>
      <c r="T169" s="403">
        <f t="shared" si="133"/>
        <v>0</v>
      </c>
      <c r="U169" s="434" t="s">
        <v>322</v>
      </c>
    </row>
    <row r="170" spans="1:23" ht="12.75" customHeight="1" x14ac:dyDescent="0.25">
      <c r="A170" s="407" t="str">
        <f>A$16</f>
        <v>Kopējās izmaksas</v>
      </c>
      <c r="B170" s="408">
        <f>B166+B169</f>
        <v>0</v>
      </c>
      <c r="C170" s="408"/>
      <c r="D170" s="408">
        <f t="shared" ref="D170:R170" si="135">D166+D169</f>
        <v>0</v>
      </c>
      <c r="E170" s="408"/>
      <c r="F170" s="408">
        <f t="shared" si="135"/>
        <v>0</v>
      </c>
      <c r="G170" s="408"/>
      <c r="H170" s="408">
        <f t="shared" si="135"/>
        <v>0</v>
      </c>
      <c r="I170" s="408"/>
      <c r="J170" s="408">
        <f t="shared" si="135"/>
        <v>0</v>
      </c>
      <c r="K170" s="408"/>
      <c r="L170" s="408">
        <f t="shared" si="135"/>
        <v>0</v>
      </c>
      <c r="M170" s="408"/>
      <c r="N170" s="408">
        <f t="shared" si="135"/>
        <v>0</v>
      </c>
      <c r="O170" s="408"/>
      <c r="P170" s="408">
        <f t="shared" si="135"/>
        <v>0</v>
      </c>
      <c r="Q170" s="408"/>
      <c r="R170" s="408">
        <f t="shared" si="135"/>
        <v>0</v>
      </c>
      <c r="S170" s="408"/>
      <c r="T170" s="410">
        <f t="shared" si="133"/>
        <v>0</v>
      </c>
      <c r="U170" s="434" t="s">
        <v>322</v>
      </c>
    </row>
    <row r="171" spans="1:23" ht="12.75" customHeight="1" x14ac:dyDescent="0.25">
      <c r="A171" s="421"/>
      <c r="B171" s="421"/>
      <c r="C171" s="421"/>
      <c r="D171" s="421"/>
      <c r="E171" s="421"/>
      <c r="F171" s="421"/>
      <c r="G171" s="421"/>
      <c r="H171" s="421"/>
      <c r="I171" s="421"/>
      <c r="J171" s="421"/>
      <c r="K171" s="421"/>
      <c r="L171" s="421"/>
      <c r="M171" s="421"/>
      <c r="N171" s="421"/>
      <c r="O171" s="421"/>
      <c r="P171" s="421"/>
      <c r="Q171" s="421"/>
      <c r="R171" s="421"/>
      <c r="S171" s="421"/>
      <c r="T171" s="421"/>
      <c r="U171" s="421"/>
    </row>
    <row r="172" spans="1:23" ht="24" customHeight="1" x14ac:dyDescent="0.2">
      <c r="A172" s="439" t="s">
        <v>341</v>
      </c>
      <c r="B172" s="424">
        <f>'1.2.2.B. Partneris-2'!C3</f>
        <v>0</v>
      </c>
      <c r="C172" s="425"/>
      <c r="D172" s="425"/>
      <c r="E172" s="425"/>
      <c r="F172" s="424">
        <f>'1.2.2.B. Partneris-2'!H3</f>
        <v>0</v>
      </c>
      <c r="G172" s="425"/>
      <c r="H172" s="426"/>
      <c r="I172" s="425"/>
      <c r="J172" s="426" t="s">
        <v>329</v>
      </c>
      <c r="K172" s="425"/>
      <c r="L172" s="428">
        <f>'11. DL 4.pielikums'!$E$34</f>
        <v>0.85</v>
      </c>
      <c r="M172" s="425"/>
      <c r="N172" s="429" t="s">
        <v>336</v>
      </c>
      <c r="O172" s="425"/>
      <c r="P172" s="426"/>
      <c r="Q172" s="425"/>
      <c r="R172" s="426"/>
      <c r="S172" s="425"/>
      <c r="T172" s="426"/>
      <c r="U172" s="426"/>
      <c r="W172" s="4">
        <f>IF(F172=Dati!$J$3,1,IF(F172=Dati!$J$4,2,IF(F172=Dati!$J$5,3,0)))</f>
        <v>0</v>
      </c>
    </row>
    <row r="173" spans="1:23" ht="12.75" customHeight="1" x14ac:dyDescent="0.2">
      <c r="A173" s="395" t="s">
        <v>314</v>
      </c>
      <c r="B173" s="396">
        <f>B$3</f>
        <v>2026</v>
      </c>
      <c r="C173" s="396"/>
      <c r="D173" s="396">
        <f>D$3</f>
        <v>2027</v>
      </c>
      <c r="E173" s="396"/>
      <c r="F173" s="396">
        <f>F$3</f>
        <v>2028</v>
      </c>
      <c r="G173" s="396"/>
      <c r="H173" s="396">
        <f>H$3</f>
        <v>2029</v>
      </c>
      <c r="I173" s="396"/>
      <c r="J173" s="396" t="str">
        <f>J$3</f>
        <v>X</v>
      </c>
      <c r="K173" s="396"/>
      <c r="L173" s="396" t="str">
        <f>L$3</f>
        <v>X</v>
      </c>
      <c r="M173" s="396"/>
      <c r="N173" s="396" t="str">
        <f>N$3</f>
        <v>X</v>
      </c>
      <c r="O173" s="396"/>
      <c r="P173" s="396" t="str">
        <f>P$3</f>
        <v>X</v>
      </c>
      <c r="Q173" s="396"/>
      <c r="R173" s="396" t="str">
        <f>R$3</f>
        <v>X</v>
      </c>
      <c r="S173" s="396"/>
      <c r="T173" s="396"/>
      <c r="U173" s="396"/>
    </row>
    <row r="174" spans="1:23" x14ac:dyDescent="0.2">
      <c r="A174" s="430"/>
      <c r="B174" s="397" t="s">
        <v>315</v>
      </c>
      <c r="C174" s="397"/>
      <c r="D174" s="397" t="s">
        <v>315</v>
      </c>
      <c r="E174" s="397"/>
      <c r="F174" s="397" t="s">
        <v>315</v>
      </c>
      <c r="G174" s="397"/>
      <c r="H174" s="397" t="s">
        <v>315</v>
      </c>
      <c r="I174" s="397"/>
      <c r="J174" s="397" t="s">
        <v>315</v>
      </c>
      <c r="K174" s="397"/>
      <c r="L174" s="397" t="s">
        <v>315</v>
      </c>
      <c r="M174" s="397"/>
      <c r="N174" s="397" t="s">
        <v>315</v>
      </c>
      <c r="O174" s="397"/>
      <c r="P174" s="397" t="s">
        <v>315</v>
      </c>
      <c r="Q174" s="397"/>
      <c r="R174" s="397" t="s">
        <v>315</v>
      </c>
      <c r="S174" s="397"/>
      <c r="T174" s="397" t="s">
        <v>191</v>
      </c>
      <c r="U174" s="397" t="s">
        <v>131</v>
      </c>
    </row>
    <row r="175" spans="1:23" ht="12.75" customHeight="1" x14ac:dyDescent="0.2">
      <c r="A175" s="431" t="str">
        <f>A$5</f>
        <v>Taisnīgas pārkārtošanās fonds</v>
      </c>
      <c r="B175" s="432">
        <f>B182*$L$172</f>
        <v>0</v>
      </c>
      <c r="C175" s="432"/>
      <c r="D175" s="432">
        <f t="shared" ref="D175:R175" si="136">D182*$L$172</f>
        <v>0</v>
      </c>
      <c r="E175" s="432"/>
      <c r="F175" s="432">
        <f t="shared" si="136"/>
        <v>0</v>
      </c>
      <c r="G175" s="432"/>
      <c r="H175" s="432">
        <f t="shared" si="136"/>
        <v>0</v>
      </c>
      <c r="I175" s="432"/>
      <c r="J175" s="432">
        <f t="shared" si="136"/>
        <v>0</v>
      </c>
      <c r="K175" s="432"/>
      <c r="L175" s="432">
        <f t="shared" si="136"/>
        <v>0</v>
      </c>
      <c r="M175" s="432"/>
      <c r="N175" s="432">
        <f t="shared" si="136"/>
        <v>0</v>
      </c>
      <c r="O175" s="432"/>
      <c r="P175" s="432">
        <f t="shared" si="136"/>
        <v>0</v>
      </c>
      <c r="Q175" s="432"/>
      <c r="R175" s="432">
        <f t="shared" si="136"/>
        <v>0</v>
      </c>
      <c r="S175" s="432"/>
      <c r="T175" s="399">
        <f t="shared" ref="T175:T181" si="137">SUM(B175:R175)</f>
        <v>0</v>
      </c>
      <c r="U175" s="400" t="e">
        <f>T175/$T$182</f>
        <v>#DIV/0!</v>
      </c>
    </row>
    <row r="176" spans="1:23" ht="12.75" customHeight="1" x14ac:dyDescent="0.2">
      <c r="A176" s="401" t="str">
        <f>A$6</f>
        <v>Attiecināmais valsts budžeta finansējums</v>
      </c>
      <c r="B176" s="432"/>
      <c r="C176" s="432"/>
      <c r="D176" s="432"/>
      <c r="E176" s="432"/>
      <c r="F176" s="432"/>
      <c r="G176" s="432"/>
      <c r="H176" s="432"/>
      <c r="I176" s="432"/>
      <c r="J176" s="432"/>
      <c r="K176" s="432"/>
      <c r="L176" s="432"/>
      <c r="M176" s="432"/>
      <c r="N176" s="432"/>
      <c r="O176" s="432"/>
      <c r="P176" s="432"/>
      <c r="Q176" s="432"/>
      <c r="R176" s="432"/>
      <c r="S176" s="432"/>
      <c r="T176" s="399">
        <f t="shared" si="137"/>
        <v>0</v>
      </c>
      <c r="U176" s="400" t="e">
        <f t="shared" ref="U176:U182" si="138">T176/$T$182</f>
        <v>#DIV/0!</v>
      </c>
    </row>
    <row r="177" spans="1:23" ht="12.75" customHeight="1" x14ac:dyDescent="0.2">
      <c r="A177" s="401" t="str">
        <f>A$7</f>
        <v>Valsts budžeta dotācija pašvaldībām</v>
      </c>
      <c r="B177" s="433">
        <f>IF($W172=1,(B175/0.85*0.15+B175)*0.15*'1.2.2.B. Partneris-2'!$O$3,0)</f>
        <v>0</v>
      </c>
      <c r="C177" s="433"/>
      <c r="D177" s="433">
        <f>IF($W172=1,(D175/0.85*0.15+D175)*0.15*'1.2.2.B. Partneris-2'!$O$3,0)</f>
        <v>0</v>
      </c>
      <c r="E177" s="433"/>
      <c r="F177" s="433">
        <f>IF($W172=1,(F175/0.85*0.15+F175)*0.15*'1.2.2.B. Partneris-2'!$O$3,0)</f>
        <v>0</v>
      </c>
      <c r="G177" s="433"/>
      <c r="H177" s="433">
        <f>IF($W172=1,(H175/0.85*0.15+H175)*0.15*'1.2.2.B. Partneris-2'!$O$3,0)</f>
        <v>0</v>
      </c>
      <c r="I177" s="433"/>
      <c r="J177" s="433">
        <f>IF($W172=1,(J175/0.85*0.15+J175)*0.15*'1.2.2.B. Partneris-2'!$O$3,0)</f>
        <v>0</v>
      </c>
      <c r="K177" s="433"/>
      <c r="L177" s="433">
        <f>IF($W172=1,(L175/0.85*0.15+L175)*0.15*'1.2.2.B. Partneris-2'!$O$3,0)</f>
        <v>0</v>
      </c>
      <c r="M177" s="433"/>
      <c r="N177" s="433">
        <f>IF($W172=1,(N175/0.85*0.15+N175)*0.15*'1.2.2.B. Partneris-2'!$O$3,0)</f>
        <v>0</v>
      </c>
      <c r="O177" s="433"/>
      <c r="P177" s="433">
        <f>IF($W172=1,(P175/0.85*0.15+P175)*0.15*'1.2.2.B. Partneris-2'!$O$3,0)</f>
        <v>0</v>
      </c>
      <c r="Q177" s="433"/>
      <c r="R177" s="433">
        <f>IF($W172=1,(R175/0.85*0.15+R175)*0.15*'1.2.2.B. Partneris-2'!$O$3,0)</f>
        <v>0</v>
      </c>
      <c r="S177" s="433"/>
      <c r="T177" s="399">
        <f t="shared" si="137"/>
        <v>0</v>
      </c>
      <c r="U177" s="400" t="e">
        <f t="shared" si="138"/>
        <v>#DIV/0!</v>
      </c>
    </row>
    <row r="178" spans="1:23" ht="12.75" customHeight="1" x14ac:dyDescent="0.2">
      <c r="A178" s="401" t="str">
        <f>A$8</f>
        <v>Pašvaldības finansējums</v>
      </c>
      <c r="B178" s="433">
        <f>IF($W172=1,B182-B175-B177-B181,0)</f>
        <v>0</v>
      </c>
      <c r="C178" s="433"/>
      <c r="D178" s="433">
        <f t="shared" ref="D178:R178" si="139">IF($W172=1,D182-D175-D177-D181,0)</f>
        <v>0</v>
      </c>
      <c r="E178" s="433"/>
      <c r="F178" s="433">
        <f t="shared" si="139"/>
        <v>0</v>
      </c>
      <c r="G178" s="433"/>
      <c r="H178" s="433">
        <f t="shared" si="139"/>
        <v>0</v>
      </c>
      <c r="I178" s="433"/>
      <c r="J178" s="433">
        <f t="shared" si="139"/>
        <v>0</v>
      </c>
      <c r="K178" s="433"/>
      <c r="L178" s="433">
        <f t="shared" si="139"/>
        <v>0</v>
      </c>
      <c r="M178" s="433"/>
      <c r="N178" s="433">
        <f t="shared" si="139"/>
        <v>0</v>
      </c>
      <c r="O178" s="433"/>
      <c r="P178" s="433">
        <f t="shared" si="139"/>
        <v>0</v>
      </c>
      <c r="Q178" s="433"/>
      <c r="R178" s="433">
        <f t="shared" si="139"/>
        <v>0</v>
      </c>
      <c r="S178" s="433"/>
      <c r="T178" s="399">
        <f t="shared" si="137"/>
        <v>0</v>
      </c>
      <c r="U178" s="400" t="e">
        <f t="shared" si="138"/>
        <v>#DIV/0!</v>
      </c>
    </row>
    <row r="179" spans="1:23" s="3" customFormat="1" ht="12.75" customHeight="1" x14ac:dyDescent="0.2">
      <c r="A179" s="401" t="str">
        <f>A$9</f>
        <v>Cits publiskais finansējums</v>
      </c>
      <c r="B179" s="433"/>
      <c r="C179" s="433"/>
      <c r="D179" s="433"/>
      <c r="E179" s="433"/>
      <c r="F179" s="433"/>
      <c r="G179" s="433"/>
      <c r="H179" s="433"/>
      <c r="I179" s="433"/>
      <c r="J179" s="433"/>
      <c r="K179" s="433"/>
      <c r="L179" s="433"/>
      <c r="M179" s="433"/>
      <c r="N179" s="433"/>
      <c r="O179" s="433"/>
      <c r="P179" s="433"/>
      <c r="Q179" s="433"/>
      <c r="R179" s="433"/>
      <c r="S179" s="433"/>
      <c r="T179" s="399">
        <f t="shared" si="137"/>
        <v>0</v>
      </c>
      <c r="U179" s="400" t="e">
        <f t="shared" si="138"/>
        <v>#DIV/0!</v>
      </c>
    </row>
    <row r="180" spans="1:23" ht="12.75" customHeight="1" x14ac:dyDescent="0.2">
      <c r="A180" s="402" t="str">
        <f>A$10</f>
        <v>Publiskās attiecināmās izmaksas</v>
      </c>
      <c r="B180" s="300">
        <f>SUM(B175:B179)</f>
        <v>0</v>
      </c>
      <c r="C180" s="300"/>
      <c r="D180" s="300">
        <f t="shared" ref="D180:R180" si="140">SUM(D175:D179)</f>
        <v>0</v>
      </c>
      <c r="E180" s="300"/>
      <c r="F180" s="300">
        <f t="shared" si="140"/>
        <v>0</v>
      </c>
      <c r="G180" s="300"/>
      <c r="H180" s="300">
        <f t="shared" si="140"/>
        <v>0</v>
      </c>
      <c r="I180" s="300"/>
      <c r="J180" s="300">
        <f t="shared" si="140"/>
        <v>0</v>
      </c>
      <c r="K180" s="300"/>
      <c r="L180" s="300">
        <f t="shared" si="140"/>
        <v>0</v>
      </c>
      <c r="M180" s="300"/>
      <c r="N180" s="300">
        <f t="shared" si="140"/>
        <v>0</v>
      </c>
      <c r="O180" s="300"/>
      <c r="P180" s="300">
        <f t="shared" si="140"/>
        <v>0</v>
      </c>
      <c r="Q180" s="300"/>
      <c r="R180" s="300">
        <f t="shared" si="140"/>
        <v>0</v>
      </c>
      <c r="S180" s="300"/>
      <c r="T180" s="403">
        <f t="shared" si="137"/>
        <v>0</v>
      </c>
      <c r="U180" s="400" t="e">
        <f t="shared" si="138"/>
        <v>#DIV/0!</v>
      </c>
    </row>
    <row r="181" spans="1:23" ht="12.75" customHeight="1" x14ac:dyDescent="0.2">
      <c r="A181" s="401" t="str">
        <f>A$11</f>
        <v>Privātās attiecināmās izmaksas</v>
      </c>
      <c r="B181" s="433">
        <f>IF($W$172=1,B182*('11. DL 4.pielikums'!$G$36-$L$172),B182-B180)</f>
        <v>0</v>
      </c>
      <c r="C181" s="433"/>
      <c r="D181" s="433">
        <f>IF($W$172=1,D182*('11. DL 4.pielikums'!$G$36-$L$172),D182-D180)</f>
        <v>0</v>
      </c>
      <c r="E181" s="433"/>
      <c r="F181" s="433">
        <f>IF($W$172=1,F182*('11. DL 4.pielikums'!$G$36-$L$172),F182-F180)</f>
        <v>0</v>
      </c>
      <c r="G181" s="433"/>
      <c r="H181" s="433">
        <f>IF($W$172=1,H182*('11. DL 4.pielikums'!$G$36-$L$172),H182-H180)</f>
        <v>0</v>
      </c>
      <c r="I181" s="433"/>
      <c r="J181" s="433">
        <f>IF($W$172=1,J182*('11. DL 4.pielikums'!$G$36-$L$172),J182-J180)</f>
        <v>0</v>
      </c>
      <c r="K181" s="433"/>
      <c r="L181" s="433">
        <f>IF($W$172=1,L182*('11. DL 4.pielikums'!$G$36-$L$172),L182-L180)</f>
        <v>0</v>
      </c>
      <c r="M181" s="433"/>
      <c r="N181" s="433">
        <f>IF($W$172=1,N182*('11. DL 4.pielikums'!$G$36-$L$172),N182-N180)</f>
        <v>0</v>
      </c>
      <c r="O181" s="433"/>
      <c r="P181" s="433">
        <f>IF($W$172=1,P182*('11. DL 4.pielikums'!$G$36-$L$172),P182-P180)</f>
        <v>0</v>
      </c>
      <c r="Q181" s="433"/>
      <c r="R181" s="433">
        <f>IF($W$172=1,R182*('11. DL 4.pielikums'!$G$36-$L$172),R182-R180)</f>
        <v>0</v>
      </c>
      <c r="S181" s="433"/>
      <c r="T181" s="399">
        <f t="shared" si="137"/>
        <v>0</v>
      </c>
      <c r="U181" s="400" t="e">
        <f t="shared" si="138"/>
        <v>#DIV/0!</v>
      </c>
    </row>
    <row r="182" spans="1:23" ht="12.75" customHeight="1" x14ac:dyDescent="0.2">
      <c r="A182" s="402" t="str">
        <f>A$12</f>
        <v>Kopējās attiecināmās izmaksas</v>
      </c>
      <c r="B182" s="300">
        <f>IF(B23=2,'1.2.2.B. Partneris-2'!H27,'1.2.2.B. Partneris-2'!H27*B23)</f>
        <v>0</v>
      </c>
      <c r="C182" s="300"/>
      <c r="D182" s="300">
        <f>IF(D23=2,'1.2.2.B. Partneris-2'!J27+'1.2.2.B. Partneris-2'!H27,'1.2.2.B. Partneris-2'!J27*D23)</f>
        <v>0</v>
      </c>
      <c r="E182" s="300"/>
      <c r="F182" s="300">
        <f>IF(F23=2,'1.2.2.B. Partneris-2'!L27+'1.2.2.B. Partneris-2'!J27+'1.2.2.B. Partneris-2'!H27,'1.2.2.B. Partneris-2'!L27*F23)</f>
        <v>0</v>
      </c>
      <c r="G182" s="300"/>
      <c r="H182" s="300">
        <f>IF(H23=2,'1.2.2.B. Partneris-2'!N27+'1.2.2.B. Partneris-2'!L27+'1.2.2.B. Partneris-2'!J27+'1.2.2.B. Partneris-2'!H27,'1.2.2.B. Partneris-2'!N27*H23)</f>
        <v>0</v>
      </c>
      <c r="I182" s="300"/>
      <c r="J182" s="300">
        <f>IF(J23=2,'1.2.2.B. Partneris-2'!P27,'1.2.2.B. Partneris-2'!P27*J23)</f>
        <v>0</v>
      </c>
      <c r="K182" s="300"/>
      <c r="L182" s="300">
        <f>IF(L23=2,'1.2.2.B. Partneris-2'!R27,'1.2.2.B. Partneris-2'!R27*L23)</f>
        <v>0</v>
      </c>
      <c r="M182" s="300"/>
      <c r="N182" s="300">
        <f>IF(N23=2,'1.2.2.B. Partneris-2'!T27,'1.2.2.B. Partneris-2'!T27*N23)</f>
        <v>0</v>
      </c>
      <c r="O182" s="300"/>
      <c r="P182" s="300">
        <f>IF(P23=2,'1.2.2.B. Partneris-2'!V27,'1.2.2.B. Partneris-2'!V27*P23)</f>
        <v>0</v>
      </c>
      <c r="Q182" s="300"/>
      <c r="R182" s="300">
        <f>IF(R23=2,'1.2.2.B. Partneris-2'!X27,'1.2.2.B. Partneris-2'!X27*R23)</f>
        <v>0</v>
      </c>
      <c r="S182" s="300"/>
      <c r="T182" s="403">
        <f>SUM(B182:R182)</f>
        <v>0</v>
      </c>
      <c r="U182" s="400" t="e">
        <f t="shared" si="138"/>
        <v>#DIV/0!</v>
      </c>
    </row>
    <row r="183" spans="1:23" ht="12.75" customHeight="1" x14ac:dyDescent="0.2">
      <c r="A183" s="401" t="str">
        <f>A$13</f>
        <v>Publiskās ārpusprojekta izmaksas</v>
      </c>
      <c r="B183" s="435"/>
      <c r="C183" s="435"/>
      <c r="D183" s="435"/>
      <c r="E183" s="435"/>
      <c r="F183" s="435"/>
      <c r="G183" s="435"/>
      <c r="H183" s="435"/>
      <c r="I183" s="435"/>
      <c r="J183" s="435"/>
      <c r="K183" s="435"/>
      <c r="L183" s="435"/>
      <c r="M183" s="435"/>
      <c r="N183" s="435"/>
      <c r="O183" s="435"/>
      <c r="P183" s="435"/>
      <c r="Q183" s="435"/>
      <c r="R183" s="435"/>
      <c r="S183" s="435"/>
      <c r="T183" s="399">
        <f t="shared" ref="T183:T185" si="141">SUM(B183:R183)</f>
        <v>0</v>
      </c>
      <c r="U183" s="434" t="s">
        <v>322</v>
      </c>
    </row>
    <row r="184" spans="1:23" ht="12.75" customHeight="1" x14ac:dyDescent="0.2">
      <c r="A184" s="401" t="str">
        <f>A$14</f>
        <v>Privātās ārpusprojekta izmaksas</v>
      </c>
      <c r="B184" s="433">
        <f>IF(B23=2,'1.2.2.B. Partneris-2'!I27,'1.2.2.B. Partneris-2'!I27*B23)</f>
        <v>0</v>
      </c>
      <c r="C184" s="433"/>
      <c r="D184" s="433">
        <f>IF(D23=2,'1.2.2.B. Partneris-2'!K27+'1.2.2.B. Partneris-2'!I27,'1.2.2.B. Partneris-2'!K27*D23)</f>
        <v>0</v>
      </c>
      <c r="E184" s="433"/>
      <c r="F184" s="433">
        <f>IF(F23=2,'1.2.2.B. Partneris-2'!M27+'1.2.2.B. Partneris-2'!K27+'1.2.2.B. Partneris-2'!I27,'1.2.2.B. Partneris-2'!M27*F23)</f>
        <v>0</v>
      </c>
      <c r="G184" s="433"/>
      <c r="H184" s="433">
        <f>IF(H23=2,'1.2.2.B. Partneris-2'!O27+'1.2.2.B. Partneris-2'!M27+'1.2.2.B. Partneris-2'!K27+'1.2.2.B. Partneris-2'!I27,'1.2.2.B. Partneris-2'!O27*H23)</f>
        <v>0</v>
      </c>
      <c r="I184" s="433"/>
      <c r="J184" s="433">
        <f>IF(J23=2,'1.2.2.B. Partneris-2'!Q27,'1.2.2.B. Partneris-2'!Q27*J23)</f>
        <v>0</v>
      </c>
      <c r="K184" s="433"/>
      <c r="L184" s="433">
        <f>IF(L23=2,'1.2.2.B. Partneris-2'!S27,'1.2.2.B. Partneris-2'!S27*L23)</f>
        <v>0</v>
      </c>
      <c r="M184" s="433"/>
      <c r="N184" s="433">
        <f>IF(N23=2,'1.2.2.B. Partneris-2'!U27,'1.2.2.B. Partneris-2'!U27*N23)</f>
        <v>0</v>
      </c>
      <c r="O184" s="433"/>
      <c r="P184" s="433">
        <f>IF(P23=2,'1.2.2.B. Partneris-2'!W27,'1.2.2.B. Partneris-2'!W27*P23)</f>
        <v>0</v>
      </c>
      <c r="Q184" s="433"/>
      <c r="R184" s="433">
        <f>IF(R23=2,'1.2.2.B. Partneris-2'!Y27,'1.2.2.B. Partneris-2'!Y27*R23)</f>
        <v>0</v>
      </c>
      <c r="S184" s="433"/>
      <c r="T184" s="399">
        <f t="shared" si="141"/>
        <v>0</v>
      </c>
      <c r="U184" s="434" t="s">
        <v>322</v>
      </c>
    </row>
    <row r="185" spans="1:23" ht="12.75" customHeight="1" x14ac:dyDescent="0.2">
      <c r="A185" s="402" t="str">
        <f>A$15</f>
        <v>Ārpusprojekta izmaksas kopā</v>
      </c>
      <c r="B185" s="300">
        <f>SUM(B183:B184)</f>
        <v>0</v>
      </c>
      <c r="C185" s="300"/>
      <c r="D185" s="300">
        <f t="shared" ref="D185:R185" si="142">SUM(D183:D184)</f>
        <v>0</v>
      </c>
      <c r="E185" s="300"/>
      <c r="F185" s="300">
        <f t="shared" si="142"/>
        <v>0</v>
      </c>
      <c r="G185" s="300"/>
      <c r="H185" s="300">
        <f t="shared" si="142"/>
        <v>0</v>
      </c>
      <c r="I185" s="300"/>
      <c r="J185" s="300">
        <f t="shared" si="142"/>
        <v>0</v>
      </c>
      <c r="K185" s="300"/>
      <c r="L185" s="300">
        <f t="shared" si="142"/>
        <v>0</v>
      </c>
      <c r="M185" s="300"/>
      <c r="N185" s="300">
        <f t="shared" si="142"/>
        <v>0</v>
      </c>
      <c r="O185" s="300"/>
      <c r="P185" s="300">
        <f t="shared" si="142"/>
        <v>0</v>
      </c>
      <c r="Q185" s="300"/>
      <c r="R185" s="300">
        <f t="shared" si="142"/>
        <v>0</v>
      </c>
      <c r="S185" s="300"/>
      <c r="T185" s="403">
        <f t="shared" si="141"/>
        <v>0</v>
      </c>
      <c r="U185" s="434" t="s">
        <v>322</v>
      </c>
    </row>
    <row r="186" spans="1:23" ht="12.75" customHeight="1" x14ac:dyDescent="0.25">
      <c r="A186" s="407" t="str">
        <f>A$16</f>
        <v>Kopējās izmaksas</v>
      </c>
      <c r="B186" s="408">
        <f>B182+B185</f>
        <v>0</v>
      </c>
      <c r="C186" s="408"/>
      <c r="D186" s="408">
        <f t="shared" ref="D186:R186" si="143">D182+D185</f>
        <v>0</v>
      </c>
      <c r="E186" s="408"/>
      <c r="F186" s="408">
        <f t="shared" si="143"/>
        <v>0</v>
      </c>
      <c r="G186" s="408"/>
      <c r="H186" s="408">
        <f t="shared" si="143"/>
        <v>0</v>
      </c>
      <c r="I186" s="408"/>
      <c r="J186" s="408">
        <f t="shared" si="143"/>
        <v>0</v>
      </c>
      <c r="K186" s="408"/>
      <c r="L186" s="408">
        <f t="shared" si="143"/>
        <v>0</v>
      </c>
      <c r="M186" s="408"/>
      <c r="N186" s="408">
        <f t="shared" si="143"/>
        <v>0</v>
      </c>
      <c r="O186" s="408"/>
      <c r="P186" s="408">
        <f t="shared" si="143"/>
        <v>0</v>
      </c>
      <c r="Q186" s="408"/>
      <c r="R186" s="408">
        <f t="shared" si="143"/>
        <v>0</v>
      </c>
      <c r="S186" s="408"/>
      <c r="T186" s="403">
        <f>SUM(B186:R186)</f>
        <v>0</v>
      </c>
      <c r="U186" s="434" t="s">
        <v>322</v>
      </c>
    </row>
    <row r="187" spans="1:23" ht="12.75" customHeight="1" x14ac:dyDescent="0.25">
      <c r="A187" s="421"/>
      <c r="B187" s="421"/>
      <c r="C187" s="421"/>
      <c r="D187" s="421"/>
      <c r="E187" s="421"/>
      <c r="F187" s="421"/>
      <c r="G187" s="421"/>
      <c r="H187" s="421"/>
      <c r="I187" s="421"/>
      <c r="J187" s="421"/>
      <c r="K187" s="421"/>
      <c r="L187" s="421"/>
      <c r="M187" s="421"/>
      <c r="N187" s="421"/>
      <c r="O187" s="421"/>
      <c r="P187" s="421"/>
      <c r="Q187" s="421"/>
      <c r="R187" s="421"/>
      <c r="S187" s="421"/>
      <c r="T187" s="421"/>
      <c r="U187" s="421"/>
    </row>
    <row r="188" spans="1:23" ht="24" customHeight="1" x14ac:dyDescent="0.2">
      <c r="A188" s="439" t="s">
        <v>341</v>
      </c>
      <c r="B188" s="424">
        <f>'1.2.2.B. Partneris-2'!C3</f>
        <v>0</v>
      </c>
      <c r="C188" s="425"/>
      <c r="D188" s="425"/>
      <c r="E188" s="425"/>
      <c r="F188" s="424">
        <f>'1.2.2.B. Partneris-2'!H3</f>
        <v>0</v>
      </c>
      <c r="G188" s="425"/>
      <c r="H188" s="426"/>
      <c r="I188" s="425"/>
      <c r="J188" s="426" t="s">
        <v>329</v>
      </c>
      <c r="K188" s="425"/>
      <c r="L188" s="428">
        <f>'1.2.2.B. Partneris-2'!C14</f>
        <v>1</v>
      </c>
      <c r="M188" s="425"/>
      <c r="N188" s="429" t="s">
        <v>337</v>
      </c>
      <c r="O188" s="425"/>
      <c r="P188" s="426"/>
      <c r="Q188" s="425"/>
      <c r="R188" s="426"/>
      <c r="S188" s="425"/>
      <c r="T188" s="426"/>
      <c r="U188" s="426"/>
      <c r="W188" s="4">
        <f>IF(F188=Dati!$J$3,1,IF(F188=Dati!$J$4,2,IF(F188=Dati!$J$5,3,0)))</f>
        <v>0</v>
      </c>
    </row>
    <row r="189" spans="1:23" x14ac:dyDescent="0.2">
      <c r="A189" s="395" t="s">
        <v>314</v>
      </c>
      <c r="B189" s="396">
        <f>B$3</f>
        <v>2026</v>
      </c>
      <c r="C189" s="396"/>
      <c r="D189" s="396">
        <f>D$3</f>
        <v>2027</v>
      </c>
      <c r="E189" s="396"/>
      <c r="F189" s="396">
        <f>F$3</f>
        <v>2028</v>
      </c>
      <c r="G189" s="396"/>
      <c r="H189" s="396">
        <f>H$3</f>
        <v>2029</v>
      </c>
      <c r="I189" s="396"/>
      <c r="J189" s="396" t="str">
        <f>J$3</f>
        <v>X</v>
      </c>
      <c r="K189" s="396"/>
      <c r="L189" s="396" t="str">
        <f>L$3</f>
        <v>X</v>
      </c>
      <c r="M189" s="396"/>
      <c r="N189" s="396" t="str">
        <f>N$3</f>
        <v>X</v>
      </c>
      <c r="O189" s="396"/>
      <c r="P189" s="396" t="str">
        <f>P$3</f>
        <v>X</v>
      </c>
      <c r="Q189" s="396"/>
      <c r="R189" s="396" t="str">
        <f>R$3</f>
        <v>X</v>
      </c>
      <c r="S189" s="396"/>
      <c r="T189" s="396"/>
      <c r="U189" s="396"/>
    </row>
    <row r="190" spans="1:23" x14ac:dyDescent="0.2">
      <c r="A190" s="430"/>
      <c r="B190" s="397" t="s">
        <v>315</v>
      </c>
      <c r="C190" s="397"/>
      <c r="D190" s="397" t="s">
        <v>315</v>
      </c>
      <c r="E190" s="397"/>
      <c r="F190" s="397" t="s">
        <v>315</v>
      </c>
      <c r="G190" s="397"/>
      <c r="H190" s="397" t="s">
        <v>315</v>
      </c>
      <c r="I190" s="397"/>
      <c r="J190" s="397" t="s">
        <v>315</v>
      </c>
      <c r="K190" s="397"/>
      <c r="L190" s="397" t="s">
        <v>315</v>
      </c>
      <c r="M190" s="397"/>
      <c r="N190" s="397" t="s">
        <v>315</v>
      </c>
      <c r="O190" s="397"/>
      <c r="P190" s="397" t="s">
        <v>315</v>
      </c>
      <c r="Q190" s="397"/>
      <c r="R190" s="397" t="s">
        <v>315</v>
      </c>
      <c r="S190" s="397"/>
      <c r="T190" s="397" t="s">
        <v>191</v>
      </c>
      <c r="U190" s="397" t="s">
        <v>131</v>
      </c>
    </row>
    <row r="191" spans="1:23" ht="12.75" customHeight="1" x14ac:dyDescent="0.2">
      <c r="A191" s="431" t="str">
        <f>A$5</f>
        <v>Taisnīgas pārkārtošanās fonds</v>
      </c>
      <c r="B191" s="432">
        <f>B198*$L$188</f>
        <v>0</v>
      </c>
      <c r="C191" s="432"/>
      <c r="D191" s="432">
        <f>D198*$L$188</f>
        <v>0</v>
      </c>
      <c r="E191" s="432"/>
      <c r="F191" s="432">
        <f t="shared" ref="F191:R191" si="144">F198*$L$188</f>
        <v>0</v>
      </c>
      <c r="G191" s="432"/>
      <c r="H191" s="432">
        <f t="shared" si="144"/>
        <v>0</v>
      </c>
      <c r="I191" s="432"/>
      <c r="J191" s="432">
        <f t="shared" si="144"/>
        <v>0</v>
      </c>
      <c r="K191" s="432"/>
      <c r="L191" s="432">
        <f t="shared" si="144"/>
        <v>0</v>
      </c>
      <c r="M191" s="432"/>
      <c r="N191" s="432">
        <f t="shared" si="144"/>
        <v>0</v>
      </c>
      <c r="O191" s="432"/>
      <c r="P191" s="432">
        <f t="shared" si="144"/>
        <v>0</v>
      </c>
      <c r="Q191" s="432"/>
      <c r="R191" s="432">
        <f t="shared" si="144"/>
        <v>0</v>
      </c>
      <c r="S191" s="432"/>
      <c r="T191" s="399">
        <f t="shared" ref="T191:T197" si="145">SUM(B191:R191)</f>
        <v>0</v>
      </c>
      <c r="U191" s="400" t="e">
        <f>T191/$T$198</f>
        <v>#DIV/0!</v>
      </c>
    </row>
    <row r="192" spans="1:23" ht="12.75" customHeight="1" x14ac:dyDescent="0.2">
      <c r="A192" s="401" t="str">
        <f>A$6</f>
        <v>Attiecināmais valsts budžeta finansējums</v>
      </c>
      <c r="B192" s="432"/>
      <c r="C192" s="432"/>
      <c r="D192" s="432"/>
      <c r="E192" s="432"/>
      <c r="F192" s="432"/>
      <c r="G192" s="432"/>
      <c r="H192" s="432"/>
      <c r="I192" s="432"/>
      <c r="J192" s="432"/>
      <c r="K192" s="432"/>
      <c r="L192" s="432"/>
      <c r="M192" s="432"/>
      <c r="N192" s="432"/>
      <c r="O192" s="432"/>
      <c r="P192" s="432"/>
      <c r="Q192" s="432"/>
      <c r="R192" s="432"/>
      <c r="S192" s="432"/>
      <c r="T192" s="399">
        <f t="shared" si="145"/>
        <v>0</v>
      </c>
      <c r="U192" s="400" t="e">
        <f t="shared" ref="U192:U198" si="146">T192/$T$198</f>
        <v>#DIV/0!</v>
      </c>
    </row>
    <row r="193" spans="1:24" ht="12.75" customHeight="1" x14ac:dyDescent="0.2">
      <c r="A193" s="401" t="str">
        <f>A$7</f>
        <v>Valsts budžeta dotācija pašvaldībām</v>
      </c>
      <c r="B193" s="433"/>
      <c r="C193" s="433"/>
      <c r="D193" s="433"/>
      <c r="E193" s="433"/>
      <c r="F193" s="433"/>
      <c r="G193" s="433"/>
      <c r="H193" s="433"/>
      <c r="I193" s="433"/>
      <c r="J193" s="433"/>
      <c r="K193" s="433"/>
      <c r="L193" s="433"/>
      <c r="M193" s="433"/>
      <c r="N193" s="433"/>
      <c r="O193" s="433"/>
      <c r="P193" s="433"/>
      <c r="Q193" s="433"/>
      <c r="R193" s="433"/>
      <c r="S193" s="433"/>
      <c r="T193" s="399">
        <f t="shared" si="145"/>
        <v>0</v>
      </c>
      <c r="U193" s="400" t="e">
        <f t="shared" si="146"/>
        <v>#DIV/0!</v>
      </c>
    </row>
    <row r="194" spans="1:24" ht="12.75" customHeight="1" x14ac:dyDescent="0.2">
      <c r="A194" s="401" t="str">
        <f>A$8</f>
        <v>Pašvaldības finansējums</v>
      </c>
      <c r="B194" s="433"/>
      <c r="C194" s="433"/>
      <c r="D194" s="433"/>
      <c r="E194" s="433"/>
      <c r="F194" s="433"/>
      <c r="G194" s="433"/>
      <c r="H194" s="433"/>
      <c r="I194" s="433"/>
      <c r="J194" s="433"/>
      <c r="K194" s="433"/>
      <c r="L194" s="433"/>
      <c r="M194" s="433"/>
      <c r="N194" s="433"/>
      <c r="O194" s="433"/>
      <c r="P194" s="433"/>
      <c r="Q194" s="433"/>
      <c r="R194" s="433"/>
      <c r="S194" s="433"/>
      <c r="T194" s="399">
        <f t="shared" si="145"/>
        <v>0</v>
      </c>
      <c r="U194" s="400" t="e">
        <f t="shared" si="146"/>
        <v>#DIV/0!</v>
      </c>
    </row>
    <row r="195" spans="1:24" s="3" customFormat="1" ht="12.75" customHeight="1" x14ac:dyDescent="0.2">
      <c r="A195" s="401" t="str">
        <f>A$9</f>
        <v>Cits publiskais finansējums</v>
      </c>
      <c r="B195" s="433"/>
      <c r="C195" s="433"/>
      <c r="D195" s="433"/>
      <c r="E195" s="433"/>
      <c r="F195" s="433"/>
      <c r="G195" s="433"/>
      <c r="H195" s="433"/>
      <c r="I195" s="433"/>
      <c r="J195" s="433"/>
      <c r="K195" s="433"/>
      <c r="L195" s="433"/>
      <c r="M195" s="433"/>
      <c r="N195" s="433"/>
      <c r="O195" s="433"/>
      <c r="P195" s="433"/>
      <c r="Q195" s="433"/>
      <c r="R195" s="433"/>
      <c r="S195" s="433"/>
      <c r="T195" s="399">
        <f t="shared" si="145"/>
        <v>0</v>
      </c>
      <c r="U195" s="400" t="e">
        <f t="shared" si="146"/>
        <v>#DIV/0!</v>
      </c>
    </row>
    <row r="196" spans="1:24" ht="12.75" customHeight="1" x14ac:dyDescent="0.2">
      <c r="A196" s="402" t="str">
        <f>A$10</f>
        <v>Publiskās attiecināmās izmaksas</v>
      </c>
      <c r="B196" s="300">
        <f>SUM(B191:B195)</f>
        <v>0</v>
      </c>
      <c r="C196" s="300"/>
      <c r="D196" s="300">
        <f t="shared" ref="D196:R196" si="147">SUM(D191:D195)</f>
        <v>0</v>
      </c>
      <c r="E196" s="300"/>
      <c r="F196" s="300">
        <f t="shared" si="147"/>
        <v>0</v>
      </c>
      <c r="G196" s="300"/>
      <c r="H196" s="300">
        <f t="shared" si="147"/>
        <v>0</v>
      </c>
      <c r="I196" s="300"/>
      <c r="J196" s="300">
        <f t="shared" si="147"/>
        <v>0</v>
      </c>
      <c r="K196" s="300"/>
      <c r="L196" s="300">
        <f t="shared" si="147"/>
        <v>0</v>
      </c>
      <c r="M196" s="300"/>
      <c r="N196" s="300">
        <f t="shared" si="147"/>
        <v>0</v>
      </c>
      <c r="O196" s="300"/>
      <c r="P196" s="300">
        <f t="shared" si="147"/>
        <v>0</v>
      </c>
      <c r="Q196" s="300"/>
      <c r="R196" s="300">
        <f t="shared" si="147"/>
        <v>0</v>
      </c>
      <c r="S196" s="300"/>
      <c r="T196" s="403">
        <f t="shared" si="145"/>
        <v>0</v>
      </c>
      <c r="U196" s="400" t="e">
        <f t="shared" si="146"/>
        <v>#DIV/0!</v>
      </c>
    </row>
    <row r="197" spans="1:24" ht="12.75" customHeight="1" x14ac:dyDescent="0.2">
      <c r="A197" s="401" t="str">
        <f>A$11</f>
        <v>Privātās attiecināmās izmaksas</v>
      </c>
      <c r="B197" s="433"/>
      <c r="C197" s="433"/>
      <c r="D197" s="433"/>
      <c r="E197" s="433"/>
      <c r="F197" s="433"/>
      <c r="G197" s="433"/>
      <c r="H197" s="433"/>
      <c r="I197" s="433"/>
      <c r="J197" s="433"/>
      <c r="K197" s="433"/>
      <c r="L197" s="433"/>
      <c r="M197" s="433"/>
      <c r="N197" s="433"/>
      <c r="O197" s="433"/>
      <c r="P197" s="433"/>
      <c r="Q197" s="433"/>
      <c r="R197" s="433"/>
      <c r="S197" s="433"/>
      <c r="T197" s="399">
        <f t="shared" si="145"/>
        <v>0</v>
      </c>
      <c r="U197" s="400" t="e">
        <f t="shared" si="146"/>
        <v>#DIV/0!</v>
      </c>
    </row>
    <row r="198" spans="1:24" ht="12.75" customHeight="1" x14ac:dyDescent="0.2">
      <c r="A198" s="402" t="str">
        <f>A$12</f>
        <v>Kopējās attiecināmās izmaksas</v>
      </c>
      <c r="B198" s="300">
        <f>IF(B23=2,'1.2.2.B. Partneris-2'!H28,'1.2.2.B. Partneris-2'!H28*B23)</f>
        <v>0</v>
      </c>
      <c r="C198" s="300"/>
      <c r="D198" s="300">
        <f>IF(D23=2,'1.2.2.B. Partneris-2'!J28+'1.2.2.B. Partneris-2'!H28,'1.2.2.B. Partneris-2'!J28*D23)</f>
        <v>0</v>
      </c>
      <c r="E198" s="300"/>
      <c r="F198" s="300">
        <f>IF(F23=2,'1.2.2.B. Partneris-2'!L28+'1.2.2.B. Partneris-2'!J28+'1.2.2.B. Partneris-2'!H28,'1.2.2.B. Partneris-2'!L28*F23)</f>
        <v>0</v>
      </c>
      <c r="G198" s="300"/>
      <c r="H198" s="300">
        <f>IF(H23=2,'1.2.2.B. Partneris-2'!N28+'1.2.2.B. Partneris-2'!L28+'1.2.2.B. Partneris-2'!J28+'1.2.2.B. Partneris-2'!H28,'1.2.2.B. Partneris-2'!N28*H23)</f>
        <v>0</v>
      </c>
      <c r="I198" s="300"/>
      <c r="J198" s="300">
        <f>IF(J23=2,'1.2.2.B. Partneris-2'!P28,'1.2.2.B. Partneris-2'!P28*J23)</f>
        <v>0</v>
      </c>
      <c r="K198" s="300"/>
      <c r="L198" s="300">
        <f>IF(L23=2,'1.2.2.B. Partneris-2'!R28,'1.2.2.B. Partneris-2'!R28*L23)</f>
        <v>0</v>
      </c>
      <c r="M198" s="300"/>
      <c r="N198" s="300">
        <f>IF(N23=2,'1.2.2.B. Partneris-2'!T28,'1.2.2.B. Partneris-2'!T28*N23)</f>
        <v>0</v>
      </c>
      <c r="O198" s="300"/>
      <c r="P198" s="300">
        <f>IF(P23=2,'1.2.2.B. Partneris-2'!V28,'1.2.2.B. Partneris-2'!V28*P23)</f>
        <v>0</v>
      </c>
      <c r="Q198" s="300"/>
      <c r="R198" s="300">
        <f>IF(R23=2,'1.2.2.B. Partneris-2'!X28,'1.2.2.B. Partneris-2'!X28*R23)</f>
        <v>0</v>
      </c>
      <c r="S198" s="300"/>
      <c r="T198" s="403">
        <f>SUM(B198:R198)</f>
        <v>0</v>
      </c>
      <c r="U198" s="400" t="e">
        <f t="shared" si="146"/>
        <v>#DIV/0!</v>
      </c>
    </row>
    <row r="199" spans="1:24" ht="12.75" customHeight="1" x14ac:dyDescent="0.2">
      <c r="A199" s="401" t="str">
        <f>A$13</f>
        <v>Publiskās ārpusprojekta izmaksas</v>
      </c>
      <c r="B199" s="435"/>
      <c r="C199" s="435"/>
      <c r="D199" s="435"/>
      <c r="E199" s="435"/>
      <c r="F199" s="435"/>
      <c r="G199" s="435"/>
      <c r="H199" s="435"/>
      <c r="I199" s="435"/>
      <c r="J199" s="435"/>
      <c r="K199" s="435"/>
      <c r="L199" s="435"/>
      <c r="M199" s="435"/>
      <c r="N199" s="435"/>
      <c r="O199" s="435"/>
      <c r="P199" s="435"/>
      <c r="Q199" s="435"/>
      <c r="R199" s="435"/>
      <c r="S199" s="435"/>
      <c r="T199" s="399">
        <f t="shared" ref="T199:T201" si="148">SUM(B199:R199)</f>
        <v>0</v>
      </c>
      <c r="U199" s="434" t="s">
        <v>322</v>
      </c>
    </row>
    <row r="200" spans="1:24" ht="12.75" customHeight="1" x14ac:dyDescent="0.2">
      <c r="A200" s="401" t="str">
        <f>A$14</f>
        <v>Privātās ārpusprojekta izmaksas</v>
      </c>
      <c r="B200" s="433">
        <f>IF(B23=2,'1.2.2.B. Partneris-2'!I28,'1.2.2.B. Partneris-2'!I28*B23)</f>
        <v>0</v>
      </c>
      <c r="C200" s="433"/>
      <c r="D200" s="433">
        <f>IF(D23=2,'1.2.2.B. Partneris-2'!K28+'1.2.2.B. Partneris-2'!I28,'1.2.2.B. Partneris-2'!K28*D23)</f>
        <v>0</v>
      </c>
      <c r="E200" s="433"/>
      <c r="F200" s="433">
        <f>IF(F23=2,'1.2.2.B. Partneris-2'!M28+'1.2.2.B. Partneris-2'!K28+'1.2.2.B. Partneris-2'!I28,'1.2.2.B. Partneris-2'!M28*F23)</f>
        <v>0</v>
      </c>
      <c r="G200" s="433"/>
      <c r="H200" s="433">
        <f>IF(H23=2,'1.2.2.B. Partneris-2'!O28+'1.2.2.B. Partneris-2'!M28+'1.2.2.B. Partneris-2'!K28+'1.2.2.B. Partneris-2'!I28,'1.2.2.B. Partneris-2'!O28*H23)</f>
        <v>0</v>
      </c>
      <c r="I200" s="433"/>
      <c r="J200" s="433">
        <f>IF(J23=2,'1.2.2.B. Partneris-2'!Q28,'1.2.2.B. Partneris-2'!Q28*J23)</f>
        <v>0</v>
      </c>
      <c r="K200" s="433"/>
      <c r="L200" s="433">
        <f>IF(L23=2,'1.2.2.B. Partneris-2'!S28,'1.2.2.B. Partneris-2'!S28*L23)</f>
        <v>0</v>
      </c>
      <c r="M200" s="433"/>
      <c r="N200" s="433">
        <f>IF(N23=2,'1.2.2.B. Partneris-2'!U28,'1.2.2.B. Partneris-2'!U28*N23)</f>
        <v>0</v>
      </c>
      <c r="O200" s="433"/>
      <c r="P200" s="433">
        <f>IF(P23=2,'1.2.2.B. Partneris-2'!W28,'1.2.2.B. Partneris-2'!W28*P23)</f>
        <v>0</v>
      </c>
      <c r="Q200" s="433"/>
      <c r="R200" s="433">
        <f>IF(R23=2,'1.2.2.B. Partneris-2'!Y28,'1.2.2.B. Partneris-2'!Y28*R23)</f>
        <v>0</v>
      </c>
      <c r="S200" s="433"/>
      <c r="T200" s="399">
        <f t="shared" si="148"/>
        <v>0</v>
      </c>
      <c r="U200" s="434" t="s">
        <v>322</v>
      </c>
    </row>
    <row r="201" spans="1:24" ht="12.75" customHeight="1" x14ac:dyDescent="0.2">
      <c r="A201" s="402" t="str">
        <f>A$15</f>
        <v>Ārpusprojekta izmaksas kopā</v>
      </c>
      <c r="B201" s="300">
        <f>SUM(B199:B200)</f>
        <v>0</v>
      </c>
      <c r="C201" s="300"/>
      <c r="D201" s="300">
        <f t="shared" ref="D201:R201" si="149">SUM(D199:D200)</f>
        <v>0</v>
      </c>
      <c r="E201" s="300"/>
      <c r="F201" s="300">
        <f t="shared" si="149"/>
        <v>0</v>
      </c>
      <c r="G201" s="300"/>
      <c r="H201" s="300">
        <f t="shared" si="149"/>
        <v>0</v>
      </c>
      <c r="I201" s="300"/>
      <c r="J201" s="300">
        <f t="shared" si="149"/>
        <v>0</v>
      </c>
      <c r="K201" s="300"/>
      <c r="L201" s="300">
        <f t="shared" si="149"/>
        <v>0</v>
      </c>
      <c r="M201" s="300"/>
      <c r="N201" s="300">
        <f t="shared" si="149"/>
        <v>0</v>
      </c>
      <c r="O201" s="300"/>
      <c r="P201" s="300">
        <f t="shared" si="149"/>
        <v>0</v>
      </c>
      <c r="Q201" s="300"/>
      <c r="R201" s="300">
        <f t="shared" si="149"/>
        <v>0</v>
      </c>
      <c r="S201" s="300"/>
      <c r="T201" s="403">
        <f t="shared" si="148"/>
        <v>0</v>
      </c>
      <c r="U201" s="434" t="s">
        <v>322</v>
      </c>
    </row>
    <row r="202" spans="1:24" ht="12.75" customHeight="1" x14ac:dyDescent="0.25">
      <c r="A202" s="407" t="str">
        <f>A$16</f>
        <v>Kopējās izmaksas</v>
      </c>
      <c r="B202" s="408">
        <f>B198+B201</f>
        <v>0</v>
      </c>
      <c r="C202" s="408"/>
      <c r="D202" s="408">
        <f t="shared" ref="D202:R202" si="150">D198+D201</f>
        <v>0</v>
      </c>
      <c r="E202" s="408"/>
      <c r="F202" s="408">
        <f t="shared" si="150"/>
        <v>0</v>
      </c>
      <c r="G202" s="408"/>
      <c r="H202" s="408">
        <f t="shared" si="150"/>
        <v>0</v>
      </c>
      <c r="I202" s="408"/>
      <c r="J202" s="408">
        <f t="shared" si="150"/>
        <v>0</v>
      </c>
      <c r="K202" s="408"/>
      <c r="L202" s="408">
        <f t="shared" si="150"/>
        <v>0</v>
      </c>
      <c r="M202" s="408"/>
      <c r="N202" s="408">
        <f t="shared" si="150"/>
        <v>0</v>
      </c>
      <c r="O202" s="408"/>
      <c r="P202" s="408">
        <f t="shared" si="150"/>
        <v>0</v>
      </c>
      <c r="Q202" s="408"/>
      <c r="R202" s="408">
        <f t="shared" si="150"/>
        <v>0</v>
      </c>
      <c r="S202" s="408"/>
      <c r="T202" s="403">
        <f>SUM(B202:R202)</f>
        <v>0</v>
      </c>
      <c r="U202" s="434" t="s">
        <v>322</v>
      </c>
    </row>
    <row r="203" spans="1:24" ht="12.75" customHeight="1" x14ac:dyDescent="0.25">
      <c r="A203" s="421"/>
      <c r="B203" s="421"/>
      <c r="C203" s="421"/>
      <c r="D203" s="421"/>
      <c r="E203" s="421"/>
      <c r="F203" s="421"/>
      <c r="G203" s="421"/>
      <c r="H203" s="421"/>
      <c r="I203" s="421"/>
      <c r="J203" s="421"/>
      <c r="K203" s="421"/>
      <c r="L203" s="421"/>
      <c r="M203" s="421"/>
      <c r="N203" s="421"/>
      <c r="O203" s="421"/>
      <c r="P203" s="421"/>
      <c r="Q203" s="421"/>
      <c r="R203" s="421"/>
      <c r="S203" s="421"/>
      <c r="T203" s="421"/>
      <c r="U203" s="421"/>
    </row>
    <row r="204" spans="1:24" ht="24" customHeight="1" x14ac:dyDescent="0.2">
      <c r="A204" s="439" t="s">
        <v>341</v>
      </c>
      <c r="B204" s="424">
        <f>'1.2.2.C. Partneris-2'!C3</f>
        <v>0</v>
      </c>
      <c r="C204" s="425"/>
      <c r="D204" s="425"/>
      <c r="E204" s="425"/>
      <c r="F204" s="424">
        <f>'1.2.2.C. Partneris-2'!H3</f>
        <v>0</v>
      </c>
      <c r="G204" s="425"/>
      <c r="H204" s="426"/>
      <c r="I204" s="425"/>
      <c r="J204" s="426" t="s">
        <v>329</v>
      </c>
      <c r="K204" s="425"/>
      <c r="L204" s="428">
        <f>'1.2.2.C. Partneris-2'!C24</f>
        <v>0.85</v>
      </c>
      <c r="M204" s="425"/>
      <c r="N204" s="429" t="s">
        <v>338</v>
      </c>
      <c r="O204" s="425"/>
      <c r="P204" s="426"/>
      <c r="Q204" s="425"/>
      <c r="R204" s="426"/>
      <c r="S204" s="425"/>
      <c r="T204" s="426"/>
      <c r="U204" s="426"/>
      <c r="W204" s="4">
        <f>IF(F204=Dati!$J$3,1,IF(F204=Dati!$J$4,2,IF(F204=Dati!$J$5,3,0)))</f>
        <v>0</v>
      </c>
      <c r="X204" s="4">
        <f>'1.2.2.C. Partneris-2'!AA3</f>
        <v>0</v>
      </c>
    </row>
    <row r="205" spans="1:24" x14ac:dyDescent="0.2">
      <c r="A205" s="395" t="s">
        <v>314</v>
      </c>
      <c r="B205" s="396">
        <f>B$3</f>
        <v>2026</v>
      </c>
      <c r="C205" s="396"/>
      <c r="D205" s="396">
        <f>D$3</f>
        <v>2027</v>
      </c>
      <c r="E205" s="396"/>
      <c r="F205" s="396">
        <f>F$3</f>
        <v>2028</v>
      </c>
      <c r="G205" s="396"/>
      <c r="H205" s="396">
        <f>H$3</f>
        <v>2029</v>
      </c>
      <c r="I205" s="396"/>
      <c r="J205" s="396" t="str">
        <f>J$3</f>
        <v>X</v>
      </c>
      <c r="K205" s="396"/>
      <c r="L205" s="396" t="str">
        <f>L$3</f>
        <v>X</v>
      </c>
      <c r="M205" s="396"/>
      <c r="N205" s="396" t="str">
        <f>N$3</f>
        <v>X</v>
      </c>
      <c r="O205" s="396"/>
      <c r="P205" s="396" t="str">
        <f>P$3</f>
        <v>X</v>
      </c>
      <c r="Q205" s="396"/>
      <c r="R205" s="396" t="str">
        <f>R$3</f>
        <v>X</v>
      </c>
      <c r="S205" s="396"/>
      <c r="T205" s="396"/>
      <c r="U205" s="396"/>
    </row>
    <row r="206" spans="1:24" x14ac:dyDescent="0.2">
      <c r="A206" s="430"/>
      <c r="B206" s="397" t="s">
        <v>315</v>
      </c>
      <c r="C206" s="397"/>
      <c r="D206" s="397" t="s">
        <v>315</v>
      </c>
      <c r="E206" s="397"/>
      <c r="F206" s="397" t="s">
        <v>315</v>
      </c>
      <c r="G206" s="397"/>
      <c r="H206" s="397" t="s">
        <v>315</v>
      </c>
      <c r="I206" s="397"/>
      <c r="J206" s="397" t="s">
        <v>315</v>
      </c>
      <c r="K206" s="397"/>
      <c r="L206" s="397" t="s">
        <v>315</v>
      </c>
      <c r="M206" s="397"/>
      <c r="N206" s="397" t="s">
        <v>315</v>
      </c>
      <c r="O206" s="397"/>
      <c r="P206" s="397" t="s">
        <v>315</v>
      </c>
      <c r="Q206" s="397"/>
      <c r="R206" s="397" t="s">
        <v>315</v>
      </c>
      <c r="S206" s="397"/>
      <c r="T206" s="397" t="s">
        <v>191</v>
      </c>
      <c r="U206" s="397" t="s">
        <v>131</v>
      </c>
    </row>
    <row r="207" spans="1:24" ht="12.75" customHeight="1" x14ac:dyDescent="0.2">
      <c r="A207" s="431" t="str">
        <f>A$5</f>
        <v>Taisnīgas pārkārtošanās fonds</v>
      </c>
      <c r="B207" s="432">
        <f>(B214*$L$204)-B219</f>
        <v>0</v>
      </c>
      <c r="C207" s="432"/>
      <c r="D207" s="432">
        <f t="shared" ref="D207:R207" si="151">(D214*$L$204)-D219</f>
        <v>0</v>
      </c>
      <c r="E207" s="432"/>
      <c r="F207" s="432">
        <f t="shared" si="151"/>
        <v>0</v>
      </c>
      <c r="G207" s="432"/>
      <c r="H207" s="432">
        <f t="shared" si="151"/>
        <v>0</v>
      </c>
      <c r="I207" s="432"/>
      <c r="J207" s="432">
        <f t="shared" si="151"/>
        <v>0</v>
      </c>
      <c r="K207" s="432"/>
      <c r="L207" s="432">
        <f t="shared" si="151"/>
        <v>0</v>
      </c>
      <c r="M207" s="432"/>
      <c r="N207" s="432">
        <f t="shared" si="151"/>
        <v>0</v>
      </c>
      <c r="O207" s="432"/>
      <c r="P207" s="432">
        <f t="shared" si="151"/>
        <v>0</v>
      </c>
      <c r="Q207" s="432"/>
      <c r="R207" s="432">
        <f t="shared" si="151"/>
        <v>0</v>
      </c>
      <c r="S207" s="432"/>
      <c r="T207" s="399">
        <f>SUM(B207:R207)</f>
        <v>0</v>
      </c>
      <c r="U207" s="400" t="e">
        <f>T207/$T$214</f>
        <v>#DIV/0!</v>
      </c>
    </row>
    <row r="208" spans="1:24" ht="12.75" customHeight="1" x14ac:dyDescent="0.2">
      <c r="A208" s="401" t="str">
        <f>A$6</f>
        <v>Attiecināmais valsts budžeta finansējums</v>
      </c>
      <c r="B208" s="432">
        <f>IF($W204=2,B214-B207,0)</f>
        <v>0</v>
      </c>
      <c r="C208" s="432"/>
      <c r="D208" s="432">
        <f t="shared" ref="D208:R208" si="152">IF($W204=2,D214-D207,0)</f>
        <v>0</v>
      </c>
      <c r="E208" s="432"/>
      <c r="F208" s="432">
        <f t="shared" si="152"/>
        <v>0</v>
      </c>
      <c r="G208" s="432"/>
      <c r="H208" s="432">
        <f t="shared" si="152"/>
        <v>0</v>
      </c>
      <c r="I208" s="432"/>
      <c r="J208" s="432">
        <f t="shared" si="152"/>
        <v>0</v>
      </c>
      <c r="K208" s="432"/>
      <c r="L208" s="432">
        <f t="shared" si="152"/>
        <v>0</v>
      </c>
      <c r="M208" s="432"/>
      <c r="N208" s="432">
        <f t="shared" si="152"/>
        <v>0</v>
      </c>
      <c r="O208" s="432"/>
      <c r="P208" s="432">
        <f t="shared" si="152"/>
        <v>0</v>
      </c>
      <c r="Q208" s="432"/>
      <c r="R208" s="432">
        <f t="shared" si="152"/>
        <v>0</v>
      </c>
      <c r="S208" s="432"/>
      <c r="T208" s="399">
        <f t="shared" ref="T208:T213" si="153">SUM(B208:R208)</f>
        <v>0</v>
      </c>
      <c r="U208" s="400" t="e">
        <f t="shared" ref="U208:U214" si="154">T208/$T$214</f>
        <v>#DIV/0!</v>
      </c>
    </row>
    <row r="209" spans="1:23" ht="12.75" customHeight="1" x14ac:dyDescent="0.2">
      <c r="A209" s="401" t="str">
        <f>A$7</f>
        <v>Valsts budžeta dotācija pašvaldībām</v>
      </c>
      <c r="B209" s="433">
        <f>IF($W204=1,(B207/0.85*0.15+B207)*0.15*'1.2.2.C. Partneris-2'!$O$3,0)</f>
        <v>0</v>
      </c>
      <c r="C209" s="433"/>
      <c r="D209" s="433">
        <f>IF($W204=1,(D207/0.85*0.15+D207)*0.15*'1.2.2.C. Partneris-2'!$O$3,0)</f>
        <v>0</v>
      </c>
      <c r="E209" s="433"/>
      <c r="F209" s="433">
        <f>IF($W204=1,(F207/0.85*0.15+F207)*0.15*'1.2.2.C. Partneris-2'!$O$3,0)</f>
        <v>0</v>
      </c>
      <c r="G209" s="433"/>
      <c r="H209" s="433">
        <f>IF($W204=1,(H207/0.85*0.15+H207)*0.15*'1.2.2.C. Partneris-2'!$O$3,0)</f>
        <v>0</v>
      </c>
      <c r="I209" s="433"/>
      <c r="J209" s="433">
        <f>IF($W204=1,(J207/0.85*0.15+J207)*0.15*'1.2.2.C. Partneris-2'!$O$3,0)</f>
        <v>0</v>
      </c>
      <c r="K209" s="433"/>
      <c r="L209" s="433">
        <f>IF($W204=1,(L207/0.85*0.15+L207)*0.15*'1.2.2.C. Partneris-2'!$O$3,0)</f>
        <v>0</v>
      </c>
      <c r="M209" s="433"/>
      <c r="N209" s="433">
        <f>IF($W204=1,(N207/0.85*0.15+N207)*0.15*'1.2.2.C. Partneris-2'!$O$3,0)</f>
        <v>0</v>
      </c>
      <c r="O209" s="433"/>
      <c r="P209" s="433">
        <f>IF($W204=1,(P207/0.85*0.15+P207)*0.15*'1.2.2.C. Partneris-2'!$O$3,0)</f>
        <v>0</v>
      </c>
      <c r="Q209" s="433"/>
      <c r="R209" s="433">
        <f>IF($W204=1,(R207/0.85*0.15+R207)*0.15*'1.2.2.C. Partneris-2'!$O$3,0)</f>
        <v>0</v>
      </c>
      <c r="S209" s="433"/>
      <c r="T209" s="399">
        <f t="shared" si="153"/>
        <v>0</v>
      </c>
      <c r="U209" s="400" t="e">
        <f t="shared" si="154"/>
        <v>#DIV/0!</v>
      </c>
    </row>
    <row r="210" spans="1:23" ht="12.75" customHeight="1" x14ac:dyDescent="0.2">
      <c r="A210" s="401" t="str">
        <f>A$8</f>
        <v>Pašvaldības finansējums</v>
      </c>
      <c r="B210" s="433">
        <f>IF($W204=1,B214-B207-B209-B213-B211,0)</f>
        <v>0</v>
      </c>
      <c r="C210" s="433"/>
      <c r="D210" s="433">
        <f t="shared" ref="D210:R210" si="155">IF($W204=1,D214-D207-D209-D213-D211,0)</f>
        <v>0</v>
      </c>
      <c r="E210" s="433"/>
      <c r="F210" s="433">
        <f t="shared" si="155"/>
        <v>0</v>
      </c>
      <c r="G210" s="433"/>
      <c r="H210" s="433">
        <f t="shared" si="155"/>
        <v>0</v>
      </c>
      <c r="I210" s="433"/>
      <c r="J210" s="433">
        <f t="shared" si="155"/>
        <v>0</v>
      </c>
      <c r="K210" s="433"/>
      <c r="L210" s="433">
        <f t="shared" si="155"/>
        <v>0</v>
      </c>
      <c r="M210" s="433"/>
      <c r="N210" s="433">
        <f t="shared" si="155"/>
        <v>0</v>
      </c>
      <c r="O210" s="433"/>
      <c r="P210" s="433">
        <f t="shared" si="155"/>
        <v>0</v>
      </c>
      <c r="Q210" s="433"/>
      <c r="R210" s="433">
        <f t="shared" si="155"/>
        <v>0</v>
      </c>
      <c r="S210" s="433"/>
      <c r="T210" s="399">
        <f t="shared" si="153"/>
        <v>0</v>
      </c>
      <c r="U210" s="400" t="e">
        <f t="shared" si="154"/>
        <v>#DIV/0!</v>
      </c>
    </row>
    <row r="211" spans="1:23" s="3" customFormat="1" ht="12.75" customHeight="1" x14ac:dyDescent="0.2">
      <c r="A211" s="401" t="str">
        <f>A$9</f>
        <v>Cits publiskais finansējums</v>
      </c>
      <c r="B211" s="433">
        <f>IF($X$204=2,B214*(1-$L$204),0)</f>
        <v>0</v>
      </c>
      <c r="C211" s="433"/>
      <c r="D211" s="433">
        <f t="shared" ref="D211:R211" si="156">IF($X$204=2,D214*(1-$L$204),0)</f>
        <v>0</v>
      </c>
      <c r="E211" s="433"/>
      <c r="F211" s="433">
        <f t="shared" si="156"/>
        <v>0</v>
      </c>
      <c r="G211" s="433"/>
      <c r="H211" s="433">
        <f t="shared" si="156"/>
        <v>0</v>
      </c>
      <c r="I211" s="433"/>
      <c r="J211" s="433">
        <f t="shared" si="156"/>
        <v>0</v>
      </c>
      <c r="K211" s="433"/>
      <c r="L211" s="433">
        <f t="shared" si="156"/>
        <v>0</v>
      </c>
      <c r="M211" s="433"/>
      <c r="N211" s="433">
        <f t="shared" si="156"/>
        <v>0</v>
      </c>
      <c r="O211" s="433"/>
      <c r="P211" s="433">
        <f t="shared" si="156"/>
        <v>0</v>
      </c>
      <c r="Q211" s="433"/>
      <c r="R211" s="433">
        <f t="shared" si="156"/>
        <v>0</v>
      </c>
      <c r="S211" s="433"/>
      <c r="T211" s="399">
        <f t="shared" si="153"/>
        <v>0</v>
      </c>
      <c r="U211" s="400" t="e">
        <f t="shared" si="154"/>
        <v>#DIV/0!</v>
      </c>
    </row>
    <row r="212" spans="1:23" ht="12.75" customHeight="1" x14ac:dyDescent="0.2">
      <c r="A212" s="402" t="str">
        <f>A$10</f>
        <v>Publiskās attiecināmās izmaksas</v>
      </c>
      <c r="B212" s="300">
        <f>SUM(B207:B211)</f>
        <v>0</v>
      </c>
      <c r="C212" s="300"/>
      <c r="D212" s="300">
        <f t="shared" ref="D212:R212" si="157">SUM(D207:D211)</f>
        <v>0</v>
      </c>
      <c r="E212" s="300"/>
      <c r="F212" s="300">
        <f t="shared" si="157"/>
        <v>0</v>
      </c>
      <c r="G212" s="300"/>
      <c r="H212" s="300">
        <f t="shared" si="157"/>
        <v>0</v>
      </c>
      <c r="I212" s="300"/>
      <c r="J212" s="300">
        <f t="shared" si="157"/>
        <v>0</v>
      </c>
      <c r="K212" s="300"/>
      <c r="L212" s="300">
        <f t="shared" si="157"/>
        <v>0</v>
      </c>
      <c r="M212" s="300"/>
      <c r="N212" s="300">
        <f t="shared" si="157"/>
        <v>0</v>
      </c>
      <c r="O212" s="300"/>
      <c r="P212" s="300">
        <f t="shared" si="157"/>
        <v>0</v>
      </c>
      <c r="Q212" s="300"/>
      <c r="R212" s="300">
        <f t="shared" si="157"/>
        <v>0</v>
      </c>
      <c r="S212" s="300"/>
      <c r="T212" s="403">
        <f t="shared" si="153"/>
        <v>0</v>
      </c>
      <c r="U212" s="400" t="e">
        <f t="shared" si="154"/>
        <v>#DIV/0!</v>
      </c>
    </row>
    <row r="213" spans="1:23" ht="12.75" customHeight="1" x14ac:dyDescent="0.2">
      <c r="A213" s="401" t="str">
        <f>A$11</f>
        <v>Privātās attiecināmās izmaksas</v>
      </c>
      <c r="B213" s="433" t="b">
        <f>IF($W$204=1,0,IF($W$204=3,IF($X$204=1,B214-B212,0)))</f>
        <v>0</v>
      </c>
      <c r="C213" s="433"/>
      <c r="D213" s="433" t="b">
        <f t="shared" ref="D213:R213" si="158">IF($W$204=1,0,IF($W$204=3,IF($X$204=1,D214-D212,0)))</f>
        <v>0</v>
      </c>
      <c r="E213" s="433"/>
      <c r="F213" s="433" t="b">
        <f t="shared" si="158"/>
        <v>0</v>
      </c>
      <c r="G213" s="433"/>
      <c r="H213" s="433" t="b">
        <f t="shared" si="158"/>
        <v>0</v>
      </c>
      <c r="I213" s="433"/>
      <c r="J213" s="433" t="b">
        <f t="shared" si="158"/>
        <v>0</v>
      </c>
      <c r="K213" s="433"/>
      <c r="L213" s="433" t="b">
        <f t="shared" si="158"/>
        <v>0</v>
      </c>
      <c r="M213" s="433"/>
      <c r="N213" s="433" t="b">
        <f t="shared" si="158"/>
        <v>0</v>
      </c>
      <c r="O213" s="433"/>
      <c r="P213" s="433" t="b">
        <f t="shared" si="158"/>
        <v>0</v>
      </c>
      <c r="Q213" s="433"/>
      <c r="R213" s="433" t="b">
        <f t="shared" si="158"/>
        <v>0</v>
      </c>
      <c r="S213" s="433"/>
      <c r="T213" s="399">
        <f t="shared" si="153"/>
        <v>0</v>
      </c>
      <c r="U213" s="400" t="e">
        <f t="shared" si="154"/>
        <v>#DIV/0!</v>
      </c>
    </row>
    <row r="214" spans="1:23" ht="12.75" customHeight="1" x14ac:dyDescent="0.2">
      <c r="A214" s="402" t="str">
        <f>A$12</f>
        <v>Kopējās attiecināmās izmaksas</v>
      </c>
      <c r="B214" s="300">
        <f>IF(B23=2,'1.2.2.C. Partneris-2'!H24,'1.2.2.C. Partneris-2'!H24*B23)</f>
        <v>0</v>
      </c>
      <c r="C214" s="300"/>
      <c r="D214" s="300">
        <f>IF(D23=2,'1.2.2.C. Partneris-2'!J24,'1.2.2.C. Partneris-2'!J24*D23)</f>
        <v>0</v>
      </c>
      <c r="E214" s="300"/>
      <c r="F214" s="300">
        <f>IF(F23=2,'1.2.2.C. Partneris-2'!L24,'1.2.2.C. Partneris-2'!L24*F23)</f>
        <v>0</v>
      </c>
      <c r="G214" s="300"/>
      <c r="H214" s="300">
        <f>IF(H23=2,'1.2.2.C. Partneris-2'!N24,'1.2.2.C. Partneris-2'!N24*H23)</f>
        <v>0</v>
      </c>
      <c r="I214" s="300"/>
      <c r="J214" s="300">
        <f>IF(J23=2,'1.2.2.C. Partneris-2'!P24,'1.2.2.C. Partneris-2'!P24*J23)</f>
        <v>0</v>
      </c>
      <c r="K214" s="300"/>
      <c r="L214" s="300">
        <f>IF(L23=2,'1.2.2.C. Partneris-2'!R24,'1.2.2.C. Partneris-2'!R24*L23)</f>
        <v>0</v>
      </c>
      <c r="M214" s="300"/>
      <c r="N214" s="300">
        <f>IF(N23=2,'1.2.2.C. Partneris-2'!T24,'1.2.2.C. Partneris-2'!T24*N23)</f>
        <v>0</v>
      </c>
      <c r="O214" s="300"/>
      <c r="P214" s="300">
        <f>IF(P23=2,'1.2.2.C. Partneris-2'!V24,'1.2.2.C. Partneris-2'!V24*P23)</f>
        <v>0</v>
      </c>
      <c r="Q214" s="300"/>
      <c r="R214" s="300">
        <f>IF(R23=2,'1.2.2.C. Partneris-2'!X24,'1.2.2.C. Partneris-2'!X24*R23)</f>
        <v>0</v>
      </c>
      <c r="S214" s="300"/>
      <c r="T214" s="403">
        <f>SUM(B214:R214)</f>
        <v>0</v>
      </c>
      <c r="U214" s="400" t="e">
        <f t="shared" si="154"/>
        <v>#DIV/0!</v>
      </c>
    </row>
    <row r="215" spans="1:23" ht="12.75" customHeight="1" x14ac:dyDescent="0.2">
      <c r="A215" s="401" t="str">
        <f>A$13</f>
        <v>Publiskās ārpusprojekta izmaksas</v>
      </c>
      <c r="B215" s="433" t="b">
        <f>IF($W204=1,B220,IF($W204=3,IF($X204=1,0,B220)))</f>
        <v>0</v>
      </c>
      <c r="C215" s="433"/>
      <c r="D215" s="433" t="b">
        <f t="shared" ref="D215:R215" si="159">IF($W204=1,D220,IF($W204=3,IF($X204=1,0,D220)))</f>
        <v>0</v>
      </c>
      <c r="E215" s="433"/>
      <c r="F215" s="433" t="b">
        <f t="shared" si="159"/>
        <v>0</v>
      </c>
      <c r="G215" s="433"/>
      <c r="H215" s="433" t="b">
        <f t="shared" si="159"/>
        <v>0</v>
      </c>
      <c r="I215" s="433"/>
      <c r="J215" s="433" t="b">
        <f t="shared" si="159"/>
        <v>0</v>
      </c>
      <c r="K215" s="433"/>
      <c r="L215" s="433" t="b">
        <f t="shared" si="159"/>
        <v>0</v>
      </c>
      <c r="M215" s="433" t="b">
        <f t="shared" si="159"/>
        <v>0</v>
      </c>
      <c r="N215" s="433" t="b">
        <f t="shared" si="159"/>
        <v>0</v>
      </c>
      <c r="O215" s="433"/>
      <c r="P215" s="433" t="b">
        <f t="shared" si="159"/>
        <v>0</v>
      </c>
      <c r="Q215" s="433"/>
      <c r="R215" s="433" t="b">
        <f t="shared" si="159"/>
        <v>0</v>
      </c>
      <c r="S215" s="433"/>
      <c r="T215" s="399">
        <f t="shared" ref="T215:T217" si="160">SUM(B215:R215)</f>
        <v>0</v>
      </c>
      <c r="U215" s="434" t="s">
        <v>322</v>
      </c>
    </row>
    <row r="216" spans="1:23" ht="12.75" customHeight="1" x14ac:dyDescent="0.2">
      <c r="A216" s="401" t="str">
        <f>A$14</f>
        <v>Privātās ārpusprojekta izmaksas</v>
      </c>
      <c r="B216" s="433">
        <f>IF($X204=2,0,IF($X204=1,B220,IF($W204=1,0,IF($W204=3,B220,0))))</f>
        <v>0</v>
      </c>
      <c r="C216" s="433"/>
      <c r="D216" s="433">
        <f t="shared" ref="D216:R216" si="161">IF($X204=2,0,IF($X204=1,D220,IF($W204=1,0,IF($W204=3,D220,0))))</f>
        <v>0</v>
      </c>
      <c r="E216" s="433"/>
      <c r="F216" s="433">
        <f t="shared" si="161"/>
        <v>0</v>
      </c>
      <c r="G216" s="433"/>
      <c r="H216" s="433">
        <f t="shared" si="161"/>
        <v>0</v>
      </c>
      <c r="I216" s="433"/>
      <c r="J216" s="433">
        <f t="shared" si="161"/>
        <v>0</v>
      </c>
      <c r="K216" s="433"/>
      <c r="L216" s="433">
        <f t="shared" si="161"/>
        <v>0</v>
      </c>
      <c r="M216" s="433">
        <f t="shared" si="161"/>
        <v>0</v>
      </c>
      <c r="N216" s="433">
        <f t="shared" si="161"/>
        <v>0</v>
      </c>
      <c r="O216" s="433"/>
      <c r="P216" s="433">
        <f t="shared" si="161"/>
        <v>0</v>
      </c>
      <c r="Q216" s="433"/>
      <c r="R216" s="433">
        <f t="shared" si="161"/>
        <v>0</v>
      </c>
      <c r="S216" s="433"/>
      <c r="T216" s="399">
        <f t="shared" si="160"/>
        <v>0</v>
      </c>
      <c r="U216" s="434" t="s">
        <v>322</v>
      </c>
    </row>
    <row r="217" spans="1:23" ht="12.75" customHeight="1" x14ac:dyDescent="0.2">
      <c r="A217" s="402" t="str">
        <f>A$15</f>
        <v>Ārpusprojekta izmaksas kopā</v>
      </c>
      <c r="B217" s="300">
        <f>SUM(B215:B216)</f>
        <v>0</v>
      </c>
      <c r="C217" s="300"/>
      <c r="D217" s="300">
        <f t="shared" ref="D217:R217" si="162">SUM(D215:D216)</f>
        <v>0</v>
      </c>
      <c r="E217" s="300"/>
      <c r="F217" s="300">
        <f t="shared" si="162"/>
        <v>0</v>
      </c>
      <c r="G217" s="300"/>
      <c r="H217" s="300">
        <f t="shared" si="162"/>
        <v>0</v>
      </c>
      <c r="I217" s="300"/>
      <c r="J217" s="300">
        <f t="shared" si="162"/>
        <v>0</v>
      </c>
      <c r="K217" s="300"/>
      <c r="L217" s="300">
        <f t="shared" si="162"/>
        <v>0</v>
      </c>
      <c r="M217" s="300"/>
      <c r="N217" s="300">
        <f t="shared" si="162"/>
        <v>0</v>
      </c>
      <c r="O217" s="300"/>
      <c r="P217" s="300">
        <f t="shared" si="162"/>
        <v>0</v>
      </c>
      <c r="Q217" s="300"/>
      <c r="R217" s="300">
        <f t="shared" si="162"/>
        <v>0</v>
      </c>
      <c r="S217" s="300"/>
      <c r="T217" s="403">
        <f t="shared" si="160"/>
        <v>0</v>
      </c>
      <c r="U217" s="434" t="s">
        <v>322</v>
      </c>
    </row>
    <row r="218" spans="1:23" ht="12.75" customHeight="1" x14ac:dyDescent="0.25">
      <c r="A218" s="407" t="str">
        <f>A$16</f>
        <v>Kopējās izmaksas</v>
      </c>
      <c r="B218" s="408">
        <f>B214+B217</f>
        <v>0</v>
      </c>
      <c r="C218" s="408"/>
      <c r="D218" s="408">
        <f t="shared" ref="D218:R218" si="163">D214+D217</f>
        <v>0</v>
      </c>
      <c r="E218" s="408"/>
      <c r="F218" s="408">
        <f t="shared" si="163"/>
        <v>0</v>
      </c>
      <c r="G218" s="408"/>
      <c r="H218" s="408">
        <f t="shared" si="163"/>
        <v>0</v>
      </c>
      <c r="I218" s="408"/>
      <c r="J218" s="408">
        <f t="shared" si="163"/>
        <v>0</v>
      </c>
      <c r="K218" s="408"/>
      <c r="L218" s="408">
        <f t="shared" si="163"/>
        <v>0</v>
      </c>
      <c r="M218" s="408"/>
      <c r="N218" s="408">
        <f t="shared" si="163"/>
        <v>0</v>
      </c>
      <c r="O218" s="408"/>
      <c r="P218" s="408">
        <f t="shared" si="163"/>
        <v>0</v>
      </c>
      <c r="Q218" s="408"/>
      <c r="R218" s="408">
        <f t="shared" si="163"/>
        <v>0</v>
      </c>
      <c r="S218" s="408"/>
      <c r="T218" s="403">
        <f>SUM(B218:R218)</f>
        <v>0</v>
      </c>
      <c r="U218" s="434" t="s">
        <v>322</v>
      </c>
    </row>
    <row r="219" spans="1:23" x14ac:dyDescent="0.2">
      <c r="A219" s="437" t="s">
        <v>339</v>
      </c>
      <c r="B219" s="438">
        <f>B214*$L$204*$W$20</f>
        <v>0</v>
      </c>
      <c r="C219" s="438"/>
      <c r="D219" s="438">
        <f t="shared" ref="D219:R219" si="164">D214*$L$204*$W$20</f>
        <v>0</v>
      </c>
      <c r="E219" s="438"/>
      <c r="F219" s="438">
        <f t="shared" si="164"/>
        <v>0</v>
      </c>
      <c r="G219" s="438"/>
      <c r="H219" s="438">
        <f t="shared" si="164"/>
        <v>0</v>
      </c>
      <c r="I219" s="438"/>
      <c r="J219" s="438">
        <f t="shared" si="164"/>
        <v>0</v>
      </c>
      <c r="K219" s="438"/>
      <c r="L219" s="438">
        <f t="shared" si="164"/>
        <v>0</v>
      </c>
      <c r="M219" s="438"/>
      <c r="N219" s="438">
        <f t="shared" si="164"/>
        <v>0</v>
      </c>
      <c r="O219" s="438"/>
      <c r="P219" s="438">
        <f t="shared" si="164"/>
        <v>0</v>
      </c>
      <c r="Q219" s="438"/>
      <c r="R219" s="438">
        <f t="shared" si="164"/>
        <v>0</v>
      </c>
      <c r="T219" s="438">
        <f>IF(X204=1,0,SUM(B219:R219))</f>
        <v>0</v>
      </c>
    </row>
    <row r="220" spans="1:23" x14ac:dyDescent="0.2">
      <c r="A220" s="437" t="s">
        <v>340</v>
      </c>
      <c r="B220" s="438">
        <f>IF(B23=2,'1.2.2.C. Partneris-2'!I24,'1.2.2.C. Partneris-2'!I24*B23)</f>
        <v>0</v>
      </c>
      <c r="C220" s="438"/>
      <c r="D220" s="438">
        <f>IF(D23=2,'1.2.2.C. Partneris-2'!K24,'1.2.2.C. Partneris-2'!K24*D23)</f>
        <v>0</v>
      </c>
      <c r="E220" s="438"/>
      <c r="F220" s="438">
        <f>IF(F23=2,'1.2.2.C. Partneris-2'!M24,'1.2.2.C. Partneris-2'!M24*F23)</f>
        <v>0</v>
      </c>
      <c r="G220" s="438"/>
      <c r="H220" s="438">
        <f>IF(H23=2,'1.2.2.C. Partneris-2'!O24,'1.2.2.C. Partneris-2'!O24*H23)</f>
        <v>0</v>
      </c>
      <c r="I220" s="438"/>
      <c r="J220" s="438">
        <f>IF(J23=2,'1.2.2.C. Partneris-2'!Q24,'1.2.2.C. Partneris-2'!Q24*J23)</f>
        <v>0</v>
      </c>
      <c r="K220" s="438"/>
      <c r="L220" s="438">
        <f>IF(L23=2,'1.2.2.C. Partneris-2'!S24,'1.2.2.C. Partneris-2'!S24*L23)</f>
        <v>0</v>
      </c>
      <c r="M220" s="438"/>
      <c r="N220" s="438">
        <f>IF(N23=2,'1.2.2.C. Partneris-2'!U24,'1.2.2.C. Partneris-2'!U24*N23)</f>
        <v>0</v>
      </c>
      <c r="O220" s="438"/>
      <c r="P220" s="438">
        <f>IF(P23=2,'1.2.2.C. Partneris-2'!W24,'1.2.2.C. Partneris-2'!W24*P23)</f>
        <v>0</v>
      </c>
      <c r="Q220" s="438"/>
      <c r="R220" s="438">
        <f>IF(R23=2,'1.2.2.C. Partneris-2'!Y24,'1.2.2.C. Partneris-2'!Y24*R23)</f>
        <v>0</v>
      </c>
    </row>
    <row r="222" spans="1:23" ht="18.75" customHeight="1" x14ac:dyDescent="0.2">
      <c r="A222" s="440" t="str">
        <f>'1.3.1.R.14.,41.,45.vai dz.c.s.'!B3</f>
        <v>Projekta iesniedzējs vai sadarbības partneris (1.3.1.):</v>
      </c>
      <c r="B222" s="424">
        <f>'1.3.1.R.14.,41.,45.vai dz.c.s.'!C3</f>
        <v>0</v>
      </c>
      <c r="C222" s="425"/>
      <c r="D222" s="425"/>
      <c r="E222" s="425"/>
      <c r="F222" s="424">
        <f>'1.3.1.R.14.,41.,45.vai dz.c.s.'!H3</f>
        <v>0</v>
      </c>
      <c r="G222" s="425"/>
      <c r="H222" s="426"/>
      <c r="I222" s="425"/>
      <c r="J222" s="426" t="s">
        <v>329</v>
      </c>
      <c r="K222" s="425"/>
      <c r="L222" s="428">
        <f>'1.3.1.R.14.,41.,45.vai dz.c.s.'!C7</f>
        <v>0.3</v>
      </c>
      <c r="M222" s="425"/>
      <c r="N222" s="429" t="s">
        <v>177</v>
      </c>
      <c r="O222" s="425"/>
      <c r="P222" s="429"/>
      <c r="Q222" s="525"/>
      <c r="R222" s="429">
        <f>'1.3.1.R.14.,41.,45.vai dz.c.s.'!N3</f>
        <v>0</v>
      </c>
      <c r="S222" s="425"/>
      <c r="T222" s="426"/>
      <c r="U222" s="426"/>
      <c r="W222" s="4">
        <f>IF(F222=Dati!$J$3,1,IF(F222=Dati!$J$4,2,IF(F222=Dati!$J$5,3,0)))</f>
        <v>0</v>
      </c>
    </row>
    <row r="223" spans="1:23" x14ac:dyDescent="0.2">
      <c r="A223" s="395" t="s">
        <v>314</v>
      </c>
      <c r="B223" s="396">
        <f>B$3</f>
        <v>2026</v>
      </c>
      <c r="C223" s="396"/>
      <c r="D223" s="396">
        <f>D$3</f>
        <v>2027</v>
      </c>
      <c r="E223" s="396"/>
      <c r="F223" s="396">
        <f>F$3</f>
        <v>2028</v>
      </c>
      <c r="G223" s="396"/>
      <c r="H223" s="396">
        <f>H$3</f>
        <v>2029</v>
      </c>
      <c r="I223" s="396"/>
      <c r="J223" s="396" t="str">
        <f>J$3</f>
        <v>X</v>
      </c>
      <c r="K223" s="396"/>
      <c r="L223" s="396" t="str">
        <f>L$3</f>
        <v>X</v>
      </c>
      <c r="M223" s="396"/>
      <c r="N223" s="396" t="str">
        <f>N$3</f>
        <v>X</v>
      </c>
      <c r="O223" s="396"/>
      <c r="P223" s="396" t="str">
        <f>P$3</f>
        <v>X</v>
      </c>
      <c r="Q223" s="396"/>
      <c r="R223" s="396" t="str">
        <f>R$3</f>
        <v>X</v>
      </c>
      <c r="S223" s="396"/>
      <c r="T223" s="396"/>
      <c r="U223" s="396"/>
    </row>
    <row r="224" spans="1:23" x14ac:dyDescent="0.2">
      <c r="A224" s="430"/>
      <c r="B224" s="397" t="s">
        <v>315</v>
      </c>
      <c r="C224" s="397"/>
      <c r="D224" s="397" t="s">
        <v>315</v>
      </c>
      <c r="E224" s="397"/>
      <c r="F224" s="397" t="s">
        <v>315</v>
      </c>
      <c r="G224" s="397"/>
      <c r="H224" s="397" t="s">
        <v>315</v>
      </c>
      <c r="I224" s="397"/>
      <c r="J224" s="397" t="s">
        <v>315</v>
      </c>
      <c r="K224" s="397"/>
      <c r="L224" s="397" t="s">
        <v>315</v>
      </c>
      <c r="M224" s="397"/>
      <c r="N224" s="397" t="s">
        <v>315</v>
      </c>
      <c r="O224" s="397"/>
      <c r="P224" s="397" t="s">
        <v>315</v>
      </c>
      <c r="Q224" s="397"/>
      <c r="R224" s="397" t="s">
        <v>315</v>
      </c>
      <c r="S224" s="397"/>
      <c r="T224" s="397" t="s">
        <v>191</v>
      </c>
      <c r="U224" s="397" t="s">
        <v>131</v>
      </c>
    </row>
    <row r="225" spans="1:23" ht="12.75" customHeight="1" x14ac:dyDescent="0.2">
      <c r="A225" s="431" t="str">
        <f>A$5</f>
        <v>Taisnīgas pārkārtošanās fonds</v>
      </c>
      <c r="B225" s="432">
        <f>B232*$L$222</f>
        <v>0</v>
      </c>
      <c r="C225" s="432"/>
      <c r="D225" s="432">
        <f>D232*$L$222</f>
        <v>0</v>
      </c>
      <c r="E225" s="432"/>
      <c r="F225" s="432">
        <f t="shared" ref="F225:R225" si="165">F232*$L$222</f>
        <v>0</v>
      </c>
      <c r="G225" s="432"/>
      <c r="H225" s="432">
        <f t="shared" si="165"/>
        <v>0</v>
      </c>
      <c r="I225" s="432"/>
      <c r="J225" s="432">
        <f t="shared" si="165"/>
        <v>0</v>
      </c>
      <c r="K225" s="432"/>
      <c r="L225" s="432">
        <f t="shared" si="165"/>
        <v>0</v>
      </c>
      <c r="M225" s="432"/>
      <c r="N225" s="432">
        <f t="shared" si="165"/>
        <v>0</v>
      </c>
      <c r="O225" s="432"/>
      <c r="P225" s="432">
        <f t="shared" si="165"/>
        <v>0</v>
      </c>
      <c r="Q225" s="432"/>
      <c r="R225" s="432">
        <f t="shared" si="165"/>
        <v>0</v>
      </c>
      <c r="S225" s="432"/>
      <c r="T225" s="399">
        <f>SUM(B225:R225)</f>
        <v>0</v>
      </c>
      <c r="U225" s="400" t="e">
        <f>T225/$T$232</f>
        <v>#DIV/0!</v>
      </c>
    </row>
    <row r="226" spans="1:23" ht="12.75" customHeight="1" x14ac:dyDescent="0.2">
      <c r="A226" s="401" t="str">
        <f>A$6</f>
        <v>Attiecināmais valsts budžeta finansējums</v>
      </c>
      <c r="B226" s="432"/>
      <c r="C226" s="432"/>
      <c r="D226" s="432"/>
      <c r="E226" s="432"/>
      <c r="F226" s="432"/>
      <c r="G226" s="432"/>
      <c r="H226" s="432"/>
      <c r="I226" s="432"/>
      <c r="J226" s="432"/>
      <c r="K226" s="432"/>
      <c r="L226" s="432"/>
      <c r="M226" s="432"/>
      <c r="N226" s="432"/>
      <c r="O226" s="432"/>
      <c r="P226" s="432"/>
      <c r="Q226" s="432"/>
      <c r="R226" s="432"/>
      <c r="S226" s="432"/>
      <c r="T226" s="399">
        <f t="shared" ref="T226:T231" si="166">SUM(B226:R226)</f>
        <v>0</v>
      </c>
      <c r="U226" s="400" t="e">
        <f t="shared" ref="U226:U232" si="167">T226/$T$232</f>
        <v>#DIV/0!</v>
      </c>
    </row>
    <row r="227" spans="1:23" ht="12.75" customHeight="1" x14ac:dyDescent="0.2">
      <c r="A227" s="401" t="str">
        <f>A$7</f>
        <v>Valsts budžeta dotācija pašvaldībām</v>
      </c>
      <c r="B227" s="433"/>
      <c r="C227" s="433"/>
      <c r="D227" s="433"/>
      <c r="E227" s="433"/>
      <c r="F227" s="433"/>
      <c r="G227" s="433"/>
      <c r="H227" s="433"/>
      <c r="I227" s="433"/>
      <c r="J227" s="433"/>
      <c r="K227" s="433"/>
      <c r="L227" s="433"/>
      <c r="M227" s="433"/>
      <c r="N227" s="433"/>
      <c r="O227" s="433"/>
      <c r="P227" s="433"/>
      <c r="Q227" s="433"/>
      <c r="R227" s="433"/>
      <c r="S227" s="433"/>
      <c r="T227" s="399">
        <f t="shared" si="166"/>
        <v>0</v>
      </c>
      <c r="U227" s="400" t="e">
        <f t="shared" si="167"/>
        <v>#DIV/0!</v>
      </c>
    </row>
    <row r="228" spans="1:23" ht="12.75" customHeight="1" x14ac:dyDescent="0.2">
      <c r="A228" s="401" t="str">
        <f>A$8</f>
        <v>Pašvaldības finansējums</v>
      </c>
      <c r="B228" s="433"/>
      <c r="C228" s="433"/>
      <c r="D228" s="433"/>
      <c r="E228" s="433"/>
      <c r="F228" s="433"/>
      <c r="G228" s="433"/>
      <c r="H228" s="433"/>
      <c r="I228" s="433"/>
      <c r="J228" s="433"/>
      <c r="K228" s="433"/>
      <c r="L228" s="433"/>
      <c r="M228" s="433"/>
      <c r="N228" s="433"/>
      <c r="O228" s="433"/>
      <c r="P228" s="433"/>
      <c r="Q228" s="433"/>
      <c r="R228" s="433"/>
      <c r="S228" s="433"/>
      <c r="T228" s="399">
        <f t="shared" si="166"/>
        <v>0</v>
      </c>
      <c r="U228" s="400" t="e">
        <f t="shared" si="167"/>
        <v>#DIV/0!</v>
      </c>
    </row>
    <row r="229" spans="1:23" s="3" customFormat="1" ht="12.75" customHeight="1" x14ac:dyDescent="0.2">
      <c r="A229" s="401" t="str">
        <f>A$9</f>
        <v>Cits publiskais finansējums</v>
      </c>
      <c r="B229" s="433"/>
      <c r="C229" s="433"/>
      <c r="D229" s="433"/>
      <c r="E229" s="433"/>
      <c r="F229" s="433"/>
      <c r="G229" s="433"/>
      <c r="H229" s="433"/>
      <c r="I229" s="433"/>
      <c r="J229" s="433"/>
      <c r="K229" s="433"/>
      <c r="L229" s="433"/>
      <c r="M229" s="433"/>
      <c r="N229" s="433"/>
      <c r="O229" s="433"/>
      <c r="P229" s="433"/>
      <c r="Q229" s="433"/>
      <c r="R229" s="433"/>
      <c r="S229" s="433"/>
      <c r="T229" s="399">
        <f t="shared" si="166"/>
        <v>0</v>
      </c>
      <c r="U229" s="400" t="e">
        <f t="shared" si="167"/>
        <v>#DIV/0!</v>
      </c>
    </row>
    <row r="230" spans="1:23" ht="12.75" customHeight="1" x14ac:dyDescent="0.2">
      <c r="A230" s="402" t="str">
        <f>A$10</f>
        <v>Publiskās attiecināmās izmaksas</v>
      </c>
      <c r="B230" s="300">
        <f>SUM(B225:B229)</f>
        <v>0</v>
      </c>
      <c r="C230" s="300"/>
      <c r="D230" s="300">
        <f t="shared" ref="D230:R230" si="168">SUM(D225:D229)</f>
        <v>0</v>
      </c>
      <c r="E230" s="300"/>
      <c r="F230" s="300">
        <f t="shared" si="168"/>
        <v>0</v>
      </c>
      <c r="G230" s="300"/>
      <c r="H230" s="300">
        <f t="shared" si="168"/>
        <v>0</v>
      </c>
      <c r="I230" s="300"/>
      <c r="J230" s="300">
        <f t="shared" si="168"/>
        <v>0</v>
      </c>
      <c r="K230" s="300"/>
      <c r="L230" s="300">
        <f t="shared" si="168"/>
        <v>0</v>
      </c>
      <c r="M230" s="300"/>
      <c r="N230" s="300">
        <f t="shared" si="168"/>
        <v>0</v>
      </c>
      <c r="O230" s="300"/>
      <c r="P230" s="300">
        <f t="shared" si="168"/>
        <v>0</v>
      </c>
      <c r="Q230" s="300"/>
      <c r="R230" s="300">
        <f t="shared" si="168"/>
        <v>0</v>
      </c>
      <c r="S230" s="300"/>
      <c r="T230" s="403">
        <f t="shared" si="166"/>
        <v>0</v>
      </c>
      <c r="U230" s="400" t="e">
        <f t="shared" si="167"/>
        <v>#DIV/0!</v>
      </c>
    </row>
    <row r="231" spans="1:23" ht="12.75" customHeight="1" x14ac:dyDescent="0.2">
      <c r="A231" s="401" t="str">
        <f>A$11</f>
        <v>Privātās attiecināmās izmaksas</v>
      </c>
      <c r="B231" s="433">
        <f>B232-B225</f>
        <v>0</v>
      </c>
      <c r="C231" s="433"/>
      <c r="D231" s="433">
        <f t="shared" ref="D231:R231" si="169">D232-D225</f>
        <v>0</v>
      </c>
      <c r="E231" s="433"/>
      <c r="F231" s="433">
        <f t="shared" si="169"/>
        <v>0</v>
      </c>
      <c r="G231" s="433"/>
      <c r="H231" s="433">
        <f t="shared" si="169"/>
        <v>0</v>
      </c>
      <c r="I231" s="433"/>
      <c r="J231" s="433">
        <f t="shared" si="169"/>
        <v>0</v>
      </c>
      <c r="K231" s="433"/>
      <c r="L231" s="433">
        <f t="shared" si="169"/>
        <v>0</v>
      </c>
      <c r="M231" s="433"/>
      <c r="N231" s="433">
        <f t="shared" si="169"/>
        <v>0</v>
      </c>
      <c r="O231" s="433"/>
      <c r="P231" s="433">
        <f t="shared" si="169"/>
        <v>0</v>
      </c>
      <c r="Q231" s="433"/>
      <c r="R231" s="433">
        <f t="shared" si="169"/>
        <v>0</v>
      </c>
      <c r="S231" s="433"/>
      <c r="T231" s="399">
        <f t="shared" si="166"/>
        <v>0</v>
      </c>
      <c r="U231" s="400" t="e">
        <f t="shared" si="167"/>
        <v>#DIV/0!</v>
      </c>
    </row>
    <row r="232" spans="1:23" ht="12.75" customHeight="1" x14ac:dyDescent="0.2">
      <c r="A232" s="402" t="str">
        <f>A$12</f>
        <v>Kopējās attiecināmās izmaksas</v>
      </c>
      <c r="B232" s="300">
        <f>IF($B$23=2,'1.3.1.R.14.,41.,45.vai dz.c.s.'!H27,'1.3.1.R.14.,41.,45.vai dz.c.s.'!H27*$B$23)</f>
        <v>0</v>
      </c>
      <c r="C232" s="300"/>
      <c r="D232" s="300">
        <f>IF($D$23=2,'1.3.1.R.14.,41.,45.vai dz.c.s.'!J27+'1.3.1.R.14.,41.,45.vai dz.c.s.'!H27,'1.3.1.R.14.,41.,45.vai dz.c.s.'!J27*$D$23)</f>
        <v>0</v>
      </c>
      <c r="E232" s="300"/>
      <c r="F232" s="300">
        <f>IF($F$23=2,'1.3.1.R.14.,41.,45.vai dz.c.s.'!L27+'1.3.1.R.14.,41.,45.vai dz.c.s.'!J27+'1.3.1.R.14.,41.,45.vai dz.c.s.'!H27,'1.3.1.R.14.,41.,45.vai dz.c.s.'!L27*$F$23)</f>
        <v>0</v>
      </c>
      <c r="G232" s="300"/>
      <c r="H232" s="300">
        <f>IF($H$23=2,'1.3.1.R.14.,41.,45.vai dz.c.s.'!N27+'1.3.1.R.14.,41.,45.vai dz.c.s.'!L27+'1.3.1.R.14.,41.,45.vai dz.c.s.'!J27+'1.3.1.R.14.,41.,45.vai dz.c.s.'!H27,'1.3.1.R.14.,41.,45.vai dz.c.s.'!N27*$H$23)</f>
        <v>0</v>
      </c>
      <c r="I232" s="300"/>
      <c r="J232" s="300">
        <f>IF($J$23=2,'1.3.1.R.14.,41.,45.vai dz.c.s.'!P27,'1.3.1.R.14.,41.,45.vai dz.c.s.'!P27*$J$23)</f>
        <v>0</v>
      </c>
      <c r="K232" s="300"/>
      <c r="L232" s="300">
        <f>IF($L$23=2,'1.3.1.R.14.,41.,45.vai dz.c.s.'!R27,'1.3.1.R.14.,41.,45.vai dz.c.s.'!R27*$L$23)</f>
        <v>0</v>
      </c>
      <c r="M232" s="300"/>
      <c r="N232" s="300">
        <f>IF($N$23=2,'1.3.1.R.14.,41.,45.vai dz.c.s.'!T27,'1.3.1.R.14.,41.,45.vai dz.c.s.'!T27*$N$23)</f>
        <v>0</v>
      </c>
      <c r="O232" s="300"/>
      <c r="P232" s="300">
        <f>IF($P$23=2,'1.3.1.R.14.,41.,45.vai dz.c.s.'!V27,'1.3.1.R.14.,41.,45.vai dz.c.s.'!V27*$P$23)</f>
        <v>0</v>
      </c>
      <c r="Q232" s="300"/>
      <c r="R232" s="300">
        <f>IF($R$23=2,'1.3.1.R.14.,41.,45.vai dz.c.s.'!X27,'1.3.1.R.14.,41.,45.vai dz.c.s.'!X27*$R$23)</f>
        <v>0</v>
      </c>
      <c r="S232" s="300"/>
      <c r="T232" s="403">
        <f>SUM(B232:R232)</f>
        <v>0</v>
      </c>
      <c r="U232" s="400" t="e">
        <f t="shared" si="167"/>
        <v>#DIV/0!</v>
      </c>
    </row>
    <row r="233" spans="1:23" ht="12.75" customHeight="1" x14ac:dyDescent="0.2">
      <c r="A233" s="401" t="str">
        <f>A$13</f>
        <v>Publiskās ārpusprojekta izmaksas</v>
      </c>
      <c r="B233" s="435"/>
      <c r="C233" s="435"/>
      <c r="D233" s="435"/>
      <c r="E233" s="435"/>
      <c r="F233" s="435"/>
      <c r="G233" s="435"/>
      <c r="H233" s="435"/>
      <c r="I233" s="435"/>
      <c r="J233" s="435"/>
      <c r="K233" s="435"/>
      <c r="L233" s="435"/>
      <c r="M233" s="435"/>
      <c r="N233" s="435"/>
      <c r="O233" s="435"/>
      <c r="P233" s="435"/>
      <c r="Q233" s="435"/>
      <c r="R233" s="435"/>
      <c r="S233" s="435"/>
      <c r="T233" s="399">
        <f t="shared" ref="T233:T235" si="170">SUM(B233:R233)</f>
        <v>0</v>
      </c>
      <c r="U233" s="434" t="s">
        <v>322</v>
      </c>
    </row>
    <row r="234" spans="1:23" ht="12.75" customHeight="1" x14ac:dyDescent="0.2">
      <c r="A234" s="401" t="str">
        <f>A$14</f>
        <v>Privātās ārpusprojekta izmaksas</v>
      </c>
      <c r="B234" s="433">
        <f>IF($B$23=2,'1.3.1.R.14.,41.,45.vai dz.c.s.'!I27,'1.3.1.R.14.,41.,45.vai dz.c.s.'!I27*$B$23)</f>
        <v>0</v>
      </c>
      <c r="C234" s="433"/>
      <c r="D234" s="433">
        <f>IF($D$23=2,'1.3.1.R.14.,41.,45.vai dz.c.s.'!K27+'1.3.1.R.14.,41.,45.vai dz.c.s.'!I27,'1.3.1.R.14.,41.,45.vai dz.c.s.'!K27*$D$23)</f>
        <v>0</v>
      </c>
      <c r="E234" s="433"/>
      <c r="F234" s="433">
        <f>IF($F$23=2,'1.3.1.R.14.,41.,45.vai dz.c.s.'!M27+'1.3.1.R.14.,41.,45.vai dz.c.s.'!K27+'1.3.1.R.14.,41.,45.vai dz.c.s.'!I27,'1.3.1.R.14.,41.,45.vai dz.c.s.'!M27*$F$23)</f>
        <v>0</v>
      </c>
      <c r="G234" s="433"/>
      <c r="H234" s="433">
        <f>IF($H$23=2,'1.3.1.R.14.,41.,45.vai dz.c.s.'!O27+'1.3.1.R.14.,41.,45.vai dz.c.s.'!M27+'1.3.1.R.14.,41.,45.vai dz.c.s.'!K27+'1.3.1.R.14.,41.,45.vai dz.c.s.'!I27,'1.3.1.R.14.,41.,45.vai dz.c.s.'!O27*$H$23)</f>
        <v>0</v>
      </c>
      <c r="I234" s="433"/>
      <c r="J234" s="433">
        <f>IF($J$23=2,'1.3.1.R.14.,41.,45.vai dz.c.s.'!Q27,'1.3.1.R.14.,41.,45.vai dz.c.s.'!Q27*$J$23)</f>
        <v>0</v>
      </c>
      <c r="K234" s="433"/>
      <c r="L234" s="433">
        <f>IF($L$23=2,'1.3.1.R.14.,41.,45.vai dz.c.s.'!S27,'1.3.1.R.14.,41.,45.vai dz.c.s.'!S27*$L$23)</f>
        <v>0</v>
      </c>
      <c r="M234" s="433"/>
      <c r="N234" s="433">
        <f>IF($N$23=2,'1.3.1.R.14.,41.,45.vai dz.c.s.'!U27,'1.3.1.R.14.,41.,45.vai dz.c.s.'!U27*$N$23)</f>
        <v>0</v>
      </c>
      <c r="O234" s="433"/>
      <c r="P234" s="433">
        <f>IF($P$23=2,'1.3.1.R.14.,41.,45.vai dz.c.s.'!W27,'1.3.1.R.14.,41.,45.vai dz.c.s.'!W27*$P$23)</f>
        <v>0</v>
      </c>
      <c r="Q234" s="433"/>
      <c r="R234" s="433">
        <f>IF($R$23=2,'1.3.1.R.14.,41.,45.vai dz.c.s.'!Y27,'1.3.1.R.14.,41.,45.vai dz.c.s.'!Y27*$R$23)</f>
        <v>0</v>
      </c>
      <c r="S234" s="433"/>
      <c r="T234" s="399">
        <f t="shared" si="170"/>
        <v>0</v>
      </c>
      <c r="U234" s="434" t="s">
        <v>322</v>
      </c>
    </row>
    <row r="235" spans="1:23" ht="12.75" customHeight="1" x14ac:dyDescent="0.2">
      <c r="A235" s="402" t="str">
        <f>A$15</f>
        <v>Ārpusprojekta izmaksas kopā</v>
      </c>
      <c r="B235" s="300">
        <f>SUM(B233:B234)</f>
        <v>0</v>
      </c>
      <c r="C235" s="300"/>
      <c r="D235" s="300">
        <f t="shared" ref="D235:R235" si="171">SUM(D233:D234)</f>
        <v>0</v>
      </c>
      <c r="E235" s="300"/>
      <c r="F235" s="300">
        <f t="shared" si="171"/>
        <v>0</v>
      </c>
      <c r="G235" s="300"/>
      <c r="H235" s="300">
        <f t="shared" si="171"/>
        <v>0</v>
      </c>
      <c r="I235" s="300"/>
      <c r="J235" s="300">
        <f t="shared" si="171"/>
        <v>0</v>
      </c>
      <c r="K235" s="300"/>
      <c r="L235" s="300">
        <f t="shared" si="171"/>
        <v>0</v>
      </c>
      <c r="M235" s="300"/>
      <c r="N235" s="300">
        <f t="shared" si="171"/>
        <v>0</v>
      </c>
      <c r="O235" s="300"/>
      <c r="P235" s="300">
        <f t="shared" si="171"/>
        <v>0</v>
      </c>
      <c r="Q235" s="300"/>
      <c r="R235" s="300">
        <f t="shared" si="171"/>
        <v>0</v>
      </c>
      <c r="S235" s="300"/>
      <c r="T235" s="403">
        <f t="shared" si="170"/>
        <v>0</v>
      </c>
      <c r="U235" s="434" t="s">
        <v>322</v>
      </c>
    </row>
    <row r="236" spans="1:23" ht="12.75" customHeight="1" x14ac:dyDescent="0.25">
      <c r="A236" s="407" t="str">
        <f>A$16</f>
        <v>Kopējās izmaksas</v>
      </c>
      <c r="B236" s="408">
        <f>B232+B235</f>
        <v>0</v>
      </c>
      <c r="C236" s="408"/>
      <c r="D236" s="408">
        <f t="shared" ref="D236:R236" si="172">D232+D235</f>
        <v>0</v>
      </c>
      <c r="E236" s="408"/>
      <c r="F236" s="408">
        <f t="shared" si="172"/>
        <v>0</v>
      </c>
      <c r="G236" s="408"/>
      <c r="H236" s="408">
        <f t="shared" si="172"/>
        <v>0</v>
      </c>
      <c r="I236" s="408"/>
      <c r="J236" s="408">
        <f t="shared" si="172"/>
        <v>0</v>
      </c>
      <c r="K236" s="408"/>
      <c r="L236" s="408">
        <f t="shared" si="172"/>
        <v>0</v>
      </c>
      <c r="M236" s="408"/>
      <c r="N236" s="408">
        <f t="shared" si="172"/>
        <v>0</v>
      </c>
      <c r="O236" s="408"/>
      <c r="P236" s="408">
        <f t="shared" si="172"/>
        <v>0</v>
      </c>
      <c r="Q236" s="408"/>
      <c r="R236" s="408">
        <f t="shared" si="172"/>
        <v>0</v>
      </c>
      <c r="S236" s="408"/>
      <c r="T236" s="403">
        <f>SUM(B236:R236)</f>
        <v>0</v>
      </c>
      <c r="U236" s="434" t="s">
        <v>322</v>
      </c>
    </row>
    <row r="238" spans="1:23" ht="18.75" customHeight="1" x14ac:dyDescent="0.2">
      <c r="A238" s="440" t="str">
        <f>'1.3.1.R.14.,41.,45.vai dz.c.s.'!B3</f>
        <v>Projekta iesniedzējs vai sadarbības partneris (1.3.1.):</v>
      </c>
      <c r="B238" s="424">
        <f>'1.3.1.R.14.,41.,45.vai dz.c.s.'!C3</f>
        <v>0</v>
      </c>
      <c r="C238" s="425"/>
      <c r="D238" s="425"/>
      <c r="E238" s="425"/>
      <c r="F238" s="424">
        <f>'1.3.1.R.14.,41.,45.vai dz.c.s.'!H3</f>
        <v>0</v>
      </c>
      <c r="G238" s="425"/>
      <c r="H238" s="426"/>
      <c r="I238" s="425"/>
      <c r="J238" s="426" t="s">
        <v>329</v>
      </c>
      <c r="K238" s="425"/>
      <c r="L238" s="428">
        <f>'1.3.1.R.14.,41.,45.vai dz.c.s.'!C14</f>
        <v>1</v>
      </c>
      <c r="M238" s="425"/>
      <c r="N238" s="429" t="s">
        <v>342</v>
      </c>
      <c r="O238" s="425"/>
      <c r="P238" s="426"/>
      <c r="Q238" s="425"/>
      <c r="R238" s="426"/>
      <c r="S238" s="425"/>
      <c r="T238" s="426"/>
      <c r="U238" s="426"/>
      <c r="W238" s="4">
        <f>IF(F238=Dati!$J$3,1,IF(F238=Dati!$J$4,2,IF(F238=Dati!$J$5,3,0)))</f>
        <v>0</v>
      </c>
    </row>
    <row r="239" spans="1:23" x14ac:dyDescent="0.2">
      <c r="A239" s="395" t="s">
        <v>314</v>
      </c>
      <c r="B239" s="396">
        <f>B$3</f>
        <v>2026</v>
      </c>
      <c r="C239" s="396"/>
      <c r="D239" s="396">
        <f>D$3</f>
        <v>2027</v>
      </c>
      <c r="E239" s="396"/>
      <c r="F239" s="396">
        <f>F$3</f>
        <v>2028</v>
      </c>
      <c r="G239" s="396"/>
      <c r="H239" s="396">
        <f>H$3</f>
        <v>2029</v>
      </c>
      <c r="I239" s="396"/>
      <c r="J239" s="396" t="str">
        <f>J$3</f>
        <v>X</v>
      </c>
      <c r="K239" s="396"/>
      <c r="L239" s="396" t="str">
        <f>L$3</f>
        <v>X</v>
      </c>
      <c r="M239" s="396"/>
      <c r="N239" s="396" t="str">
        <f>N$3</f>
        <v>X</v>
      </c>
      <c r="O239" s="396"/>
      <c r="P239" s="396" t="str">
        <f>P$3</f>
        <v>X</v>
      </c>
      <c r="Q239" s="396"/>
      <c r="R239" s="396" t="str">
        <f>R$3</f>
        <v>X</v>
      </c>
      <c r="S239" s="396"/>
      <c r="T239" s="396"/>
      <c r="U239" s="396"/>
    </row>
    <row r="240" spans="1:23" x14ac:dyDescent="0.2">
      <c r="A240" s="430"/>
      <c r="B240" s="397" t="s">
        <v>315</v>
      </c>
      <c r="C240" s="397"/>
      <c r="D240" s="397" t="s">
        <v>315</v>
      </c>
      <c r="E240" s="397"/>
      <c r="F240" s="397" t="s">
        <v>315</v>
      </c>
      <c r="G240" s="397"/>
      <c r="H240" s="397" t="s">
        <v>315</v>
      </c>
      <c r="I240" s="397"/>
      <c r="J240" s="397" t="s">
        <v>315</v>
      </c>
      <c r="K240" s="397"/>
      <c r="L240" s="397" t="s">
        <v>315</v>
      </c>
      <c r="M240" s="397"/>
      <c r="N240" s="397" t="s">
        <v>315</v>
      </c>
      <c r="O240" s="397"/>
      <c r="P240" s="397" t="s">
        <v>315</v>
      </c>
      <c r="Q240" s="397"/>
      <c r="R240" s="397" t="s">
        <v>315</v>
      </c>
      <c r="S240" s="397"/>
      <c r="T240" s="397" t="s">
        <v>191</v>
      </c>
      <c r="U240" s="397" t="s">
        <v>131</v>
      </c>
    </row>
    <row r="241" spans="1:23" ht="12.75" customHeight="1" x14ac:dyDescent="0.2">
      <c r="A241" s="431" t="str">
        <f>A$5</f>
        <v>Taisnīgas pārkārtošanās fonds</v>
      </c>
      <c r="B241" s="432">
        <f>B248*$L$238</f>
        <v>0</v>
      </c>
      <c r="C241" s="432"/>
      <c r="D241" s="432">
        <f>D248*$L$238</f>
        <v>0</v>
      </c>
      <c r="E241" s="432"/>
      <c r="F241" s="432">
        <f t="shared" ref="F241:R241" si="173">F248*$L$238</f>
        <v>0</v>
      </c>
      <c r="G241" s="432"/>
      <c r="H241" s="432">
        <f t="shared" si="173"/>
        <v>0</v>
      </c>
      <c r="I241" s="432"/>
      <c r="J241" s="432">
        <f t="shared" si="173"/>
        <v>0</v>
      </c>
      <c r="K241" s="432"/>
      <c r="L241" s="432">
        <f t="shared" si="173"/>
        <v>0</v>
      </c>
      <c r="M241" s="432"/>
      <c r="N241" s="432">
        <f t="shared" si="173"/>
        <v>0</v>
      </c>
      <c r="O241" s="432"/>
      <c r="P241" s="432">
        <f t="shared" si="173"/>
        <v>0</v>
      </c>
      <c r="Q241" s="432"/>
      <c r="R241" s="432">
        <f t="shared" si="173"/>
        <v>0</v>
      </c>
      <c r="S241" s="432"/>
      <c r="T241" s="399">
        <f>SUM(B241:R241)</f>
        <v>0</v>
      </c>
      <c r="U241" s="400" t="e">
        <f>T241/$T$248</f>
        <v>#DIV/0!</v>
      </c>
    </row>
    <row r="242" spans="1:23" ht="12.75" customHeight="1" x14ac:dyDescent="0.2">
      <c r="A242" s="401" t="str">
        <f>A$6</f>
        <v>Attiecināmais valsts budžeta finansējums</v>
      </c>
      <c r="B242" s="432"/>
      <c r="C242" s="432"/>
      <c r="D242" s="432"/>
      <c r="E242" s="432"/>
      <c r="F242" s="432"/>
      <c r="G242" s="432"/>
      <c r="H242" s="432"/>
      <c r="I242" s="432"/>
      <c r="J242" s="432"/>
      <c r="K242" s="432"/>
      <c r="L242" s="432"/>
      <c r="M242" s="432"/>
      <c r="N242" s="432"/>
      <c r="O242" s="432"/>
      <c r="P242" s="432"/>
      <c r="Q242" s="432"/>
      <c r="R242" s="432"/>
      <c r="S242" s="432"/>
      <c r="T242" s="399">
        <f t="shared" ref="T242:T247" si="174">SUM(B242:R242)</f>
        <v>0</v>
      </c>
      <c r="U242" s="400" t="e">
        <f t="shared" ref="U242:U248" si="175">T242/$T$248</f>
        <v>#DIV/0!</v>
      </c>
    </row>
    <row r="243" spans="1:23" ht="12.75" customHeight="1" x14ac:dyDescent="0.2">
      <c r="A243" s="401" t="str">
        <f>A$7</f>
        <v>Valsts budžeta dotācija pašvaldībām</v>
      </c>
      <c r="B243" s="433"/>
      <c r="C243" s="433"/>
      <c r="D243" s="433"/>
      <c r="E243" s="433"/>
      <c r="F243" s="433"/>
      <c r="G243" s="433"/>
      <c r="H243" s="433"/>
      <c r="I243" s="433"/>
      <c r="J243" s="433"/>
      <c r="K243" s="433"/>
      <c r="L243" s="433"/>
      <c r="M243" s="433"/>
      <c r="N243" s="433"/>
      <c r="O243" s="433"/>
      <c r="P243" s="433"/>
      <c r="Q243" s="433"/>
      <c r="R243" s="433"/>
      <c r="S243" s="433"/>
      <c r="T243" s="399">
        <f t="shared" si="174"/>
        <v>0</v>
      </c>
      <c r="U243" s="400" t="e">
        <f t="shared" si="175"/>
        <v>#DIV/0!</v>
      </c>
    </row>
    <row r="244" spans="1:23" ht="12.75" customHeight="1" x14ac:dyDescent="0.2">
      <c r="A244" s="401" t="str">
        <f>A$8</f>
        <v>Pašvaldības finansējums</v>
      </c>
      <c r="B244" s="433"/>
      <c r="C244" s="433"/>
      <c r="D244" s="433"/>
      <c r="E244" s="433"/>
      <c r="F244" s="433"/>
      <c r="G244" s="433"/>
      <c r="H244" s="433"/>
      <c r="I244" s="433"/>
      <c r="J244" s="433"/>
      <c r="K244" s="433"/>
      <c r="L244" s="433"/>
      <c r="M244" s="433"/>
      <c r="N244" s="433"/>
      <c r="O244" s="433"/>
      <c r="P244" s="433"/>
      <c r="Q244" s="433"/>
      <c r="R244" s="433"/>
      <c r="S244" s="433"/>
      <c r="T244" s="399">
        <f t="shared" si="174"/>
        <v>0</v>
      </c>
      <c r="U244" s="400" t="e">
        <f t="shared" si="175"/>
        <v>#DIV/0!</v>
      </c>
    </row>
    <row r="245" spans="1:23" s="3" customFormat="1" ht="12.75" customHeight="1" x14ac:dyDescent="0.2">
      <c r="A245" s="401" t="str">
        <f>A$9</f>
        <v>Cits publiskais finansējums</v>
      </c>
      <c r="B245" s="433"/>
      <c r="C245" s="433"/>
      <c r="D245" s="433"/>
      <c r="E245" s="433"/>
      <c r="F245" s="433"/>
      <c r="G245" s="433"/>
      <c r="H245" s="433"/>
      <c r="I245" s="433"/>
      <c r="J245" s="433"/>
      <c r="K245" s="433"/>
      <c r="L245" s="433"/>
      <c r="M245" s="433"/>
      <c r="N245" s="433"/>
      <c r="O245" s="433"/>
      <c r="P245" s="433"/>
      <c r="Q245" s="433"/>
      <c r="R245" s="433"/>
      <c r="S245" s="433"/>
      <c r="T245" s="399">
        <f t="shared" si="174"/>
        <v>0</v>
      </c>
      <c r="U245" s="400" t="e">
        <f t="shared" si="175"/>
        <v>#DIV/0!</v>
      </c>
    </row>
    <row r="246" spans="1:23" ht="12.75" customHeight="1" x14ac:dyDescent="0.2">
      <c r="A246" s="402" t="str">
        <f>A$10</f>
        <v>Publiskās attiecināmās izmaksas</v>
      </c>
      <c r="B246" s="300">
        <f>SUM(B241:B245)</f>
        <v>0</v>
      </c>
      <c r="C246" s="300"/>
      <c r="D246" s="300">
        <f t="shared" ref="D246:R246" si="176">SUM(D241:D245)</f>
        <v>0</v>
      </c>
      <c r="E246" s="300"/>
      <c r="F246" s="300">
        <f t="shared" si="176"/>
        <v>0</v>
      </c>
      <c r="G246" s="300"/>
      <c r="H246" s="300">
        <f t="shared" si="176"/>
        <v>0</v>
      </c>
      <c r="I246" s="300"/>
      <c r="J246" s="300">
        <f t="shared" si="176"/>
        <v>0</v>
      </c>
      <c r="K246" s="300"/>
      <c r="L246" s="300">
        <f t="shared" si="176"/>
        <v>0</v>
      </c>
      <c r="M246" s="300"/>
      <c r="N246" s="300">
        <f t="shared" si="176"/>
        <v>0</v>
      </c>
      <c r="O246" s="300"/>
      <c r="P246" s="300">
        <f t="shared" si="176"/>
        <v>0</v>
      </c>
      <c r="Q246" s="300"/>
      <c r="R246" s="300">
        <f t="shared" si="176"/>
        <v>0</v>
      </c>
      <c r="S246" s="300"/>
      <c r="T246" s="403">
        <f t="shared" si="174"/>
        <v>0</v>
      </c>
      <c r="U246" s="400" t="e">
        <f t="shared" si="175"/>
        <v>#DIV/0!</v>
      </c>
    </row>
    <row r="247" spans="1:23" ht="12.75" customHeight="1" x14ac:dyDescent="0.2">
      <c r="A247" s="401" t="str">
        <f>A$11</f>
        <v>Privātās attiecināmās izmaksas</v>
      </c>
      <c r="B247" s="433">
        <f>B248*$L$238-B241</f>
        <v>0</v>
      </c>
      <c r="C247" s="433"/>
      <c r="D247" s="433">
        <f t="shared" ref="D247:R247" si="177">D248*$L$238-D241</f>
        <v>0</v>
      </c>
      <c r="E247" s="433"/>
      <c r="F247" s="433">
        <f t="shared" si="177"/>
        <v>0</v>
      </c>
      <c r="G247" s="433"/>
      <c r="H247" s="433">
        <f t="shared" si="177"/>
        <v>0</v>
      </c>
      <c r="I247" s="433"/>
      <c r="J247" s="433">
        <f t="shared" si="177"/>
        <v>0</v>
      </c>
      <c r="K247" s="433"/>
      <c r="L247" s="433">
        <f t="shared" si="177"/>
        <v>0</v>
      </c>
      <c r="M247" s="433"/>
      <c r="N247" s="433">
        <f t="shared" si="177"/>
        <v>0</v>
      </c>
      <c r="O247" s="433"/>
      <c r="P247" s="433">
        <f t="shared" si="177"/>
        <v>0</v>
      </c>
      <c r="Q247" s="433"/>
      <c r="R247" s="433">
        <f t="shared" si="177"/>
        <v>0</v>
      </c>
      <c r="S247" s="433"/>
      <c r="T247" s="399">
        <f t="shared" si="174"/>
        <v>0</v>
      </c>
      <c r="U247" s="400" t="e">
        <f t="shared" si="175"/>
        <v>#DIV/0!</v>
      </c>
    </row>
    <row r="248" spans="1:23" ht="12.75" customHeight="1" x14ac:dyDescent="0.2">
      <c r="A248" s="402" t="str">
        <f>A$12</f>
        <v>Kopējās attiecināmās izmaksas</v>
      </c>
      <c r="B248" s="300">
        <f>IF($B$23=2,'1.3.1.R.14.,41.,45.vai dz.c.s.'!H28,'1.3.1.R.14.,41.,45.vai dz.c.s.'!H28*$B$23)</f>
        <v>0</v>
      </c>
      <c r="C248" s="300"/>
      <c r="D248" s="300">
        <f>IF($D$23=2,'1.3.1.R.14.,41.,45.vai dz.c.s.'!J28+'1.3.1.R.14.,41.,45.vai dz.c.s.'!H28,'1.3.1.R.14.,41.,45.vai dz.c.s.'!J28*$D$23)</f>
        <v>0</v>
      </c>
      <c r="E248" s="300"/>
      <c r="F248" s="300">
        <f>IF($F$23=2,'1.3.1.R.14.,41.,45.vai dz.c.s.'!L28+'1.3.1.R.14.,41.,45.vai dz.c.s.'!J28+'1.3.1.R.14.,41.,45.vai dz.c.s.'!H28,'1.3.1.R.14.,41.,45.vai dz.c.s.'!L28*$F$23)</f>
        <v>0</v>
      </c>
      <c r="G248" s="300"/>
      <c r="H248" s="300">
        <f>IF($H$23=2,'1.3.1.R.14.,41.,45.vai dz.c.s.'!N28+'1.3.1.R.14.,41.,45.vai dz.c.s.'!L28+'1.3.1.R.14.,41.,45.vai dz.c.s.'!J28+'1.3.1.R.14.,41.,45.vai dz.c.s.'!H28,'1.3.1.R.14.,41.,45.vai dz.c.s.'!N28*$H$23)</f>
        <v>0</v>
      </c>
      <c r="I248" s="300"/>
      <c r="J248" s="300">
        <f>IF(J23=2,'1.3.1.R.14.,41.,45.vai dz.c.s.'!P28,'1.3.1.R.14.,41.,45.vai dz.c.s.'!P28*J23)</f>
        <v>0</v>
      </c>
      <c r="K248" s="300"/>
      <c r="L248" s="300">
        <f>IF(L23=2,'1.3.1.R.14.,41.,45.vai dz.c.s.'!R28,'1.3.1.R.14.,41.,45.vai dz.c.s.'!R28*L23)</f>
        <v>0</v>
      </c>
      <c r="M248" s="300"/>
      <c r="N248" s="300">
        <f>IF(N23=2,'1.3.1.R.14.,41.,45.vai dz.c.s.'!T28,'1.3.1.R.14.,41.,45.vai dz.c.s.'!T28*N23)</f>
        <v>0</v>
      </c>
      <c r="O248" s="300"/>
      <c r="P248" s="300">
        <f>IF(P23=2,'1.3.1.R.14.,41.,45.vai dz.c.s.'!V28,'1.3.1.R.14.,41.,45.vai dz.c.s.'!V28*P23)</f>
        <v>0</v>
      </c>
      <c r="Q248" s="300"/>
      <c r="R248" s="300">
        <f>IF(R23=2,'1.3.1.R.14.,41.,45.vai dz.c.s.'!X28,'1.3.1.R.14.,41.,45.vai dz.c.s.'!X28*R23)</f>
        <v>0</v>
      </c>
      <c r="S248" s="300"/>
      <c r="T248" s="403">
        <f>SUM(B248:R248)</f>
        <v>0</v>
      </c>
      <c r="U248" s="400" t="e">
        <f t="shared" si="175"/>
        <v>#DIV/0!</v>
      </c>
    </row>
    <row r="249" spans="1:23" ht="12.75" customHeight="1" x14ac:dyDescent="0.2">
      <c r="A249" s="401" t="str">
        <f>A$13</f>
        <v>Publiskās ārpusprojekta izmaksas</v>
      </c>
      <c r="B249" s="435"/>
      <c r="C249" s="435"/>
      <c r="D249" s="435"/>
      <c r="E249" s="435"/>
      <c r="F249" s="435"/>
      <c r="G249" s="435"/>
      <c r="H249" s="435"/>
      <c r="I249" s="435"/>
      <c r="J249" s="435"/>
      <c r="K249" s="435"/>
      <c r="L249" s="435"/>
      <c r="M249" s="435"/>
      <c r="N249" s="435"/>
      <c r="O249" s="435"/>
      <c r="P249" s="435"/>
      <c r="Q249" s="435"/>
      <c r="R249" s="435"/>
      <c r="S249" s="435"/>
      <c r="T249" s="399">
        <f t="shared" ref="T249:T251" si="178">SUM(B249:R249)</f>
        <v>0</v>
      </c>
      <c r="U249" s="434" t="s">
        <v>322</v>
      </c>
    </row>
    <row r="250" spans="1:23" ht="12.75" customHeight="1" x14ac:dyDescent="0.2">
      <c r="A250" s="401" t="str">
        <f>A$14</f>
        <v>Privātās ārpusprojekta izmaksas</v>
      </c>
      <c r="B250" s="433">
        <f>IF($B$23=2,'1.3.1.R.14.,41.,45.vai dz.c.s.'!I28,'1.3.1.R.14.,41.,45.vai dz.c.s.'!I28*$B$23)</f>
        <v>0</v>
      </c>
      <c r="C250" s="433"/>
      <c r="D250" s="433">
        <f>IF($D$23=2,'1.3.1.R.14.,41.,45.vai dz.c.s.'!K28+'1.3.1.R.14.,41.,45.vai dz.c.s.'!I28,'1.3.1.R.14.,41.,45.vai dz.c.s.'!K28*$D$23)</f>
        <v>0</v>
      </c>
      <c r="E250" s="433"/>
      <c r="F250" s="433">
        <f>IF($F$23=2,'1.3.1.R.14.,41.,45.vai dz.c.s.'!M28+'1.3.1.R.14.,41.,45.vai dz.c.s.'!K28+'1.3.1.R.14.,41.,45.vai dz.c.s.'!I28,'1.3.1.R.14.,41.,45.vai dz.c.s.'!M28*$F$23)</f>
        <v>0</v>
      </c>
      <c r="G250" s="433"/>
      <c r="H250" s="433">
        <f>IF($H$23=2,'1.3.1.R.14.,41.,45.vai dz.c.s.'!O28+'1.3.1.R.14.,41.,45.vai dz.c.s.'!M28+'1.3.1.R.14.,41.,45.vai dz.c.s.'!K28+'1.3.1.R.14.,41.,45.vai dz.c.s.'!I28,'1.3.1.R.14.,41.,45.vai dz.c.s.'!O28*$H$23)</f>
        <v>0</v>
      </c>
      <c r="I250" s="433"/>
      <c r="J250" s="433">
        <f>IF($J$23=2,'1.3.1.R.14.,41.,45.vai dz.c.s.'!Q28,'1.3.1.R.14.,41.,45.vai dz.c.s.'!Q28*$J$23)</f>
        <v>0</v>
      </c>
      <c r="K250" s="433"/>
      <c r="L250" s="433">
        <f>IF($L$23=2,'1.3.1.R.14.,41.,45.vai dz.c.s.'!S28,'1.3.1.R.14.,41.,45.vai dz.c.s.'!S28*$L$23)</f>
        <v>0</v>
      </c>
      <c r="M250" s="433"/>
      <c r="N250" s="433">
        <f>IF($N$23=2,'1.3.1.R.14.,41.,45.vai dz.c.s.'!U28,'1.3.1.R.14.,41.,45.vai dz.c.s.'!U28*$N$23)</f>
        <v>0</v>
      </c>
      <c r="O250" s="433"/>
      <c r="P250" s="433">
        <f>IF($P$23=2,'1.3.1.R.14.,41.,45.vai dz.c.s.'!W28,'1.3.1.R.14.,41.,45.vai dz.c.s.'!W28*$P$23)</f>
        <v>0</v>
      </c>
      <c r="Q250" s="433"/>
      <c r="R250" s="433">
        <f>IF($R$23=2,'1.3.1.R.14.,41.,45.vai dz.c.s.'!Y28,'1.3.1.R.14.,41.,45.vai dz.c.s.'!Y28*$R$23)</f>
        <v>0</v>
      </c>
      <c r="S250" s="433"/>
      <c r="T250" s="399">
        <f t="shared" si="178"/>
        <v>0</v>
      </c>
      <c r="U250" s="434" t="s">
        <v>322</v>
      </c>
    </row>
    <row r="251" spans="1:23" ht="12.75" customHeight="1" x14ac:dyDescent="0.2">
      <c r="A251" s="402" t="str">
        <f>A$15</f>
        <v>Ārpusprojekta izmaksas kopā</v>
      </c>
      <c r="B251" s="300">
        <f>SUM(B249:B250)</f>
        <v>0</v>
      </c>
      <c r="C251" s="300"/>
      <c r="D251" s="300">
        <f t="shared" ref="D251:R251" si="179">SUM(D249:D250)</f>
        <v>0</v>
      </c>
      <c r="E251" s="300"/>
      <c r="F251" s="300">
        <f t="shared" si="179"/>
        <v>0</v>
      </c>
      <c r="G251" s="300"/>
      <c r="H251" s="300">
        <f t="shared" si="179"/>
        <v>0</v>
      </c>
      <c r="I251" s="300"/>
      <c r="J251" s="300">
        <f t="shared" si="179"/>
        <v>0</v>
      </c>
      <c r="K251" s="300"/>
      <c r="L251" s="300">
        <f t="shared" si="179"/>
        <v>0</v>
      </c>
      <c r="M251" s="300"/>
      <c r="N251" s="300">
        <f t="shared" si="179"/>
        <v>0</v>
      </c>
      <c r="O251" s="300"/>
      <c r="P251" s="300">
        <f t="shared" si="179"/>
        <v>0</v>
      </c>
      <c r="Q251" s="300"/>
      <c r="R251" s="300">
        <f t="shared" si="179"/>
        <v>0</v>
      </c>
      <c r="S251" s="300"/>
      <c r="T251" s="403">
        <f t="shared" si="178"/>
        <v>0</v>
      </c>
      <c r="U251" s="434" t="s">
        <v>322</v>
      </c>
    </row>
    <row r="252" spans="1:23" ht="12.75" customHeight="1" x14ac:dyDescent="0.25">
      <c r="A252" s="407" t="str">
        <f>A$16</f>
        <v>Kopējās izmaksas</v>
      </c>
      <c r="B252" s="408">
        <f>B248+B251</f>
        <v>0</v>
      </c>
      <c r="C252" s="408"/>
      <c r="D252" s="408">
        <f t="shared" ref="D252:R252" si="180">D248+D251</f>
        <v>0</v>
      </c>
      <c r="E252" s="408"/>
      <c r="F252" s="408">
        <f t="shared" si="180"/>
        <v>0</v>
      </c>
      <c r="G252" s="408"/>
      <c r="H252" s="408">
        <f t="shared" si="180"/>
        <v>0</v>
      </c>
      <c r="I252" s="408"/>
      <c r="J252" s="408">
        <f t="shared" si="180"/>
        <v>0</v>
      </c>
      <c r="K252" s="408"/>
      <c r="L252" s="408">
        <f t="shared" si="180"/>
        <v>0</v>
      </c>
      <c r="M252" s="408"/>
      <c r="N252" s="408">
        <f t="shared" si="180"/>
        <v>0</v>
      </c>
      <c r="O252" s="408"/>
      <c r="P252" s="408">
        <f t="shared" si="180"/>
        <v>0</v>
      </c>
      <c r="Q252" s="408"/>
      <c r="R252" s="408">
        <f t="shared" si="180"/>
        <v>0</v>
      </c>
      <c r="S252" s="408"/>
      <c r="T252" s="403">
        <f>SUM(B252:R252)</f>
        <v>0</v>
      </c>
      <c r="U252" s="434" t="s">
        <v>322</v>
      </c>
    </row>
    <row r="254" spans="1:23" ht="18.75" x14ac:dyDescent="0.2">
      <c r="A254" s="521" t="str">
        <f>'1.3.2.R.14.,41.,45.vai dz.c.s.'!B3</f>
        <v>Projekta iesniedzējs vai sadarbības partneris (1.3.2.):</v>
      </c>
      <c r="B254" s="424">
        <f>'1.3.2.R.14.,41.,45.vai dz.c.s.'!C3</f>
        <v>0</v>
      </c>
      <c r="C254" s="425"/>
      <c r="D254" s="425"/>
      <c r="E254" s="425"/>
      <c r="F254" s="424">
        <f>'1.3.2.R.14.,41.,45.vai dz.c.s.'!H3</f>
        <v>0</v>
      </c>
      <c r="G254" s="425"/>
      <c r="H254" s="426"/>
      <c r="I254" s="425"/>
      <c r="J254" s="426" t="s">
        <v>329</v>
      </c>
      <c r="K254" s="425"/>
      <c r="L254" s="428">
        <f>'1.3.2.R.14.,41.,45.vai dz.c.s.'!C7</f>
        <v>0.3</v>
      </c>
      <c r="M254" s="425"/>
      <c r="N254" s="429" t="s">
        <v>177</v>
      </c>
      <c r="O254" s="425"/>
      <c r="P254" s="429"/>
      <c r="Q254" s="525"/>
      <c r="R254" s="429">
        <f>'1.3.2.R.14.,41.,45.vai dz.c.s.'!N3</f>
        <v>0</v>
      </c>
      <c r="S254" s="425"/>
      <c r="T254" s="426"/>
      <c r="U254" s="426"/>
      <c r="W254" s="4">
        <f>IF(F254=Dati!$J$3,1,IF(F254=Dati!$J$4,2,IF(F254=Dati!$J$5,3,0)))</f>
        <v>0</v>
      </c>
    </row>
    <row r="255" spans="1:23" x14ac:dyDescent="0.2">
      <c r="A255" s="395" t="s">
        <v>314</v>
      </c>
      <c r="B255" s="396">
        <f>B$3</f>
        <v>2026</v>
      </c>
      <c r="C255" s="396"/>
      <c r="D255" s="396">
        <f>D$3</f>
        <v>2027</v>
      </c>
      <c r="E255" s="396"/>
      <c r="F255" s="396">
        <f>F$3</f>
        <v>2028</v>
      </c>
      <c r="G255" s="396"/>
      <c r="H255" s="396">
        <f>H$3</f>
        <v>2029</v>
      </c>
      <c r="I255" s="396"/>
      <c r="J255" s="396" t="str">
        <f>J$3</f>
        <v>X</v>
      </c>
      <c r="K255" s="396"/>
      <c r="L255" s="396" t="str">
        <f>L$3</f>
        <v>X</v>
      </c>
      <c r="M255" s="396"/>
      <c r="N255" s="396" t="str">
        <f>N$3</f>
        <v>X</v>
      </c>
      <c r="O255" s="396"/>
      <c r="P255" s="396" t="str">
        <f>P$3</f>
        <v>X</v>
      </c>
      <c r="Q255" s="396"/>
      <c r="R255" s="396" t="str">
        <f>R$3</f>
        <v>X</v>
      </c>
      <c r="S255" s="396"/>
      <c r="T255" s="396"/>
      <c r="U255" s="396"/>
    </row>
    <row r="256" spans="1:23" x14ac:dyDescent="0.2">
      <c r="A256" s="430"/>
      <c r="B256" s="397" t="s">
        <v>315</v>
      </c>
      <c r="C256" s="397"/>
      <c r="D256" s="397" t="s">
        <v>315</v>
      </c>
      <c r="E256" s="397"/>
      <c r="F256" s="397" t="s">
        <v>315</v>
      </c>
      <c r="G256" s="397"/>
      <c r="H256" s="397" t="s">
        <v>315</v>
      </c>
      <c r="I256" s="397"/>
      <c r="J256" s="397" t="s">
        <v>315</v>
      </c>
      <c r="K256" s="397"/>
      <c r="L256" s="397" t="s">
        <v>315</v>
      </c>
      <c r="M256" s="397"/>
      <c r="N256" s="397" t="s">
        <v>315</v>
      </c>
      <c r="O256" s="397"/>
      <c r="P256" s="397" t="s">
        <v>315</v>
      </c>
      <c r="Q256" s="397"/>
      <c r="R256" s="397" t="s">
        <v>315</v>
      </c>
      <c r="S256" s="397"/>
      <c r="T256" s="397" t="s">
        <v>191</v>
      </c>
      <c r="U256" s="397" t="s">
        <v>131</v>
      </c>
    </row>
    <row r="257" spans="1:23" ht="12.75" customHeight="1" x14ac:dyDescent="0.2">
      <c r="A257" s="431" t="str">
        <f>A$5</f>
        <v>Taisnīgas pārkārtošanās fonds</v>
      </c>
      <c r="B257" s="432">
        <f>B264*$L$254</f>
        <v>0</v>
      </c>
      <c r="C257" s="432"/>
      <c r="D257" s="432">
        <f t="shared" ref="D257" si="181">D264*$L$254</f>
        <v>0</v>
      </c>
      <c r="E257" s="432"/>
      <c r="F257" s="432">
        <f t="shared" ref="F257" si="182">F264*$L$254</f>
        <v>0</v>
      </c>
      <c r="G257" s="432"/>
      <c r="H257" s="432">
        <f t="shared" ref="H257" si="183">H264*$L$254</f>
        <v>0</v>
      </c>
      <c r="I257" s="432"/>
      <c r="J257" s="432">
        <f t="shared" ref="J257" si="184">J264*$L$254</f>
        <v>0</v>
      </c>
      <c r="K257" s="432"/>
      <c r="L257" s="432">
        <f t="shared" ref="L257" si="185">L264*$L$254</f>
        <v>0</v>
      </c>
      <c r="M257" s="432"/>
      <c r="N257" s="432">
        <f t="shared" ref="N257" si="186">N264*$L$254</f>
        <v>0</v>
      </c>
      <c r="O257" s="432"/>
      <c r="P257" s="432">
        <f t="shared" ref="P257" si="187">P264*$L$254</f>
        <v>0</v>
      </c>
      <c r="Q257" s="432"/>
      <c r="R257" s="432">
        <f t="shared" ref="R257" si="188">R264*$L$254</f>
        <v>0</v>
      </c>
      <c r="S257" s="432"/>
      <c r="T257" s="399">
        <f>SUM(B257:R257)</f>
        <v>0</v>
      </c>
      <c r="U257" s="400" t="e">
        <f>T257/$T$264</f>
        <v>#DIV/0!</v>
      </c>
    </row>
    <row r="258" spans="1:23" ht="12.75" customHeight="1" x14ac:dyDescent="0.2">
      <c r="A258" s="401" t="str">
        <f>A$6</f>
        <v>Attiecināmais valsts budžeta finansējums</v>
      </c>
      <c r="B258" s="432"/>
      <c r="C258" s="432"/>
      <c r="D258" s="432"/>
      <c r="E258" s="432"/>
      <c r="F258" s="432"/>
      <c r="G258" s="432"/>
      <c r="H258" s="432"/>
      <c r="I258" s="432"/>
      <c r="J258" s="432"/>
      <c r="K258" s="432"/>
      <c r="L258" s="432"/>
      <c r="M258" s="432"/>
      <c r="N258" s="432"/>
      <c r="O258" s="432"/>
      <c r="P258" s="432"/>
      <c r="Q258" s="432"/>
      <c r="R258" s="432"/>
      <c r="S258" s="432"/>
      <c r="T258" s="399">
        <f t="shared" ref="T258:T263" si="189">SUM(B258:R258)</f>
        <v>0</v>
      </c>
      <c r="U258" s="400" t="e">
        <f t="shared" ref="U258:U264" si="190">T258/$T$264</f>
        <v>#DIV/0!</v>
      </c>
    </row>
    <row r="259" spans="1:23" ht="12.75" customHeight="1" x14ac:dyDescent="0.2">
      <c r="A259" s="401" t="str">
        <f>A$7</f>
        <v>Valsts budžeta dotācija pašvaldībām</v>
      </c>
      <c r="B259" s="433"/>
      <c r="C259" s="433"/>
      <c r="D259" s="433"/>
      <c r="E259" s="433"/>
      <c r="F259" s="433"/>
      <c r="G259" s="433"/>
      <c r="H259" s="433"/>
      <c r="I259" s="433"/>
      <c r="J259" s="433"/>
      <c r="K259" s="433"/>
      <c r="L259" s="433"/>
      <c r="M259" s="433"/>
      <c r="N259" s="433"/>
      <c r="O259" s="433"/>
      <c r="P259" s="433"/>
      <c r="Q259" s="433"/>
      <c r="R259" s="433"/>
      <c r="S259" s="433"/>
      <c r="T259" s="399">
        <f t="shared" si="189"/>
        <v>0</v>
      </c>
      <c r="U259" s="400" t="e">
        <f t="shared" si="190"/>
        <v>#DIV/0!</v>
      </c>
    </row>
    <row r="260" spans="1:23" ht="12.75" customHeight="1" x14ac:dyDescent="0.2">
      <c r="A260" s="401" t="str">
        <f>A$8</f>
        <v>Pašvaldības finansējums</v>
      </c>
      <c r="B260" s="433"/>
      <c r="C260" s="433"/>
      <c r="D260" s="433"/>
      <c r="E260" s="433"/>
      <c r="F260" s="433"/>
      <c r="G260" s="433"/>
      <c r="H260" s="433"/>
      <c r="I260" s="433"/>
      <c r="J260" s="433"/>
      <c r="K260" s="433"/>
      <c r="L260" s="433"/>
      <c r="M260" s="433"/>
      <c r="N260" s="433"/>
      <c r="O260" s="433"/>
      <c r="P260" s="433"/>
      <c r="Q260" s="433"/>
      <c r="R260" s="433"/>
      <c r="S260" s="433"/>
      <c r="T260" s="399">
        <f t="shared" si="189"/>
        <v>0</v>
      </c>
      <c r="U260" s="400" t="e">
        <f t="shared" si="190"/>
        <v>#DIV/0!</v>
      </c>
    </row>
    <row r="261" spans="1:23" s="3" customFormat="1" ht="12.75" customHeight="1" x14ac:dyDescent="0.2">
      <c r="A261" s="401" t="str">
        <f>A$9</f>
        <v>Cits publiskais finansējums</v>
      </c>
      <c r="B261" s="433"/>
      <c r="C261" s="433"/>
      <c r="D261" s="433"/>
      <c r="E261" s="433"/>
      <c r="F261" s="433"/>
      <c r="G261" s="433"/>
      <c r="H261" s="433"/>
      <c r="I261" s="433"/>
      <c r="J261" s="433"/>
      <c r="K261" s="433"/>
      <c r="L261" s="433"/>
      <c r="M261" s="433"/>
      <c r="N261" s="433"/>
      <c r="O261" s="433"/>
      <c r="P261" s="433"/>
      <c r="Q261" s="433"/>
      <c r="R261" s="433"/>
      <c r="S261" s="433"/>
      <c r="T261" s="399">
        <f t="shared" si="189"/>
        <v>0</v>
      </c>
      <c r="U261" s="400" t="e">
        <f t="shared" si="190"/>
        <v>#DIV/0!</v>
      </c>
    </row>
    <row r="262" spans="1:23" ht="12.75" customHeight="1" x14ac:dyDescent="0.2">
      <c r="A262" s="402" t="str">
        <f>A$10</f>
        <v>Publiskās attiecināmās izmaksas</v>
      </c>
      <c r="B262" s="300">
        <f>SUM(B257:B261)</f>
        <v>0</v>
      </c>
      <c r="C262" s="300"/>
      <c r="D262" s="300">
        <f t="shared" ref="D262" si="191">SUM(D257:D261)</f>
        <v>0</v>
      </c>
      <c r="E262" s="300"/>
      <c r="F262" s="300">
        <f t="shared" ref="F262" si="192">SUM(F257:F261)</f>
        <v>0</v>
      </c>
      <c r="G262" s="300"/>
      <c r="H262" s="300">
        <f t="shared" ref="H262" si="193">SUM(H257:H261)</f>
        <v>0</v>
      </c>
      <c r="I262" s="300"/>
      <c r="J262" s="300">
        <f t="shared" ref="J262" si="194">SUM(J257:J261)</f>
        <v>0</v>
      </c>
      <c r="K262" s="300"/>
      <c r="L262" s="300">
        <f t="shared" ref="L262" si="195">SUM(L257:L261)</f>
        <v>0</v>
      </c>
      <c r="M262" s="300"/>
      <c r="N262" s="300">
        <f t="shared" ref="N262" si="196">SUM(N257:N261)</f>
        <v>0</v>
      </c>
      <c r="O262" s="300"/>
      <c r="P262" s="300">
        <f t="shared" ref="P262" si="197">SUM(P257:P261)</f>
        <v>0</v>
      </c>
      <c r="Q262" s="300"/>
      <c r="R262" s="300">
        <f t="shared" ref="R262" si="198">SUM(R257:R261)</f>
        <v>0</v>
      </c>
      <c r="S262" s="300"/>
      <c r="T262" s="403">
        <f t="shared" si="189"/>
        <v>0</v>
      </c>
      <c r="U262" s="400" t="e">
        <f t="shared" si="190"/>
        <v>#DIV/0!</v>
      </c>
    </row>
    <row r="263" spans="1:23" ht="12.75" customHeight="1" x14ac:dyDescent="0.2">
      <c r="A263" s="401" t="str">
        <f>A$11</f>
        <v>Privātās attiecināmās izmaksas</v>
      </c>
      <c r="B263" s="433">
        <f>B264-B257</f>
        <v>0</v>
      </c>
      <c r="C263" s="433"/>
      <c r="D263" s="433">
        <f t="shared" ref="D263" si="199">D264-D257</f>
        <v>0</v>
      </c>
      <c r="E263" s="433"/>
      <c r="F263" s="433">
        <f t="shared" ref="F263" si="200">F264-F257</f>
        <v>0</v>
      </c>
      <c r="G263" s="433"/>
      <c r="H263" s="433">
        <f t="shared" ref="H263" si="201">H264-H257</f>
        <v>0</v>
      </c>
      <c r="I263" s="433"/>
      <c r="J263" s="433">
        <f t="shared" ref="J263" si="202">J264-J257</f>
        <v>0</v>
      </c>
      <c r="K263" s="433"/>
      <c r="L263" s="433">
        <f t="shared" ref="L263" si="203">L264-L257</f>
        <v>0</v>
      </c>
      <c r="M263" s="433"/>
      <c r="N263" s="433">
        <f t="shared" ref="N263" si="204">N264-N257</f>
        <v>0</v>
      </c>
      <c r="O263" s="433"/>
      <c r="P263" s="433">
        <f t="shared" ref="P263" si="205">P264-P257</f>
        <v>0</v>
      </c>
      <c r="Q263" s="433"/>
      <c r="R263" s="433">
        <f t="shared" ref="R263" si="206">R264-R257</f>
        <v>0</v>
      </c>
      <c r="S263" s="433"/>
      <c r="T263" s="399">
        <f t="shared" si="189"/>
        <v>0</v>
      </c>
      <c r="U263" s="400" t="e">
        <f t="shared" si="190"/>
        <v>#DIV/0!</v>
      </c>
    </row>
    <row r="264" spans="1:23" ht="12.75" customHeight="1" x14ac:dyDescent="0.2">
      <c r="A264" s="402" t="str">
        <f>A$12</f>
        <v>Kopējās attiecināmās izmaksas</v>
      </c>
      <c r="B264" s="300">
        <f>'1.3.2.R.14.,41.,45.vai dz.c.s.'!H27</f>
        <v>0</v>
      </c>
      <c r="C264" s="300"/>
      <c r="D264" s="300">
        <f>'1.3.2.R.14.,41.,45.vai dz.c.s.'!J27</f>
        <v>0</v>
      </c>
      <c r="E264" s="300"/>
      <c r="F264" s="300">
        <f>'1.3.2.R.14.,41.,45.vai dz.c.s.'!L27</f>
        <v>0</v>
      </c>
      <c r="G264" s="300"/>
      <c r="H264" s="300">
        <f>'1.3.2.R.14.,41.,45.vai dz.c.s.'!N27</f>
        <v>0</v>
      </c>
      <c r="I264" s="300"/>
      <c r="J264" s="300">
        <f>'1.3.2.R.14.,41.,45.vai dz.c.s.'!P27</f>
        <v>0</v>
      </c>
      <c r="K264" s="300"/>
      <c r="L264" s="300">
        <f>'1.3.2.R.14.,41.,45.vai dz.c.s.'!R27</f>
        <v>0</v>
      </c>
      <c r="M264" s="300"/>
      <c r="N264" s="300">
        <f>'1.3.2.R.14.,41.,45.vai dz.c.s.'!T27</f>
        <v>0</v>
      </c>
      <c r="O264" s="300"/>
      <c r="P264" s="300">
        <f>'1.3.2.R.14.,41.,45.vai dz.c.s.'!V27</f>
        <v>0</v>
      </c>
      <c r="Q264" s="300"/>
      <c r="R264" s="300">
        <f>'1.3.2.R.14.,41.,45.vai dz.c.s.'!X27</f>
        <v>0</v>
      </c>
      <c r="S264" s="300"/>
      <c r="T264" s="403">
        <f>SUM(B264:R264)</f>
        <v>0</v>
      </c>
      <c r="U264" s="400" t="e">
        <f t="shared" si="190"/>
        <v>#DIV/0!</v>
      </c>
    </row>
    <row r="265" spans="1:23" ht="12.75" customHeight="1" x14ac:dyDescent="0.2">
      <c r="A265" s="401" t="str">
        <f>A$13</f>
        <v>Publiskās ārpusprojekta izmaksas</v>
      </c>
      <c r="B265" s="435"/>
      <c r="C265" s="435"/>
      <c r="D265" s="435"/>
      <c r="E265" s="435"/>
      <c r="F265" s="435"/>
      <c r="G265" s="435"/>
      <c r="H265" s="435"/>
      <c r="I265" s="435"/>
      <c r="J265" s="435"/>
      <c r="K265" s="435"/>
      <c r="L265" s="435"/>
      <c r="M265" s="435"/>
      <c r="N265" s="435"/>
      <c r="O265" s="435"/>
      <c r="P265" s="435"/>
      <c r="Q265" s="435"/>
      <c r="R265" s="435"/>
      <c r="S265" s="435"/>
      <c r="T265" s="399">
        <f t="shared" ref="T265:T267" si="207">SUM(B265:R265)</f>
        <v>0</v>
      </c>
      <c r="U265" s="434" t="s">
        <v>322</v>
      </c>
    </row>
    <row r="266" spans="1:23" ht="12.75" customHeight="1" x14ac:dyDescent="0.2">
      <c r="A266" s="401" t="str">
        <f>A$14</f>
        <v>Privātās ārpusprojekta izmaksas</v>
      </c>
      <c r="B266" s="433">
        <f>'1.3.2.R.14.,41.,45.vai dz.c.s.'!I27</f>
        <v>0</v>
      </c>
      <c r="C266" s="433"/>
      <c r="D266" s="433">
        <f>'1.3.2.R.14.,41.,45.vai dz.c.s.'!K27</f>
        <v>0</v>
      </c>
      <c r="E266" s="433"/>
      <c r="F266" s="433">
        <f>'1.3.2.R.14.,41.,45.vai dz.c.s.'!M27</f>
        <v>0</v>
      </c>
      <c r="G266" s="433"/>
      <c r="H266" s="433">
        <f>'1.3.2.R.14.,41.,45.vai dz.c.s.'!O27</f>
        <v>0</v>
      </c>
      <c r="I266" s="433"/>
      <c r="J266" s="433">
        <f>'1.3.2.R.14.,41.,45.vai dz.c.s.'!Q27</f>
        <v>0</v>
      </c>
      <c r="K266" s="433"/>
      <c r="L266" s="433">
        <f>'1.3.2.R.14.,41.,45.vai dz.c.s.'!S27</f>
        <v>0</v>
      </c>
      <c r="M266" s="433"/>
      <c r="N266" s="433">
        <f>'1.3.2.R.14.,41.,45.vai dz.c.s.'!U27</f>
        <v>0</v>
      </c>
      <c r="O266" s="433"/>
      <c r="P266" s="433">
        <f>'1.3.2.R.14.,41.,45.vai dz.c.s.'!W27</f>
        <v>0</v>
      </c>
      <c r="Q266" s="433"/>
      <c r="R266" s="433">
        <f>'1.3.2.R.14.,41.,45.vai dz.c.s.'!Y27</f>
        <v>0</v>
      </c>
      <c r="S266" s="433"/>
      <c r="T266" s="399">
        <f t="shared" si="207"/>
        <v>0</v>
      </c>
      <c r="U266" s="434" t="s">
        <v>322</v>
      </c>
    </row>
    <row r="267" spans="1:23" ht="12.75" customHeight="1" x14ac:dyDescent="0.2">
      <c r="A267" s="402" t="str">
        <f>A$15</f>
        <v>Ārpusprojekta izmaksas kopā</v>
      </c>
      <c r="B267" s="300">
        <f>SUM(B265:B266)</f>
        <v>0</v>
      </c>
      <c r="C267" s="300"/>
      <c r="D267" s="300">
        <f t="shared" ref="D267" si="208">SUM(D265:D266)</f>
        <v>0</v>
      </c>
      <c r="E267" s="300"/>
      <c r="F267" s="300">
        <f t="shared" ref="F267" si="209">SUM(F265:F266)</f>
        <v>0</v>
      </c>
      <c r="G267" s="300"/>
      <c r="H267" s="300">
        <f t="shared" ref="H267" si="210">SUM(H265:H266)</f>
        <v>0</v>
      </c>
      <c r="I267" s="300"/>
      <c r="J267" s="300">
        <f t="shared" ref="J267" si="211">SUM(J265:J266)</f>
        <v>0</v>
      </c>
      <c r="K267" s="300"/>
      <c r="L267" s="300">
        <f t="shared" ref="L267" si="212">SUM(L265:L266)</f>
        <v>0</v>
      </c>
      <c r="M267" s="300"/>
      <c r="N267" s="300">
        <f t="shared" ref="N267" si="213">SUM(N265:N266)</f>
        <v>0</v>
      </c>
      <c r="O267" s="300"/>
      <c r="P267" s="300">
        <f t="shared" ref="P267" si="214">SUM(P265:P266)</f>
        <v>0</v>
      </c>
      <c r="Q267" s="300"/>
      <c r="R267" s="300">
        <f t="shared" ref="R267" si="215">SUM(R265:R266)</f>
        <v>0</v>
      </c>
      <c r="S267" s="300"/>
      <c r="T267" s="403">
        <f t="shared" si="207"/>
        <v>0</v>
      </c>
      <c r="U267" s="434" t="s">
        <v>322</v>
      </c>
    </row>
    <row r="268" spans="1:23" ht="12.75" customHeight="1" x14ac:dyDescent="0.25">
      <c r="A268" s="407" t="str">
        <f>A$16</f>
        <v>Kopējās izmaksas</v>
      </c>
      <c r="B268" s="408">
        <f>B264+B267</f>
        <v>0</v>
      </c>
      <c r="C268" s="408"/>
      <c r="D268" s="408">
        <f t="shared" ref="D268" si="216">D264+D267</f>
        <v>0</v>
      </c>
      <c r="E268" s="408"/>
      <c r="F268" s="408">
        <f t="shared" ref="F268" si="217">F264+F267</f>
        <v>0</v>
      </c>
      <c r="G268" s="408"/>
      <c r="H268" s="408">
        <f t="shared" ref="H268" si="218">H264+H267</f>
        <v>0</v>
      </c>
      <c r="I268" s="408"/>
      <c r="J268" s="408">
        <f t="shared" ref="J268" si="219">J264+J267</f>
        <v>0</v>
      </c>
      <c r="K268" s="408"/>
      <c r="L268" s="408">
        <f t="shared" ref="L268" si="220">L264+L267</f>
        <v>0</v>
      </c>
      <c r="M268" s="408"/>
      <c r="N268" s="408">
        <f t="shared" ref="N268" si="221">N264+N267</f>
        <v>0</v>
      </c>
      <c r="O268" s="408"/>
      <c r="P268" s="408">
        <f t="shared" ref="P268" si="222">P264+P267</f>
        <v>0</v>
      </c>
      <c r="Q268" s="408"/>
      <c r="R268" s="408">
        <f t="shared" ref="R268" si="223">R264+R267</f>
        <v>0</v>
      </c>
      <c r="S268" s="408"/>
      <c r="T268" s="403">
        <f>SUM(B268:R268)</f>
        <v>0</v>
      </c>
      <c r="U268" s="434" t="s">
        <v>322</v>
      </c>
    </row>
    <row r="270" spans="1:23" ht="18.75" customHeight="1" x14ac:dyDescent="0.2">
      <c r="A270" s="521" t="str">
        <f>A254</f>
        <v>Projekta iesniedzējs vai sadarbības partneris (1.3.2.):</v>
      </c>
      <c r="B270" s="424">
        <f>'1.3.2.R.14.,41.,45.vai dz.c.s.'!C3</f>
        <v>0</v>
      </c>
      <c r="C270" s="425"/>
      <c r="D270" s="425"/>
      <c r="E270" s="425"/>
      <c r="F270" s="424">
        <f>'1.3.2.R.14.,41.,45.vai dz.c.s.'!H3</f>
        <v>0</v>
      </c>
      <c r="G270" s="425"/>
      <c r="H270" s="426"/>
      <c r="I270" s="425"/>
      <c r="J270" s="426" t="s">
        <v>329</v>
      </c>
      <c r="K270" s="425"/>
      <c r="L270" s="428">
        <f>'1.3.2.R.14.,41.,45.vai dz.c.s.'!C14</f>
        <v>1</v>
      </c>
      <c r="M270" s="425"/>
      <c r="N270" s="429" t="s">
        <v>342</v>
      </c>
      <c r="O270" s="425"/>
      <c r="P270" s="426"/>
      <c r="Q270" s="425"/>
      <c r="R270" s="426"/>
      <c r="S270" s="425"/>
      <c r="T270" s="426"/>
      <c r="U270" s="426"/>
      <c r="W270" s="4">
        <f>IF(F270=Dati!$J$3,1,IF(F270=Dati!$J$4,2,IF(F270=Dati!$J$5,3,0)))</f>
        <v>0</v>
      </c>
    </row>
    <row r="271" spans="1:23" x14ac:dyDescent="0.2">
      <c r="A271" s="395" t="s">
        <v>314</v>
      </c>
      <c r="B271" s="396">
        <f>B$3</f>
        <v>2026</v>
      </c>
      <c r="C271" s="396"/>
      <c r="D271" s="396">
        <f>D$3</f>
        <v>2027</v>
      </c>
      <c r="E271" s="396"/>
      <c r="F271" s="396">
        <f>F$3</f>
        <v>2028</v>
      </c>
      <c r="G271" s="396"/>
      <c r="H271" s="396">
        <f>H$3</f>
        <v>2029</v>
      </c>
      <c r="I271" s="396"/>
      <c r="J271" s="396" t="str">
        <f>J$3</f>
        <v>X</v>
      </c>
      <c r="K271" s="396"/>
      <c r="L271" s="396" t="str">
        <f>L$3</f>
        <v>X</v>
      </c>
      <c r="M271" s="396"/>
      <c r="N271" s="396" t="str">
        <f>N$3</f>
        <v>X</v>
      </c>
      <c r="O271" s="396"/>
      <c r="P271" s="396" t="str">
        <f>P$3</f>
        <v>X</v>
      </c>
      <c r="Q271" s="396"/>
      <c r="R271" s="396" t="str">
        <f>R$3</f>
        <v>X</v>
      </c>
      <c r="S271" s="396"/>
      <c r="T271" s="396"/>
      <c r="U271" s="396"/>
    </row>
    <row r="272" spans="1:23" x14ac:dyDescent="0.2">
      <c r="A272" s="430"/>
      <c r="B272" s="397" t="s">
        <v>315</v>
      </c>
      <c r="C272" s="397"/>
      <c r="D272" s="397" t="s">
        <v>315</v>
      </c>
      <c r="E272" s="397"/>
      <c r="F272" s="397" t="s">
        <v>315</v>
      </c>
      <c r="G272" s="397"/>
      <c r="H272" s="397" t="s">
        <v>315</v>
      </c>
      <c r="I272" s="397"/>
      <c r="J272" s="397" t="s">
        <v>315</v>
      </c>
      <c r="K272" s="397"/>
      <c r="L272" s="397" t="s">
        <v>315</v>
      </c>
      <c r="M272" s="397"/>
      <c r="N272" s="397" t="s">
        <v>315</v>
      </c>
      <c r="O272" s="397"/>
      <c r="P272" s="397" t="s">
        <v>315</v>
      </c>
      <c r="Q272" s="397"/>
      <c r="R272" s="397" t="s">
        <v>315</v>
      </c>
      <c r="S272" s="397"/>
      <c r="T272" s="397" t="s">
        <v>191</v>
      </c>
      <c r="U272" s="397" t="s">
        <v>131</v>
      </c>
    </row>
    <row r="273" spans="1:23" ht="12.75" customHeight="1" x14ac:dyDescent="0.2">
      <c r="A273" s="431" t="str">
        <f>A$5</f>
        <v>Taisnīgas pārkārtošanās fonds</v>
      </c>
      <c r="B273" s="432">
        <f>B280*$L$270</f>
        <v>0</v>
      </c>
      <c r="C273" s="432"/>
      <c r="D273" s="432">
        <f t="shared" ref="D273" si="224">D280*$L$270</f>
        <v>0</v>
      </c>
      <c r="E273" s="432"/>
      <c r="F273" s="432">
        <f t="shared" ref="F273" si="225">F280*$L$270</f>
        <v>0</v>
      </c>
      <c r="G273" s="432"/>
      <c r="H273" s="432">
        <f t="shared" ref="H273" si="226">H280*$L$270</f>
        <v>0</v>
      </c>
      <c r="I273" s="432"/>
      <c r="J273" s="432">
        <f t="shared" ref="J273" si="227">J280*$L$270</f>
        <v>0</v>
      </c>
      <c r="K273" s="432"/>
      <c r="L273" s="432">
        <f t="shared" ref="L273" si="228">L280*$L$270</f>
        <v>0</v>
      </c>
      <c r="M273" s="432"/>
      <c r="N273" s="432">
        <f t="shared" ref="N273" si="229">N280*$L$270</f>
        <v>0</v>
      </c>
      <c r="O273" s="432"/>
      <c r="P273" s="432">
        <f t="shared" ref="P273" si="230">P280*$L$270</f>
        <v>0</v>
      </c>
      <c r="Q273" s="432"/>
      <c r="R273" s="432">
        <f t="shared" ref="R273" si="231">R280*$L$270</f>
        <v>0</v>
      </c>
      <c r="S273" s="432"/>
      <c r="T273" s="399">
        <f>SUM(B273:R273)</f>
        <v>0</v>
      </c>
      <c r="U273" s="400" t="e">
        <f>T273/$T$280</f>
        <v>#DIV/0!</v>
      </c>
    </row>
    <row r="274" spans="1:23" ht="12.75" customHeight="1" x14ac:dyDescent="0.2">
      <c r="A274" s="401" t="str">
        <f>A$6</f>
        <v>Attiecināmais valsts budžeta finansējums</v>
      </c>
      <c r="B274" s="432"/>
      <c r="C274" s="432"/>
      <c r="D274" s="432"/>
      <c r="E274" s="432"/>
      <c r="F274" s="432"/>
      <c r="G274" s="432"/>
      <c r="H274" s="432"/>
      <c r="I274" s="432"/>
      <c r="J274" s="432"/>
      <c r="K274" s="432"/>
      <c r="L274" s="432"/>
      <c r="M274" s="432"/>
      <c r="N274" s="432"/>
      <c r="O274" s="432"/>
      <c r="P274" s="432"/>
      <c r="Q274" s="432"/>
      <c r="R274" s="432"/>
      <c r="S274" s="432"/>
      <c r="T274" s="399">
        <f t="shared" ref="T274:T279" si="232">SUM(B274:R274)</f>
        <v>0</v>
      </c>
      <c r="U274" s="400" t="e">
        <f t="shared" ref="U274:U280" si="233">T274/$T$280</f>
        <v>#DIV/0!</v>
      </c>
    </row>
    <row r="275" spans="1:23" ht="12.75" customHeight="1" x14ac:dyDescent="0.2">
      <c r="A275" s="401" t="str">
        <f>A$7</f>
        <v>Valsts budžeta dotācija pašvaldībām</v>
      </c>
      <c r="B275" s="433"/>
      <c r="C275" s="433"/>
      <c r="D275" s="433"/>
      <c r="E275" s="433"/>
      <c r="F275" s="433"/>
      <c r="G275" s="433"/>
      <c r="H275" s="433"/>
      <c r="I275" s="433"/>
      <c r="J275" s="433"/>
      <c r="K275" s="433"/>
      <c r="L275" s="433"/>
      <c r="M275" s="433"/>
      <c r="N275" s="433"/>
      <c r="O275" s="433"/>
      <c r="P275" s="433"/>
      <c r="Q275" s="433"/>
      <c r="R275" s="433"/>
      <c r="S275" s="433"/>
      <c r="T275" s="399">
        <f t="shared" si="232"/>
        <v>0</v>
      </c>
      <c r="U275" s="400" t="e">
        <f t="shared" si="233"/>
        <v>#DIV/0!</v>
      </c>
    </row>
    <row r="276" spans="1:23" ht="12.75" customHeight="1" x14ac:dyDescent="0.2">
      <c r="A276" s="401" t="str">
        <f>A$8</f>
        <v>Pašvaldības finansējums</v>
      </c>
      <c r="B276" s="433"/>
      <c r="C276" s="433"/>
      <c r="D276" s="433"/>
      <c r="E276" s="433"/>
      <c r="F276" s="433"/>
      <c r="G276" s="433"/>
      <c r="H276" s="433"/>
      <c r="I276" s="433"/>
      <c r="J276" s="433"/>
      <c r="K276" s="433"/>
      <c r="L276" s="433"/>
      <c r="M276" s="433"/>
      <c r="N276" s="433"/>
      <c r="O276" s="433"/>
      <c r="P276" s="433"/>
      <c r="Q276" s="433"/>
      <c r="R276" s="433"/>
      <c r="S276" s="433"/>
      <c r="T276" s="399">
        <f t="shared" si="232"/>
        <v>0</v>
      </c>
      <c r="U276" s="400" t="e">
        <f t="shared" si="233"/>
        <v>#DIV/0!</v>
      </c>
    </row>
    <row r="277" spans="1:23" s="3" customFormat="1" ht="12.75" customHeight="1" x14ac:dyDescent="0.2">
      <c r="A277" s="401" t="str">
        <f>A$9</f>
        <v>Cits publiskais finansējums</v>
      </c>
      <c r="B277" s="433"/>
      <c r="C277" s="433"/>
      <c r="D277" s="433"/>
      <c r="E277" s="433"/>
      <c r="F277" s="433"/>
      <c r="G277" s="433"/>
      <c r="H277" s="433"/>
      <c r="I277" s="433"/>
      <c r="J277" s="433"/>
      <c r="K277" s="433"/>
      <c r="L277" s="433"/>
      <c r="M277" s="433"/>
      <c r="N277" s="433"/>
      <c r="O277" s="433"/>
      <c r="P277" s="433"/>
      <c r="Q277" s="433"/>
      <c r="R277" s="433"/>
      <c r="S277" s="433"/>
      <c r="T277" s="399">
        <f t="shared" si="232"/>
        <v>0</v>
      </c>
      <c r="U277" s="400" t="e">
        <f t="shared" si="233"/>
        <v>#DIV/0!</v>
      </c>
    </row>
    <row r="278" spans="1:23" ht="12.75" customHeight="1" x14ac:dyDescent="0.2">
      <c r="A278" s="402" t="str">
        <f>A$10</f>
        <v>Publiskās attiecināmās izmaksas</v>
      </c>
      <c r="B278" s="300">
        <f>SUM(B273:B277)</f>
        <v>0</v>
      </c>
      <c r="C278" s="300"/>
      <c r="D278" s="300">
        <f t="shared" ref="D278" si="234">SUM(D273:D277)</f>
        <v>0</v>
      </c>
      <c r="E278" s="300"/>
      <c r="F278" s="300">
        <f t="shared" ref="F278" si="235">SUM(F273:F277)</f>
        <v>0</v>
      </c>
      <c r="G278" s="300"/>
      <c r="H278" s="300">
        <f t="shared" ref="H278" si="236">SUM(H273:H277)</f>
        <v>0</v>
      </c>
      <c r="I278" s="300"/>
      <c r="J278" s="300">
        <f t="shared" ref="J278" si="237">SUM(J273:J277)</f>
        <v>0</v>
      </c>
      <c r="K278" s="300"/>
      <c r="L278" s="300">
        <f t="shared" ref="L278" si="238">SUM(L273:L277)</f>
        <v>0</v>
      </c>
      <c r="M278" s="300"/>
      <c r="N278" s="300">
        <f t="shared" ref="N278" si="239">SUM(N273:N277)</f>
        <v>0</v>
      </c>
      <c r="O278" s="300"/>
      <c r="P278" s="300">
        <f t="shared" ref="P278" si="240">SUM(P273:P277)</f>
        <v>0</v>
      </c>
      <c r="Q278" s="300"/>
      <c r="R278" s="300">
        <f t="shared" ref="R278" si="241">SUM(R273:R277)</f>
        <v>0</v>
      </c>
      <c r="S278" s="300"/>
      <c r="T278" s="403">
        <f t="shared" si="232"/>
        <v>0</v>
      </c>
      <c r="U278" s="400" t="e">
        <f t="shared" si="233"/>
        <v>#DIV/0!</v>
      </c>
    </row>
    <row r="279" spans="1:23" ht="12.75" customHeight="1" x14ac:dyDescent="0.2">
      <c r="A279" s="401" t="str">
        <f>A$11</f>
        <v>Privātās attiecināmās izmaksas</v>
      </c>
      <c r="B279" s="433">
        <f>B280*$L$270-B273</f>
        <v>0</v>
      </c>
      <c r="C279" s="433"/>
      <c r="D279" s="433">
        <f t="shared" ref="D279" si="242">D280*$L$270-D273</f>
        <v>0</v>
      </c>
      <c r="E279" s="433"/>
      <c r="F279" s="433">
        <f t="shared" ref="F279" si="243">F280*$L$270-F273</f>
        <v>0</v>
      </c>
      <c r="G279" s="433"/>
      <c r="H279" s="433">
        <f t="shared" ref="H279" si="244">H280*$L$270-H273</f>
        <v>0</v>
      </c>
      <c r="I279" s="433"/>
      <c r="J279" s="433">
        <f t="shared" ref="J279" si="245">J280*$L$270-J273</f>
        <v>0</v>
      </c>
      <c r="K279" s="433"/>
      <c r="L279" s="433">
        <f t="shared" ref="L279" si="246">L280*$L$270-L273</f>
        <v>0</v>
      </c>
      <c r="M279" s="433"/>
      <c r="N279" s="433">
        <f t="shared" ref="N279" si="247">N280*$L$270-N273</f>
        <v>0</v>
      </c>
      <c r="O279" s="433"/>
      <c r="P279" s="433">
        <f t="shared" ref="P279" si="248">P280*$L$270-P273</f>
        <v>0</v>
      </c>
      <c r="Q279" s="433"/>
      <c r="R279" s="433">
        <f t="shared" ref="R279" si="249">R280*$L$270-R273</f>
        <v>0</v>
      </c>
      <c r="S279" s="433"/>
      <c r="T279" s="399">
        <f t="shared" si="232"/>
        <v>0</v>
      </c>
      <c r="U279" s="400" t="e">
        <f t="shared" si="233"/>
        <v>#DIV/0!</v>
      </c>
    </row>
    <row r="280" spans="1:23" ht="12.75" customHeight="1" x14ac:dyDescent="0.2">
      <c r="A280" s="402" t="str">
        <f>A$12</f>
        <v>Kopējās attiecināmās izmaksas</v>
      </c>
      <c r="B280" s="300">
        <f>'1.3.2.R.14.,41.,45.vai dz.c.s.'!H28</f>
        <v>0</v>
      </c>
      <c r="C280" s="300"/>
      <c r="D280" s="300">
        <f>'1.3.2.R.14.,41.,45.vai dz.c.s.'!J28</f>
        <v>0</v>
      </c>
      <c r="E280" s="300"/>
      <c r="F280" s="300">
        <f>'1.3.2.R.14.,41.,45.vai dz.c.s.'!L28</f>
        <v>0</v>
      </c>
      <c r="G280" s="300"/>
      <c r="H280" s="300">
        <f>'1.3.2.R.14.,41.,45.vai dz.c.s.'!N28</f>
        <v>0</v>
      </c>
      <c r="I280" s="300"/>
      <c r="J280" s="300">
        <f>'1.3.2.R.14.,41.,45.vai dz.c.s.'!P28</f>
        <v>0</v>
      </c>
      <c r="K280" s="300"/>
      <c r="L280" s="300">
        <f>'1.3.2.R.14.,41.,45.vai dz.c.s.'!R28</f>
        <v>0</v>
      </c>
      <c r="M280" s="300"/>
      <c r="N280" s="300">
        <f>'1.3.2.R.14.,41.,45.vai dz.c.s.'!T28</f>
        <v>0</v>
      </c>
      <c r="O280" s="300"/>
      <c r="P280" s="300">
        <f>'1.3.2.R.14.,41.,45.vai dz.c.s.'!V28</f>
        <v>0</v>
      </c>
      <c r="Q280" s="300"/>
      <c r="R280" s="300">
        <f>'1.3.2.R.14.,41.,45.vai dz.c.s.'!X28</f>
        <v>0</v>
      </c>
      <c r="S280" s="300"/>
      <c r="T280" s="403">
        <f>SUM(B280:R280)</f>
        <v>0</v>
      </c>
      <c r="U280" s="400" t="e">
        <f t="shared" si="233"/>
        <v>#DIV/0!</v>
      </c>
    </row>
    <row r="281" spans="1:23" ht="12.75" customHeight="1" x14ac:dyDescent="0.2">
      <c r="A281" s="401" t="str">
        <f>A$13</f>
        <v>Publiskās ārpusprojekta izmaksas</v>
      </c>
      <c r="B281" s="435"/>
      <c r="C281" s="435"/>
      <c r="D281" s="435"/>
      <c r="E281" s="435"/>
      <c r="F281" s="435"/>
      <c r="G281" s="435"/>
      <c r="H281" s="435"/>
      <c r="I281" s="435"/>
      <c r="J281" s="435"/>
      <c r="K281" s="435"/>
      <c r="L281" s="435"/>
      <c r="M281" s="435"/>
      <c r="N281" s="435"/>
      <c r="O281" s="435"/>
      <c r="P281" s="435"/>
      <c r="Q281" s="435"/>
      <c r="R281" s="435"/>
      <c r="S281" s="435"/>
      <c r="T281" s="399">
        <f t="shared" ref="T281:T283" si="250">SUM(B281:R281)</f>
        <v>0</v>
      </c>
      <c r="U281" s="434" t="s">
        <v>322</v>
      </c>
    </row>
    <row r="282" spans="1:23" ht="12.75" customHeight="1" x14ac:dyDescent="0.2">
      <c r="A282" s="401" t="str">
        <f>A$14</f>
        <v>Privātās ārpusprojekta izmaksas</v>
      </c>
      <c r="B282" s="433">
        <f>'1.3.2.R.14.,41.,45.vai dz.c.s.'!I28</f>
        <v>0</v>
      </c>
      <c r="C282" s="433"/>
      <c r="D282" s="433">
        <f>'1.3.2.R.14.,41.,45.vai dz.c.s.'!K28</f>
        <v>0</v>
      </c>
      <c r="E282" s="433"/>
      <c r="F282" s="433">
        <f>'1.3.2.R.14.,41.,45.vai dz.c.s.'!M28</f>
        <v>0</v>
      </c>
      <c r="G282" s="433"/>
      <c r="H282" s="433">
        <f>'1.3.2.R.14.,41.,45.vai dz.c.s.'!O28</f>
        <v>0</v>
      </c>
      <c r="I282" s="433"/>
      <c r="J282" s="433">
        <f>'1.3.2.R.14.,41.,45.vai dz.c.s.'!Q28</f>
        <v>0</v>
      </c>
      <c r="K282" s="433"/>
      <c r="L282" s="433">
        <f>'1.3.2.R.14.,41.,45.vai dz.c.s.'!S28</f>
        <v>0</v>
      </c>
      <c r="M282" s="433"/>
      <c r="N282" s="433">
        <f>'1.3.2.R.14.,41.,45.vai dz.c.s.'!U28</f>
        <v>0</v>
      </c>
      <c r="O282" s="433"/>
      <c r="P282" s="433">
        <f>'1.3.2.R.14.,41.,45.vai dz.c.s.'!W28</f>
        <v>0</v>
      </c>
      <c r="Q282" s="433"/>
      <c r="R282" s="433">
        <f>'1.3.2.R.14.,41.,45.vai dz.c.s.'!Y28</f>
        <v>0</v>
      </c>
      <c r="S282" s="433"/>
      <c r="T282" s="399">
        <f t="shared" si="250"/>
        <v>0</v>
      </c>
      <c r="U282" s="434" t="s">
        <v>322</v>
      </c>
    </row>
    <row r="283" spans="1:23" ht="12.75" customHeight="1" x14ac:dyDescent="0.2">
      <c r="A283" s="402" t="str">
        <f>A$15</f>
        <v>Ārpusprojekta izmaksas kopā</v>
      </c>
      <c r="B283" s="300">
        <f>SUM(B281:B282)</f>
        <v>0</v>
      </c>
      <c r="C283" s="300"/>
      <c r="D283" s="300">
        <f t="shared" ref="D283" si="251">SUM(D281:D282)</f>
        <v>0</v>
      </c>
      <c r="E283" s="300"/>
      <c r="F283" s="300">
        <f t="shared" ref="F283" si="252">SUM(F281:F282)</f>
        <v>0</v>
      </c>
      <c r="G283" s="300"/>
      <c r="H283" s="300">
        <f t="shared" ref="H283" si="253">SUM(H281:H282)</f>
        <v>0</v>
      </c>
      <c r="I283" s="300"/>
      <c r="J283" s="300">
        <f t="shared" ref="J283" si="254">SUM(J281:J282)</f>
        <v>0</v>
      </c>
      <c r="K283" s="300"/>
      <c r="L283" s="300">
        <f t="shared" ref="L283" si="255">SUM(L281:L282)</f>
        <v>0</v>
      </c>
      <c r="M283" s="300"/>
      <c r="N283" s="300">
        <f t="shared" ref="N283" si="256">SUM(N281:N282)</f>
        <v>0</v>
      </c>
      <c r="O283" s="300"/>
      <c r="P283" s="300">
        <f t="shared" ref="P283" si="257">SUM(P281:P282)</f>
        <v>0</v>
      </c>
      <c r="Q283" s="300"/>
      <c r="R283" s="300">
        <f t="shared" ref="R283" si="258">SUM(R281:R282)</f>
        <v>0</v>
      </c>
      <c r="S283" s="300"/>
      <c r="T283" s="403">
        <f t="shared" si="250"/>
        <v>0</v>
      </c>
      <c r="U283" s="434" t="s">
        <v>322</v>
      </c>
    </row>
    <row r="284" spans="1:23" ht="12.75" customHeight="1" x14ac:dyDescent="0.25">
      <c r="A284" s="407" t="str">
        <f>A$16</f>
        <v>Kopējās izmaksas</v>
      </c>
      <c r="B284" s="408">
        <f>B280+B283</f>
        <v>0</v>
      </c>
      <c r="C284" s="408"/>
      <c r="D284" s="408">
        <f t="shared" ref="D284" si="259">D280+D283</f>
        <v>0</v>
      </c>
      <c r="E284" s="408"/>
      <c r="F284" s="408">
        <f t="shared" ref="F284" si="260">F280+F283</f>
        <v>0</v>
      </c>
      <c r="G284" s="408"/>
      <c r="H284" s="408">
        <f t="shared" ref="H284" si="261">H280+H283</f>
        <v>0</v>
      </c>
      <c r="I284" s="408"/>
      <c r="J284" s="408">
        <f t="shared" ref="J284" si="262">J280+J283</f>
        <v>0</v>
      </c>
      <c r="K284" s="408"/>
      <c r="L284" s="408">
        <f t="shared" ref="L284" si="263">L280+L283</f>
        <v>0</v>
      </c>
      <c r="M284" s="408"/>
      <c r="N284" s="408">
        <f t="shared" ref="N284" si="264">N280+N283</f>
        <v>0</v>
      </c>
      <c r="O284" s="408"/>
      <c r="P284" s="408">
        <f t="shared" ref="P284" si="265">P280+P283</f>
        <v>0</v>
      </c>
      <c r="Q284" s="408"/>
      <c r="R284" s="408">
        <f t="shared" ref="R284" si="266">R280+R283</f>
        <v>0</v>
      </c>
      <c r="S284" s="408"/>
      <c r="T284" s="403">
        <f>SUM(B284:R284)</f>
        <v>0</v>
      </c>
      <c r="U284" s="434" t="s">
        <v>322</v>
      </c>
    </row>
    <row r="286" spans="1:23" ht="18.75" customHeight="1" x14ac:dyDescent="0.2">
      <c r="A286" s="522" t="str">
        <f>'1.3.3.R.14.,41.,45.vai dz.c.s.'!B3</f>
        <v>Projekta iesniedzējs vai sadarbības partneris (1.3.3.):</v>
      </c>
      <c r="B286" s="424">
        <f>'1.3.3.R.14.,41.,45.vai dz.c.s.'!C3</f>
        <v>0</v>
      </c>
      <c r="C286" s="425"/>
      <c r="D286" s="425"/>
      <c r="E286" s="425"/>
      <c r="F286" s="424">
        <f>'1.3.3.R.14.,41.,45.vai dz.c.s.'!H3</f>
        <v>0</v>
      </c>
      <c r="G286" s="425"/>
      <c r="H286" s="426"/>
      <c r="I286" s="425"/>
      <c r="J286" s="426" t="s">
        <v>329</v>
      </c>
      <c r="K286" s="425"/>
      <c r="L286" s="428">
        <f>'1.3.3.R.14.,41.,45.vai dz.c.s.'!C7</f>
        <v>0.3</v>
      </c>
      <c r="M286" s="425"/>
      <c r="N286" s="429" t="s">
        <v>177</v>
      </c>
      <c r="O286" s="425"/>
      <c r="P286" s="429"/>
      <c r="Q286" s="525"/>
      <c r="R286" s="429">
        <f>'1.3.3.R.14.,41.,45.vai dz.c.s.'!N3</f>
        <v>0</v>
      </c>
      <c r="S286" s="425"/>
      <c r="T286" s="426"/>
      <c r="U286" s="426"/>
      <c r="W286" s="4">
        <f>IF(F286=Dati!$J$3,1,IF(F286=Dati!$J$4,2,IF(F286=Dati!$J$5,3,0)))</f>
        <v>0</v>
      </c>
    </row>
    <row r="287" spans="1:23" x14ac:dyDescent="0.2">
      <c r="A287" s="395" t="s">
        <v>314</v>
      </c>
      <c r="B287" s="396">
        <f>B$3</f>
        <v>2026</v>
      </c>
      <c r="C287" s="396"/>
      <c r="D287" s="396">
        <f>D$3</f>
        <v>2027</v>
      </c>
      <c r="E287" s="396"/>
      <c r="F287" s="396">
        <f>F$3</f>
        <v>2028</v>
      </c>
      <c r="G287" s="396"/>
      <c r="H287" s="396">
        <f>H$3</f>
        <v>2029</v>
      </c>
      <c r="I287" s="396"/>
      <c r="J287" s="396" t="str">
        <f>J$3</f>
        <v>X</v>
      </c>
      <c r="K287" s="396"/>
      <c r="L287" s="396" t="str">
        <f>L$3</f>
        <v>X</v>
      </c>
      <c r="M287" s="396"/>
      <c r="N287" s="396" t="str">
        <f>N$3</f>
        <v>X</v>
      </c>
      <c r="O287" s="396"/>
      <c r="P287" s="396" t="str">
        <f>P$3</f>
        <v>X</v>
      </c>
      <c r="Q287" s="396"/>
      <c r="R287" s="396" t="str">
        <f>R$3</f>
        <v>X</v>
      </c>
      <c r="S287" s="396"/>
      <c r="T287" s="396"/>
      <c r="U287" s="396"/>
    </row>
    <row r="288" spans="1:23" x14ac:dyDescent="0.2">
      <c r="A288" s="430"/>
      <c r="B288" s="397" t="s">
        <v>315</v>
      </c>
      <c r="C288" s="397"/>
      <c r="D288" s="397" t="s">
        <v>315</v>
      </c>
      <c r="E288" s="397"/>
      <c r="F288" s="397" t="s">
        <v>315</v>
      </c>
      <c r="G288" s="397"/>
      <c r="H288" s="397" t="s">
        <v>315</v>
      </c>
      <c r="I288" s="397"/>
      <c r="J288" s="397" t="s">
        <v>315</v>
      </c>
      <c r="K288" s="397"/>
      <c r="L288" s="397" t="s">
        <v>315</v>
      </c>
      <c r="M288" s="397"/>
      <c r="N288" s="397" t="s">
        <v>315</v>
      </c>
      <c r="O288" s="397"/>
      <c r="P288" s="397" t="s">
        <v>315</v>
      </c>
      <c r="Q288" s="397"/>
      <c r="R288" s="397" t="s">
        <v>315</v>
      </c>
      <c r="S288" s="397"/>
      <c r="T288" s="397" t="s">
        <v>191</v>
      </c>
      <c r="U288" s="397" t="s">
        <v>131</v>
      </c>
    </row>
    <row r="289" spans="1:23" ht="12.75" customHeight="1" x14ac:dyDescent="0.2">
      <c r="A289" s="431" t="str">
        <f>A$5</f>
        <v>Taisnīgas pārkārtošanās fonds</v>
      </c>
      <c r="B289" s="432">
        <f>B296*$L$286</f>
        <v>0</v>
      </c>
      <c r="C289" s="432"/>
      <c r="D289" s="432">
        <f t="shared" ref="D289" si="267">D296*$L$286</f>
        <v>0</v>
      </c>
      <c r="E289" s="432"/>
      <c r="F289" s="432">
        <f t="shared" ref="F289" si="268">F296*$L$286</f>
        <v>0</v>
      </c>
      <c r="G289" s="432"/>
      <c r="H289" s="432">
        <f t="shared" ref="H289" si="269">H296*$L$286</f>
        <v>0</v>
      </c>
      <c r="I289" s="432"/>
      <c r="J289" s="432">
        <f t="shared" ref="J289" si="270">J296*$L$286</f>
        <v>0</v>
      </c>
      <c r="K289" s="432"/>
      <c r="L289" s="432">
        <f t="shared" ref="L289" si="271">L296*$L$286</f>
        <v>0</v>
      </c>
      <c r="M289" s="432"/>
      <c r="N289" s="432">
        <f t="shared" ref="N289" si="272">N296*$L$286</f>
        <v>0</v>
      </c>
      <c r="O289" s="432"/>
      <c r="P289" s="432">
        <f t="shared" ref="P289" si="273">P296*$L$286</f>
        <v>0</v>
      </c>
      <c r="Q289" s="432"/>
      <c r="R289" s="432">
        <f t="shared" ref="R289" si="274">R296*$L$286</f>
        <v>0</v>
      </c>
      <c r="S289" s="432"/>
      <c r="T289" s="399">
        <f>SUM(B289:R289)</f>
        <v>0</v>
      </c>
      <c r="U289" s="400" t="e">
        <f>T289/$T$296</f>
        <v>#DIV/0!</v>
      </c>
    </row>
    <row r="290" spans="1:23" ht="12.75" customHeight="1" x14ac:dyDescent="0.2">
      <c r="A290" s="401" t="str">
        <f>A$6</f>
        <v>Attiecināmais valsts budžeta finansējums</v>
      </c>
      <c r="B290" s="432"/>
      <c r="C290" s="432"/>
      <c r="D290" s="432"/>
      <c r="E290" s="432"/>
      <c r="F290" s="432"/>
      <c r="G290" s="432"/>
      <c r="H290" s="432"/>
      <c r="I290" s="432"/>
      <c r="J290" s="432"/>
      <c r="K290" s="432"/>
      <c r="L290" s="432"/>
      <c r="M290" s="432"/>
      <c r="N290" s="432"/>
      <c r="O290" s="432"/>
      <c r="P290" s="432"/>
      <c r="Q290" s="432"/>
      <c r="R290" s="432"/>
      <c r="S290" s="432"/>
      <c r="T290" s="399">
        <f t="shared" ref="T290:T295" si="275">SUM(B290:R290)</f>
        <v>0</v>
      </c>
      <c r="U290" s="400" t="e">
        <f t="shared" ref="U290:U296" si="276">T290/$T$296</f>
        <v>#DIV/0!</v>
      </c>
    </row>
    <row r="291" spans="1:23" ht="12.75" customHeight="1" x14ac:dyDescent="0.2">
      <c r="A291" s="401" t="str">
        <f>A$7</f>
        <v>Valsts budžeta dotācija pašvaldībām</v>
      </c>
      <c r="B291" s="433"/>
      <c r="C291" s="433"/>
      <c r="D291" s="433"/>
      <c r="E291" s="433"/>
      <c r="F291" s="433"/>
      <c r="G291" s="433"/>
      <c r="H291" s="433"/>
      <c r="I291" s="433"/>
      <c r="J291" s="433"/>
      <c r="K291" s="433"/>
      <c r="L291" s="433"/>
      <c r="M291" s="433"/>
      <c r="N291" s="433"/>
      <c r="O291" s="433"/>
      <c r="P291" s="433"/>
      <c r="Q291" s="433"/>
      <c r="R291" s="433"/>
      <c r="S291" s="433"/>
      <c r="T291" s="399">
        <f t="shared" si="275"/>
        <v>0</v>
      </c>
      <c r="U291" s="400" t="e">
        <f t="shared" si="276"/>
        <v>#DIV/0!</v>
      </c>
    </row>
    <row r="292" spans="1:23" ht="12.75" customHeight="1" x14ac:dyDescent="0.2">
      <c r="A292" s="401" t="str">
        <f>A$8</f>
        <v>Pašvaldības finansējums</v>
      </c>
      <c r="B292" s="433"/>
      <c r="C292" s="433"/>
      <c r="D292" s="433"/>
      <c r="E292" s="433"/>
      <c r="F292" s="433"/>
      <c r="G292" s="433"/>
      <c r="H292" s="433"/>
      <c r="I292" s="433"/>
      <c r="J292" s="433"/>
      <c r="K292" s="433"/>
      <c r="L292" s="433"/>
      <c r="M292" s="433"/>
      <c r="N292" s="433"/>
      <c r="O292" s="433"/>
      <c r="P292" s="433"/>
      <c r="Q292" s="433"/>
      <c r="R292" s="433"/>
      <c r="S292" s="433"/>
      <c r="T292" s="399">
        <f t="shared" si="275"/>
        <v>0</v>
      </c>
      <c r="U292" s="400" t="e">
        <f t="shared" si="276"/>
        <v>#DIV/0!</v>
      </c>
    </row>
    <row r="293" spans="1:23" s="3" customFormat="1" ht="12.75" customHeight="1" x14ac:dyDescent="0.2">
      <c r="A293" s="401" t="str">
        <f>A$9</f>
        <v>Cits publiskais finansējums</v>
      </c>
      <c r="B293" s="433"/>
      <c r="C293" s="433"/>
      <c r="D293" s="433"/>
      <c r="E293" s="433"/>
      <c r="F293" s="433"/>
      <c r="G293" s="433"/>
      <c r="H293" s="433"/>
      <c r="I293" s="433"/>
      <c r="J293" s="433"/>
      <c r="K293" s="433"/>
      <c r="L293" s="433"/>
      <c r="M293" s="433"/>
      <c r="N293" s="433"/>
      <c r="O293" s="433"/>
      <c r="P293" s="433"/>
      <c r="Q293" s="433"/>
      <c r="R293" s="433"/>
      <c r="S293" s="433"/>
      <c r="T293" s="399">
        <f t="shared" si="275"/>
        <v>0</v>
      </c>
      <c r="U293" s="400" t="e">
        <f t="shared" si="276"/>
        <v>#DIV/0!</v>
      </c>
    </row>
    <row r="294" spans="1:23" ht="12.75" customHeight="1" x14ac:dyDescent="0.2">
      <c r="A294" s="402" t="str">
        <f>A$10</f>
        <v>Publiskās attiecināmās izmaksas</v>
      </c>
      <c r="B294" s="300">
        <f>SUM(B289:B293)</f>
        <v>0</v>
      </c>
      <c r="C294" s="300"/>
      <c r="D294" s="300">
        <f t="shared" ref="D294" si="277">SUM(D289:D293)</f>
        <v>0</v>
      </c>
      <c r="E294" s="300"/>
      <c r="F294" s="300">
        <f t="shared" ref="F294" si="278">SUM(F289:F293)</f>
        <v>0</v>
      </c>
      <c r="G294" s="300"/>
      <c r="H294" s="300">
        <f t="shared" ref="H294" si="279">SUM(H289:H293)</f>
        <v>0</v>
      </c>
      <c r="I294" s="300"/>
      <c r="J294" s="300">
        <f t="shared" ref="J294" si="280">SUM(J289:J293)</f>
        <v>0</v>
      </c>
      <c r="K294" s="300"/>
      <c r="L294" s="300">
        <f t="shared" ref="L294" si="281">SUM(L289:L293)</f>
        <v>0</v>
      </c>
      <c r="M294" s="300"/>
      <c r="N294" s="300">
        <f t="shared" ref="N294" si="282">SUM(N289:N293)</f>
        <v>0</v>
      </c>
      <c r="O294" s="300"/>
      <c r="P294" s="300">
        <f t="shared" ref="P294" si="283">SUM(P289:P293)</f>
        <v>0</v>
      </c>
      <c r="Q294" s="300"/>
      <c r="R294" s="300">
        <f t="shared" ref="R294" si="284">SUM(R289:R293)</f>
        <v>0</v>
      </c>
      <c r="S294" s="300"/>
      <c r="T294" s="403">
        <f t="shared" si="275"/>
        <v>0</v>
      </c>
      <c r="U294" s="400" t="e">
        <f t="shared" si="276"/>
        <v>#DIV/0!</v>
      </c>
    </row>
    <row r="295" spans="1:23" ht="12.75" customHeight="1" x14ac:dyDescent="0.2">
      <c r="A295" s="401" t="str">
        <f>A$11</f>
        <v>Privātās attiecināmās izmaksas</v>
      </c>
      <c r="B295" s="433">
        <f>B296-B289</f>
        <v>0</v>
      </c>
      <c r="C295" s="433"/>
      <c r="D295" s="433">
        <f t="shared" ref="D295" si="285">D296-D289</f>
        <v>0</v>
      </c>
      <c r="E295" s="433"/>
      <c r="F295" s="433">
        <f t="shared" ref="F295" si="286">F296-F289</f>
        <v>0</v>
      </c>
      <c r="G295" s="433"/>
      <c r="H295" s="433">
        <f t="shared" ref="H295" si="287">H296-H289</f>
        <v>0</v>
      </c>
      <c r="I295" s="433"/>
      <c r="J295" s="433">
        <f t="shared" ref="J295" si="288">J296-J289</f>
        <v>0</v>
      </c>
      <c r="K295" s="433"/>
      <c r="L295" s="433">
        <f t="shared" ref="L295" si="289">L296-L289</f>
        <v>0</v>
      </c>
      <c r="M295" s="433"/>
      <c r="N295" s="433">
        <f t="shared" ref="N295" si="290">N296-N289</f>
        <v>0</v>
      </c>
      <c r="O295" s="433"/>
      <c r="P295" s="433">
        <f t="shared" ref="P295" si="291">P296-P289</f>
        <v>0</v>
      </c>
      <c r="Q295" s="433"/>
      <c r="R295" s="433">
        <f t="shared" ref="R295" si="292">R296-R289</f>
        <v>0</v>
      </c>
      <c r="S295" s="433"/>
      <c r="T295" s="399">
        <f t="shared" si="275"/>
        <v>0</v>
      </c>
      <c r="U295" s="400" t="e">
        <f t="shared" si="276"/>
        <v>#DIV/0!</v>
      </c>
    </row>
    <row r="296" spans="1:23" ht="12.75" customHeight="1" x14ac:dyDescent="0.2">
      <c r="A296" s="402" t="str">
        <f>A$12</f>
        <v>Kopējās attiecināmās izmaksas</v>
      </c>
      <c r="B296" s="300">
        <f>'1.3.3.R.14.,41.,45.vai dz.c.s.'!H27</f>
        <v>0</v>
      </c>
      <c r="C296" s="300"/>
      <c r="D296" s="300">
        <f>'1.3.3.R.14.,41.,45.vai dz.c.s.'!J27</f>
        <v>0</v>
      </c>
      <c r="E296" s="300"/>
      <c r="F296" s="300">
        <f>'1.3.3.R.14.,41.,45.vai dz.c.s.'!L27</f>
        <v>0</v>
      </c>
      <c r="G296" s="300"/>
      <c r="H296" s="300">
        <f>'1.3.3.R.14.,41.,45.vai dz.c.s.'!N27</f>
        <v>0</v>
      </c>
      <c r="I296" s="300"/>
      <c r="J296" s="300">
        <f>'1.3.3.R.14.,41.,45.vai dz.c.s.'!P27</f>
        <v>0</v>
      </c>
      <c r="K296" s="300"/>
      <c r="L296" s="300">
        <f>'1.3.3.R.14.,41.,45.vai dz.c.s.'!R27</f>
        <v>0</v>
      </c>
      <c r="M296" s="300"/>
      <c r="N296" s="300">
        <f>'1.3.3.R.14.,41.,45.vai dz.c.s.'!T27</f>
        <v>0</v>
      </c>
      <c r="O296" s="300"/>
      <c r="P296" s="300">
        <f>'1.3.3.R.14.,41.,45.vai dz.c.s.'!V27</f>
        <v>0</v>
      </c>
      <c r="Q296" s="300"/>
      <c r="R296" s="300">
        <f>'1.3.3.R.14.,41.,45.vai dz.c.s.'!X27</f>
        <v>0</v>
      </c>
      <c r="S296" s="300"/>
      <c r="T296" s="403">
        <f>SUM(B296:R296)</f>
        <v>0</v>
      </c>
      <c r="U296" s="400" t="e">
        <f t="shared" si="276"/>
        <v>#DIV/0!</v>
      </c>
    </row>
    <row r="297" spans="1:23" ht="12.75" customHeight="1" x14ac:dyDescent="0.2">
      <c r="A297" s="401" t="str">
        <f>A$13</f>
        <v>Publiskās ārpusprojekta izmaksas</v>
      </c>
      <c r="B297" s="435"/>
      <c r="C297" s="435"/>
      <c r="D297" s="435"/>
      <c r="E297" s="435"/>
      <c r="F297" s="435"/>
      <c r="G297" s="435"/>
      <c r="H297" s="435"/>
      <c r="I297" s="435"/>
      <c r="J297" s="435"/>
      <c r="K297" s="435"/>
      <c r="L297" s="435"/>
      <c r="M297" s="435"/>
      <c r="N297" s="435"/>
      <c r="O297" s="435"/>
      <c r="P297" s="435"/>
      <c r="Q297" s="435"/>
      <c r="R297" s="435"/>
      <c r="S297" s="435"/>
      <c r="T297" s="399">
        <f t="shared" ref="T297:T299" si="293">SUM(B297:R297)</f>
        <v>0</v>
      </c>
      <c r="U297" s="434" t="s">
        <v>322</v>
      </c>
    </row>
    <row r="298" spans="1:23" ht="12.75" customHeight="1" x14ac:dyDescent="0.2">
      <c r="A298" s="401" t="str">
        <f>A$14</f>
        <v>Privātās ārpusprojekta izmaksas</v>
      </c>
      <c r="B298" s="433">
        <f>'1.3.3.R.14.,41.,45.vai dz.c.s.'!I27</f>
        <v>0</v>
      </c>
      <c r="C298" s="433"/>
      <c r="D298" s="433">
        <f>'1.3.3.R.14.,41.,45.vai dz.c.s.'!K27</f>
        <v>0</v>
      </c>
      <c r="E298" s="433"/>
      <c r="F298" s="433">
        <f>'1.3.3.R.14.,41.,45.vai dz.c.s.'!M27</f>
        <v>0</v>
      </c>
      <c r="G298" s="433"/>
      <c r="H298" s="433">
        <f>'1.3.3.R.14.,41.,45.vai dz.c.s.'!O27</f>
        <v>0</v>
      </c>
      <c r="I298" s="433"/>
      <c r="J298" s="433">
        <f>'1.3.3.R.14.,41.,45.vai dz.c.s.'!Q27</f>
        <v>0</v>
      </c>
      <c r="K298" s="433"/>
      <c r="L298" s="433">
        <f>'1.3.3.R.14.,41.,45.vai dz.c.s.'!S27</f>
        <v>0</v>
      </c>
      <c r="M298" s="433"/>
      <c r="N298" s="433">
        <f>'1.3.3.R.14.,41.,45.vai dz.c.s.'!U27</f>
        <v>0</v>
      </c>
      <c r="O298" s="433"/>
      <c r="P298" s="433">
        <f>'1.3.3.R.14.,41.,45.vai dz.c.s.'!W27</f>
        <v>0</v>
      </c>
      <c r="Q298" s="433"/>
      <c r="R298" s="433">
        <f>'1.3.3.R.14.,41.,45.vai dz.c.s.'!Y27</f>
        <v>0</v>
      </c>
      <c r="S298" s="433"/>
      <c r="T298" s="399">
        <f t="shared" si="293"/>
        <v>0</v>
      </c>
      <c r="U298" s="434" t="s">
        <v>322</v>
      </c>
    </row>
    <row r="299" spans="1:23" ht="12.75" customHeight="1" x14ac:dyDescent="0.2">
      <c r="A299" s="402" t="str">
        <f>A$15</f>
        <v>Ārpusprojekta izmaksas kopā</v>
      </c>
      <c r="B299" s="300">
        <f>SUM(B297:B298)</f>
        <v>0</v>
      </c>
      <c r="C299" s="300"/>
      <c r="D299" s="300">
        <f t="shared" ref="D299" si="294">SUM(D297:D298)</f>
        <v>0</v>
      </c>
      <c r="E299" s="300"/>
      <c r="F299" s="300">
        <f t="shared" ref="F299" si="295">SUM(F297:F298)</f>
        <v>0</v>
      </c>
      <c r="G299" s="300"/>
      <c r="H299" s="300">
        <f t="shared" ref="H299" si="296">SUM(H297:H298)</f>
        <v>0</v>
      </c>
      <c r="I299" s="300"/>
      <c r="J299" s="300">
        <f t="shared" ref="J299" si="297">SUM(J297:J298)</f>
        <v>0</v>
      </c>
      <c r="K299" s="300"/>
      <c r="L299" s="300">
        <f t="shared" ref="L299" si="298">SUM(L297:L298)</f>
        <v>0</v>
      </c>
      <c r="M299" s="300"/>
      <c r="N299" s="300">
        <f t="shared" ref="N299" si="299">SUM(N297:N298)</f>
        <v>0</v>
      </c>
      <c r="O299" s="300"/>
      <c r="P299" s="300">
        <f t="shared" ref="P299" si="300">SUM(P297:P298)</f>
        <v>0</v>
      </c>
      <c r="Q299" s="300"/>
      <c r="R299" s="300">
        <f t="shared" ref="R299" si="301">SUM(R297:R298)</f>
        <v>0</v>
      </c>
      <c r="S299" s="300"/>
      <c r="T299" s="403">
        <f t="shared" si="293"/>
        <v>0</v>
      </c>
      <c r="U299" s="434" t="s">
        <v>322</v>
      </c>
    </row>
    <row r="300" spans="1:23" ht="12.75" customHeight="1" x14ac:dyDescent="0.25">
      <c r="A300" s="407" t="str">
        <f>A$16</f>
        <v>Kopējās izmaksas</v>
      </c>
      <c r="B300" s="408">
        <f>B296+B299</f>
        <v>0</v>
      </c>
      <c r="C300" s="408"/>
      <c r="D300" s="408">
        <f t="shared" ref="D300" si="302">D296+D299</f>
        <v>0</v>
      </c>
      <c r="E300" s="408"/>
      <c r="F300" s="408">
        <f t="shared" ref="F300" si="303">F296+F299</f>
        <v>0</v>
      </c>
      <c r="G300" s="408"/>
      <c r="H300" s="408">
        <f t="shared" ref="H300" si="304">H296+H299</f>
        <v>0</v>
      </c>
      <c r="I300" s="408"/>
      <c r="J300" s="408">
        <f t="shared" ref="J300" si="305">J296+J299</f>
        <v>0</v>
      </c>
      <c r="K300" s="408"/>
      <c r="L300" s="408">
        <f t="shared" ref="L300" si="306">L296+L299</f>
        <v>0</v>
      </c>
      <c r="M300" s="408"/>
      <c r="N300" s="408">
        <f t="shared" ref="N300" si="307">N296+N299</f>
        <v>0</v>
      </c>
      <c r="O300" s="408"/>
      <c r="P300" s="408">
        <f t="shared" ref="P300" si="308">P296+P299</f>
        <v>0</v>
      </c>
      <c r="Q300" s="408"/>
      <c r="R300" s="408">
        <f t="shared" ref="R300" si="309">R296+R299</f>
        <v>0</v>
      </c>
      <c r="S300" s="408"/>
      <c r="T300" s="403">
        <f>SUM(B300:R300)</f>
        <v>0</v>
      </c>
      <c r="U300" s="434" t="s">
        <v>322</v>
      </c>
    </row>
    <row r="302" spans="1:23" ht="18.75" customHeight="1" x14ac:dyDescent="0.2">
      <c r="A302" s="522" t="str">
        <f>A286</f>
        <v>Projekta iesniedzējs vai sadarbības partneris (1.3.3.):</v>
      </c>
      <c r="B302" s="424">
        <f>'1.3.3.R.14.,41.,45.vai dz.c.s.'!C3</f>
        <v>0</v>
      </c>
      <c r="C302" s="425"/>
      <c r="D302" s="425"/>
      <c r="E302" s="425"/>
      <c r="F302" s="424">
        <f>'1.3.3.R.14.,41.,45.vai dz.c.s.'!H3</f>
        <v>0</v>
      </c>
      <c r="G302" s="425"/>
      <c r="H302" s="426"/>
      <c r="I302" s="425"/>
      <c r="J302" s="426" t="s">
        <v>329</v>
      </c>
      <c r="K302" s="425"/>
      <c r="L302" s="428">
        <f>'1.3.3.R.14.,41.,45.vai dz.c.s.'!C14</f>
        <v>1</v>
      </c>
      <c r="M302" s="425"/>
      <c r="N302" s="429" t="s">
        <v>342</v>
      </c>
      <c r="O302" s="425"/>
      <c r="P302" s="426"/>
      <c r="Q302" s="425"/>
      <c r="R302" s="426"/>
      <c r="S302" s="425"/>
      <c r="T302" s="426"/>
      <c r="U302" s="426"/>
      <c r="W302" s="4">
        <f>IF(F302=Dati!$J$3,1,IF(F302=Dati!$J$4,2,IF(F302=Dati!$J$5,3,0)))</f>
        <v>0</v>
      </c>
    </row>
    <row r="303" spans="1:23" x14ac:dyDescent="0.2">
      <c r="A303" s="395" t="s">
        <v>314</v>
      </c>
      <c r="B303" s="396">
        <f>B$3</f>
        <v>2026</v>
      </c>
      <c r="C303" s="396"/>
      <c r="D303" s="396">
        <f>D$3</f>
        <v>2027</v>
      </c>
      <c r="E303" s="396"/>
      <c r="F303" s="396">
        <f>F$3</f>
        <v>2028</v>
      </c>
      <c r="G303" s="396"/>
      <c r="H303" s="396">
        <f>H$3</f>
        <v>2029</v>
      </c>
      <c r="I303" s="396"/>
      <c r="J303" s="396" t="str">
        <f>J$3</f>
        <v>X</v>
      </c>
      <c r="K303" s="396"/>
      <c r="L303" s="396" t="str">
        <f>L$3</f>
        <v>X</v>
      </c>
      <c r="M303" s="396"/>
      <c r="N303" s="396" t="str">
        <f>N$3</f>
        <v>X</v>
      </c>
      <c r="O303" s="396"/>
      <c r="P303" s="396" t="str">
        <f>P$3</f>
        <v>X</v>
      </c>
      <c r="Q303" s="396"/>
      <c r="R303" s="396" t="str">
        <f>R$3</f>
        <v>X</v>
      </c>
      <c r="S303" s="396"/>
      <c r="T303" s="396"/>
      <c r="U303" s="396"/>
    </row>
    <row r="304" spans="1:23" x14ac:dyDescent="0.2">
      <c r="A304" s="430"/>
      <c r="B304" s="397" t="s">
        <v>315</v>
      </c>
      <c r="C304" s="397"/>
      <c r="D304" s="397" t="s">
        <v>315</v>
      </c>
      <c r="E304" s="397"/>
      <c r="F304" s="397" t="s">
        <v>315</v>
      </c>
      <c r="G304" s="397"/>
      <c r="H304" s="397" t="s">
        <v>315</v>
      </c>
      <c r="I304" s="397"/>
      <c r="J304" s="397" t="s">
        <v>315</v>
      </c>
      <c r="K304" s="397"/>
      <c r="L304" s="397" t="s">
        <v>315</v>
      </c>
      <c r="M304" s="397"/>
      <c r="N304" s="397" t="s">
        <v>315</v>
      </c>
      <c r="O304" s="397"/>
      <c r="P304" s="397" t="s">
        <v>315</v>
      </c>
      <c r="Q304" s="397"/>
      <c r="R304" s="397" t="s">
        <v>315</v>
      </c>
      <c r="S304" s="397"/>
      <c r="T304" s="397" t="s">
        <v>191</v>
      </c>
      <c r="U304" s="397" t="s">
        <v>131</v>
      </c>
    </row>
    <row r="305" spans="1:23" ht="12.75" customHeight="1" x14ac:dyDescent="0.2">
      <c r="A305" s="431" t="str">
        <f>A$5</f>
        <v>Taisnīgas pārkārtošanās fonds</v>
      </c>
      <c r="B305" s="432">
        <f>B312*$L$302</f>
        <v>0</v>
      </c>
      <c r="C305" s="432"/>
      <c r="D305" s="432">
        <f t="shared" ref="D305" si="310">D312*$L$302</f>
        <v>0</v>
      </c>
      <c r="E305" s="432"/>
      <c r="F305" s="432">
        <f t="shared" ref="F305" si="311">F312*$L$302</f>
        <v>0</v>
      </c>
      <c r="G305" s="432"/>
      <c r="H305" s="432">
        <f t="shared" ref="H305" si="312">H312*$L$302</f>
        <v>0</v>
      </c>
      <c r="I305" s="432"/>
      <c r="J305" s="432">
        <f t="shared" ref="J305" si="313">J312*$L$302</f>
        <v>0</v>
      </c>
      <c r="K305" s="432"/>
      <c r="L305" s="432">
        <f t="shared" ref="L305" si="314">L312*$L$302</f>
        <v>0</v>
      </c>
      <c r="M305" s="432"/>
      <c r="N305" s="432">
        <f t="shared" ref="N305" si="315">N312*$L$302</f>
        <v>0</v>
      </c>
      <c r="O305" s="432"/>
      <c r="P305" s="432">
        <f t="shared" ref="P305" si="316">P312*$L$302</f>
        <v>0</v>
      </c>
      <c r="Q305" s="432"/>
      <c r="R305" s="432">
        <f t="shared" ref="R305" si="317">R312*$L$302</f>
        <v>0</v>
      </c>
      <c r="S305" s="432"/>
      <c r="T305" s="399">
        <f>SUM(B305:R305)</f>
        <v>0</v>
      </c>
      <c r="U305" s="400" t="e">
        <f>T305/$T$312</f>
        <v>#DIV/0!</v>
      </c>
    </row>
    <row r="306" spans="1:23" ht="12.75" customHeight="1" x14ac:dyDescent="0.2">
      <c r="A306" s="401" t="str">
        <f>A$6</f>
        <v>Attiecināmais valsts budžeta finansējums</v>
      </c>
      <c r="B306" s="432"/>
      <c r="C306" s="432"/>
      <c r="D306" s="432"/>
      <c r="E306" s="432"/>
      <c r="F306" s="432"/>
      <c r="G306" s="432"/>
      <c r="H306" s="432"/>
      <c r="I306" s="432"/>
      <c r="J306" s="432"/>
      <c r="K306" s="432"/>
      <c r="L306" s="432"/>
      <c r="M306" s="432"/>
      <c r="N306" s="432"/>
      <c r="O306" s="432"/>
      <c r="P306" s="432"/>
      <c r="Q306" s="432"/>
      <c r="R306" s="432"/>
      <c r="S306" s="432"/>
      <c r="T306" s="399">
        <f t="shared" ref="T306:T311" si="318">SUM(B306:R306)</f>
        <v>0</v>
      </c>
      <c r="U306" s="400" t="e">
        <f t="shared" ref="U306:U312" si="319">T306/$T$312</f>
        <v>#DIV/0!</v>
      </c>
    </row>
    <row r="307" spans="1:23" ht="12.75" customHeight="1" x14ac:dyDescent="0.2">
      <c r="A307" s="401" t="str">
        <f>A$7</f>
        <v>Valsts budžeta dotācija pašvaldībām</v>
      </c>
      <c r="B307" s="433"/>
      <c r="C307" s="433"/>
      <c r="D307" s="433"/>
      <c r="E307" s="433"/>
      <c r="F307" s="433"/>
      <c r="G307" s="433"/>
      <c r="H307" s="433"/>
      <c r="I307" s="433"/>
      <c r="J307" s="433"/>
      <c r="K307" s="433"/>
      <c r="L307" s="433"/>
      <c r="M307" s="433"/>
      <c r="N307" s="433"/>
      <c r="O307" s="433"/>
      <c r="P307" s="433"/>
      <c r="Q307" s="433"/>
      <c r="R307" s="433"/>
      <c r="S307" s="433"/>
      <c r="T307" s="399">
        <f t="shared" si="318"/>
        <v>0</v>
      </c>
      <c r="U307" s="400" t="e">
        <f t="shared" si="319"/>
        <v>#DIV/0!</v>
      </c>
    </row>
    <row r="308" spans="1:23" ht="12.75" customHeight="1" x14ac:dyDescent="0.2">
      <c r="A308" s="401" t="str">
        <f>A$8</f>
        <v>Pašvaldības finansējums</v>
      </c>
      <c r="B308" s="433"/>
      <c r="C308" s="433"/>
      <c r="D308" s="433"/>
      <c r="E308" s="433"/>
      <c r="F308" s="433"/>
      <c r="G308" s="433"/>
      <c r="H308" s="433"/>
      <c r="I308" s="433"/>
      <c r="J308" s="433"/>
      <c r="K308" s="433"/>
      <c r="L308" s="433"/>
      <c r="M308" s="433"/>
      <c r="N308" s="433"/>
      <c r="O308" s="433"/>
      <c r="P308" s="433"/>
      <c r="Q308" s="433"/>
      <c r="R308" s="433"/>
      <c r="S308" s="433"/>
      <c r="T308" s="399">
        <f t="shared" si="318"/>
        <v>0</v>
      </c>
      <c r="U308" s="400" t="e">
        <f t="shared" si="319"/>
        <v>#DIV/0!</v>
      </c>
    </row>
    <row r="309" spans="1:23" s="3" customFormat="1" ht="12.75" customHeight="1" x14ac:dyDescent="0.2">
      <c r="A309" s="401" t="str">
        <f>A$9</f>
        <v>Cits publiskais finansējums</v>
      </c>
      <c r="B309" s="433"/>
      <c r="C309" s="433"/>
      <c r="D309" s="433"/>
      <c r="E309" s="433"/>
      <c r="F309" s="433"/>
      <c r="G309" s="433"/>
      <c r="H309" s="433"/>
      <c r="I309" s="433"/>
      <c r="J309" s="433"/>
      <c r="K309" s="433"/>
      <c r="L309" s="433"/>
      <c r="M309" s="433"/>
      <c r="N309" s="433"/>
      <c r="O309" s="433"/>
      <c r="P309" s="433"/>
      <c r="Q309" s="433"/>
      <c r="R309" s="433"/>
      <c r="S309" s="433"/>
      <c r="T309" s="399">
        <f t="shared" si="318"/>
        <v>0</v>
      </c>
      <c r="U309" s="400" t="e">
        <f t="shared" si="319"/>
        <v>#DIV/0!</v>
      </c>
    </row>
    <row r="310" spans="1:23" ht="12.75" customHeight="1" x14ac:dyDescent="0.2">
      <c r="A310" s="402" t="str">
        <f>A$10</f>
        <v>Publiskās attiecināmās izmaksas</v>
      </c>
      <c r="B310" s="300">
        <f>SUM(B305:B309)</f>
        <v>0</v>
      </c>
      <c r="C310" s="300"/>
      <c r="D310" s="300">
        <f t="shared" ref="D310" si="320">SUM(D305:D309)</f>
        <v>0</v>
      </c>
      <c r="E310" s="300"/>
      <c r="F310" s="300">
        <f t="shared" ref="F310" si="321">SUM(F305:F309)</f>
        <v>0</v>
      </c>
      <c r="G310" s="300"/>
      <c r="H310" s="300">
        <f t="shared" ref="H310" si="322">SUM(H305:H309)</f>
        <v>0</v>
      </c>
      <c r="I310" s="300"/>
      <c r="J310" s="300">
        <f t="shared" ref="J310" si="323">SUM(J305:J309)</f>
        <v>0</v>
      </c>
      <c r="K310" s="300"/>
      <c r="L310" s="300">
        <f t="shared" ref="L310" si="324">SUM(L305:L309)</f>
        <v>0</v>
      </c>
      <c r="M310" s="300"/>
      <c r="N310" s="300">
        <f t="shared" ref="N310" si="325">SUM(N305:N309)</f>
        <v>0</v>
      </c>
      <c r="O310" s="300"/>
      <c r="P310" s="300">
        <f t="shared" ref="P310" si="326">SUM(P305:P309)</f>
        <v>0</v>
      </c>
      <c r="Q310" s="300"/>
      <c r="R310" s="300">
        <f t="shared" ref="R310" si="327">SUM(R305:R309)</f>
        <v>0</v>
      </c>
      <c r="S310" s="300"/>
      <c r="T310" s="403">
        <f t="shared" si="318"/>
        <v>0</v>
      </c>
      <c r="U310" s="400" t="e">
        <f t="shared" si="319"/>
        <v>#DIV/0!</v>
      </c>
    </row>
    <row r="311" spans="1:23" ht="12.75" customHeight="1" x14ac:dyDescent="0.2">
      <c r="A311" s="401" t="str">
        <f>A$11</f>
        <v>Privātās attiecināmās izmaksas</v>
      </c>
      <c r="B311" s="433">
        <f>B312*$L$302-B305</f>
        <v>0</v>
      </c>
      <c r="C311" s="433"/>
      <c r="D311" s="433">
        <f t="shared" ref="D311" si="328">D312*$L$302-D305</f>
        <v>0</v>
      </c>
      <c r="E311" s="433"/>
      <c r="F311" s="433">
        <f t="shared" ref="F311" si="329">F312*$L$302-F305</f>
        <v>0</v>
      </c>
      <c r="G311" s="433"/>
      <c r="H311" s="433">
        <f t="shared" ref="H311" si="330">H312*$L$302-H305</f>
        <v>0</v>
      </c>
      <c r="I311" s="433"/>
      <c r="J311" s="433">
        <f t="shared" ref="J311" si="331">J312*$L$302-J305</f>
        <v>0</v>
      </c>
      <c r="K311" s="433"/>
      <c r="L311" s="433">
        <f t="shared" ref="L311" si="332">L312*$L$302-L305</f>
        <v>0</v>
      </c>
      <c r="M311" s="433"/>
      <c r="N311" s="433">
        <f t="shared" ref="N311" si="333">N312*$L$302-N305</f>
        <v>0</v>
      </c>
      <c r="O311" s="433"/>
      <c r="P311" s="433">
        <f t="shared" ref="P311" si="334">P312*$L$302-P305</f>
        <v>0</v>
      </c>
      <c r="Q311" s="433"/>
      <c r="R311" s="433">
        <f t="shared" ref="R311" si="335">R312*$L$302-R305</f>
        <v>0</v>
      </c>
      <c r="S311" s="433"/>
      <c r="T311" s="399">
        <f t="shared" si="318"/>
        <v>0</v>
      </c>
      <c r="U311" s="400" t="e">
        <f t="shared" si="319"/>
        <v>#DIV/0!</v>
      </c>
    </row>
    <row r="312" spans="1:23" ht="12.75" customHeight="1" x14ac:dyDescent="0.2">
      <c r="A312" s="402" t="str">
        <f>A$12</f>
        <v>Kopējās attiecināmās izmaksas</v>
      </c>
      <c r="B312" s="300">
        <f>'1.3.3.R.14.,41.,45.vai dz.c.s.'!H28</f>
        <v>0</v>
      </c>
      <c r="C312" s="300"/>
      <c r="D312" s="300">
        <f>'1.3.3.R.14.,41.,45.vai dz.c.s.'!J28</f>
        <v>0</v>
      </c>
      <c r="E312" s="300"/>
      <c r="F312" s="300">
        <f>'1.3.3.R.14.,41.,45.vai dz.c.s.'!L28</f>
        <v>0</v>
      </c>
      <c r="G312" s="300"/>
      <c r="H312" s="300">
        <f>'1.3.3.R.14.,41.,45.vai dz.c.s.'!N28</f>
        <v>0</v>
      </c>
      <c r="I312" s="300"/>
      <c r="J312" s="300">
        <f>'1.3.3.R.14.,41.,45.vai dz.c.s.'!P28</f>
        <v>0</v>
      </c>
      <c r="K312" s="300"/>
      <c r="L312" s="300">
        <f>'1.3.3.R.14.,41.,45.vai dz.c.s.'!R28</f>
        <v>0</v>
      </c>
      <c r="M312" s="300"/>
      <c r="N312" s="300">
        <f>'1.3.3.R.14.,41.,45.vai dz.c.s.'!T28</f>
        <v>0</v>
      </c>
      <c r="O312" s="300"/>
      <c r="P312" s="300">
        <f>'1.3.3.R.14.,41.,45.vai dz.c.s.'!V28</f>
        <v>0</v>
      </c>
      <c r="Q312" s="300"/>
      <c r="R312" s="300">
        <f>'1.3.3.R.14.,41.,45.vai dz.c.s.'!X28</f>
        <v>0</v>
      </c>
      <c r="S312" s="300"/>
      <c r="T312" s="403">
        <f>SUM(B312:R312)</f>
        <v>0</v>
      </c>
      <c r="U312" s="400" t="e">
        <f t="shared" si="319"/>
        <v>#DIV/0!</v>
      </c>
    </row>
    <row r="313" spans="1:23" ht="12.75" customHeight="1" x14ac:dyDescent="0.2">
      <c r="A313" s="401" t="str">
        <f>A$13</f>
        <v>Publiskās ārpusprojekta izmaksas</v>
      </c>
      <c r="B313" s="435"/>
      <c r="C313" s="435"/>
      <c r="D313" s="435"/>
      <c r="E313" s="435"/>
      <c r="F313" s="435"/>
      <c r="G313" s="435"/>
      <c r="H313" s="435"/>
      <c r="I313" s="435"/>
      <c r="J313" s="435"/>
      <c r="K313" s="435"/>
      <c r="L313" s="435"/>
      <c r="M313" s="435"/>
      <c r="N313" s="435"/>
      <c r="O313" s="435"/>
      <c r="P313" s="435"/>
      <c r="Q313" s="435"/>
      <c r="R313" s="435"/>
      <c r="S313" s="435"/>
      <c r="T313" s="399">
        <f t="shared" ref="T313:T315" si="336">SUM(B313:R313)</f>
        <v>0</v>
      </c>
      <c r="U313" s="434" t="s">
        <v>322</v>
      </c>
    </row>
    <row r="314" spans="1:23" ht="12.75" customHeight="1" x14ac:dyDescent="0.2">
      <c r="A314" s="401" t="str">
        <f>A$14</f>
        <v>Privātās ārpusprojekta izmaksas</v>
      </c>
      <c r="B314" s="433">
        <f>'1.3.3.R.14.,41.,45.vai dz.c.s.'!I28</f>
        <v>0</v>
      </c>
      <c r="C314" s="433"/>
      <c r="D314" s="433">
        <f>'1.3.3.R.14.,41.,45.vai dz.c.s.'!K28</f>
        <v>0</v>
      </c>
      <c r="E314" s="433"/>
      <c r="F314" s="433">
        <f>'1.3.3.R.14.,41.,45.vai dz.c.s.'!M28</f>
        <v>0</v>
      </c>
      <c r="G314" s="433"/>
      <c r="H314" s="433">
        <f>'1.3.3.R.14.,41.,45.vai dz.c.s.'!O28</f>
        <v>0</v>
      </c>
      <c r="I314" s="433"/>
      <c r="J314" s="433">
        <f>'1.3.3.R.14.,41.,45.vai dz.c.s.'!Q28</f>
        <v>0</v>
      </c>
      <c r="K314" s="433"/>
      <c r="L314" s="433">
        <f>'1.3.3.R.14.,41.,45.vai dz.c.s.'!S28</f>
        <v>0</v>
      </c>
      <c r="M314" s="433"/>
      <c r="N314" s="433">
        <f>'1.3.3.R.14.,41.,45.vai dz.c.s.'!U28</f>
        <v>0</v>
      </c>
      <c r="O314" s="433"/>
      <c r="P314" s="433">
        <f>'1.3.3.R.14.,41.,45.vai dz.c.s.'!W28</f>
        <v>0</v>
      </c>
      <c r="Q314" s="433"/>
      <c r="R314" s="433">
        <f>'1.3.3.R.14.,41.,45.vai dz.c.s.'!Y28</f>
        <v>0</v>
      </c>
      <c r="S314" s="433"/>
      <c r="T314" s="399">
        <f t="shared" si="336"/>
        <v>0</v>
      </c>
      <c r="U314" s="434" t="s">
        <v>322</v>
      </c>
    </row>
    <row r="315" spans="1:23" ht="12.75" customHeight="1" x14ac:dyDescent="0.2">
      <c r="A315" s="402" t="str">
        <f>A$15</f>
        <v>Ārpusprojekta izmaksas kopā</v>
      </c>
      <c r="B315" s="300">
        <f>SUM(B313:B314)</f>
        <v>0</v>
      </c>
      <c r="C315" s="300"/>
      <c r="D315" s="300">
        <f t="shared" ref="D315" si="337">SUM(D313:D314)</f>
        <v>0</v>
      </c>
      <c r="E315" s="300"/>
      <c r="F315" s="300">
        <f t="shared" ref="F315" si="338">SUM(F313:F314)</f>
        <v>0</v>
      </c>
      <c r="G315" s="300"/>
      <c r="H315" s="300">
        <f t="shared" ref="H315" si="339">SUM(H313:H314)</f>
        <v>0</v>
      </c>
      <c r="I315" s="300"/>
      <c r="J315" s="300">
        <f t="shared" ref="J315" si="340">SUM(J313:J314)</f>
        <v>0</v>
      </c>
      <c r="K315" s="300"/>
      <c r="L315" s="300">
        <f t="shared" ref="L315" si="341">SUM(L313:L314)</f>
        <v>0</v>
      </c>
      <c r="M315" s="300"/>
      <c r="N315" s="300">
        <f t="shared" ref="N315" si="342">SUM(N313:N314)</f>
        <v>0</v>
      </c>
      <c r="O315" s="300"/>
      <c r="P315" s="300">
        <f t="shared" ref="P315" si="343">SUM(P313:P314)</f>
        <v>0</v>
      </c>
      <c r="Q315" s="300"/>
      <c r="R315" s="300">
        <f t="shared" ref="R315" si="344">SUM(R313:R314)</f>
        <v>0</v>
      </c>
      <c r="S315" s="300"/>
      <c r="T315" s="403">
        <f t="shared" si="336"/>
        <v>0</v>
      </c>
      <c r="U315" s="434" t="s">
        <v>322</v>
      </c>
    </row>
    <row r="316" spans="1:23" ht="12.75" customHeight="1" x14ac:dyDescent="0.25">
      <c r="A316" s="407" t="str">
        <f>A$16</f>
        <v>Kopējās izmaksas</v>
      </c>
      <c r="B316" s="408">
        <f>B312+B315</f>
        <v>0</v>
      </c>
      <c r="C316" s="408"/>
      <c r="D316" s="408">
        <f t="shared" ref="D316" si="345">D312+D315</f>
        <v>0</v>
      </c>
      <c r="E316" s="408"/>
      <c r="F316" s="408">
        <f t="shared" ref="F316" si="346">F312+F315</f>
        <v>0</v>
      </c>
      <c r="G316" s="408"/>
      <c r="H316" s="408">
        <f t="shared" ref="H316" si="347">H312+H315</f>
        <v>0</v>
      </c>
      <c r="I316" s="408"/>
      <c r="J316" s="408">
        <f t="shared" ref="J316" si="348">J312+J315</f>
        <v>0</v>
      </c>
      <c r="K316" s="408"/>
      <c r="L316" s="408">
        <f t="shared" ref="L316" si="349">L312+L315</f>
        <v>0</v>
      </c>
      <c r="M316" s="408"/>
      <c r="N316" s="408">
        <f t="shared" ref="N316" si="350">N312+N315</f>
        <v>0</v>
      </c>
      <c r="O316" s="408"/>
      <c r="P316" s="408">
        <f t="shared" ref="P316" si="351">P312+P315</f>
        <v>0</v>
      </c>
      <c r="Q316" s="408"/>
      <c r="R316" s="408">
        <f t="shared" ref="R316" si="352">R312+R315</f>
        <v>0</v>
      </c>
      <c r="S316" s="408"/>
      <c r="T316" s="403">
        <f>SUM(B316:R316)</f>
        <v>0</v>
      </c>
      <c r="U316" s="434" t="s">
        <v>322</v>
      </c>
    </row>
    <row r="318" spans="1:23" ht="18.75" customHeight="1" x14ac:dyDescent="0.2">
      <c r="A318" s="523" t="str">
        <f>'1.3.4.R.14.,41.,45.vai dz.c.s.'!B3</f>
        <v>Projekta iesniedzējs vai sadarbības partneris (1.3.4.):</v>
      </c>
      <c r="B318" s="424">
        <f>'1.3.4.R.14.,41.,45.vai dz.c.s.'!C3</f>
        <v>0</v>
      </c>
      <c r="C318" s="425"/>
      <c r="D318" s="425"/>
      <c r="E318" s="425"/>
      <c r="F318" s="424">
        <f>'1.3.4.R.14.,41.,45.vai dz.c.s.'!H3</f>
        <v>0</v>
      </c>
      <c r="G318" s="425"/>
      <c r="H318" s="426"/>
      <c r="I318" s="425"/>
      <c r="J318" s="426" t="s">
        <v>329</v>
      </c>
      <c r="K318" s="425"/>
      <c r="L318" s="428">
        <f>'1.3.4.R.14.,41.,45.vai dz.c.s.'!C7</f>
        <v>0.3</v>
      </c>
      <c r="M318" s="425"/>
      <c r="N318" s="429" t="s">
        <v>177</v>
      </c>
      <c r="O318" s="425"/>
      <c r="P318" s="429"/>
      <c r="Q318" s="525"/>
      <c r="R318" s="429">
        <f>'1.3.4.R.14.,41.,45.vai dz.c.s.'!N3</f>
        <v>0</v>
      </c>
      <c r="S318" s="425"/>
      <c r="T318" s="426"/>
      <c r="U318" s="426"/>
      <c r="W318" s="4">
        <f>IF(F318=Dati!$J$3,1,IF(F318=Dati!$J$4,2,IF(F318=Dati!$J$5,3,0)))</f>
        <v>0</v>
      </c>
    </row>
    <row r="319" spans="1:23" x14ac:dyDescent="0.2">
      <c r="A319" s="395" t="s">
        <v>314</v>
      </c>
      <c r="B319" s="396">
        <f>B$3</f>
        <v>2026</v>
      </c>
      <c r="C319" s="396"/>
      <c r="D319" s="396">
        <f>D$3</f>
        <v>2027</v>
      </c>
      <c r="E319" s="396"/>
      <c r="F319" s="396">
        <f>F$3</f>
        <v>2028</v>
      </c>
      <c r="G319" s="396"/>
      <c r="H319" s="396">
        <f>H$3</f>
        <v>2029</v>
      </c>
      <c r="I319" s="396"/>
      <c r="J319" s="396" t="str">
        <f>J$3</f>
        <v>X</v>
      </c>
      <c r="K319" s="396"/>
      <c r="L319" s="396" t="str">
        <f>L$3</f>
        <v>X</v>
      </c>
      <c r="M319" s="396"/>
      <c r="N319" s="396" t="str">
        <f>N$3</f>
        <v>X</v>
      </c>
      <c r="O319" s="396"/>
      <c r="P319" s="396" t="str">
        <f>P$3</f>
        <v>X</v>
      </c>
      <c r="Q319" s="396"/>
      <c r="R319" s="396" t="str">
        <f>R$3</f>
        <v>X</v>
      </c>
      <c r="S319" s="396"/>
      <c r="T319" s="396"/>
      <c r="U319" s="396"/>
    </row>
    <row r="320" spans="1:23" x14ac:dyDescent="0.2">
      <c r="A320" s="430"/>
      <c r="B320" s="397" t="s">
        <v>315</v>
      </c>
      <c r="C320" s="397"/>
      <c r="D320" s="397" t="s">
        <v>315</v>
      </c>
      <c r="E320" s="397"/>
      <c r="F320" s="397" t="s">
        <v>315</v>
      </c>
      <c r="G320" s="397"/>
      <c r="H320" s="397" t="s">
        <v>315</v>
      </c>
      <c r="I320" s="397"/>
      <c r="J320" s="397" t="s">
        <v>315</v>
      </c>
      <c r="K320" s="397"/>
      <c r="L320" s="397" t="s">
        <v>315</v>
      </c>
      <c r="M320" s="397"/>
      <c r="N320" s="397" t="s">
        <v>315</v>
      </c>
      <c r="O320" s="397"/>
      <c r="P320" s="397" t="s">
        <v>315</v>
      </c>
      <c r="Q320" s="397"/>
      <c r="R320" s="397" t="s">
        <v>315</v>
      </c>
      <c r="S320" s="397"/>
      <c r="T320" s="397" t="s">
        <v>191</v>
      </c>
      <c r="U320" s="397" t="s">
        <v>131</v>
      </c>
    </row>
    <row r="321" spans="1:23" ht="12.75" customHeight="1" x14ac:dyDescent="0.2">
      <c r="A321" s="431" t="str">
        <f>A$5</f>
        <v>Taisnīgas pārkārtošanās fonds</v>
      </c>
      <c r="B321" s="432">
        <f>B328*$L$318</f>
        <v>0</v>
      </c>
      <c r="C321" s="432"/>
      <c r="D321" s="432">
        <f t="shared" ref="D321" si="353">D328*$L$318</f>
        <v>0</v>
      </c>
      <c r="E321" s="432"/>
      <c r="F321" s="432">
        <f t="shared" ref="F321" si="354">F328*$L$318</f>
        <v>0</v>
      </c>
      <c r="G321" s="432"/>
      <c r="H321" s="432">
        <f t="shared" ref="H321" si="355">H328*$L$318</f>
        <v>0</v>
      </c>
      <c r="I321" s="432"/>
      <c r="J321" s="432">
        <f t="shared" ref="J321" si="356">J328*$L$318</f>
        <v>0</v>
      </c>
      <c r="K321" s="432"/>
      <c r="L321" s="432">
        <f t="shared" ref="L321" si="357">L328*$L$318</f>
        <v>0</v>
      </c>
      <c r="M321" s="432"/>
      <c r="N321" s="432">
        <f t="shared" ref="N321" si="358">N328*$L$318</f>
        <v>0</v>
      </c>
      <c r="O321" s="432"/>
      <c r="P321" s="432">
        <f t="shared" ref="P321" si="359">P328*$L$318</f>
        <v>0</v>
      </c>
      <c r="Q321" s="432"/>
      <c r="R321" s="432">
        <f t="shared" ref="R321" si="360">R328*$L$318</f>
        <v>0</v>
      </c>
      <c r="S321" s="432"/>
      <c r="T321" s="399">
        <f>SUM(B321:R321)</f>
        <v>0</v>
      </c>
      <c r="U321" s="400" t="e">
        <f>T321/$T$328</f>
        <v>#DIV/0!</v>
      </c>
    </row>
    <row r="322" spans="1:23" ht="12.75" customHeight="1" x14ac:dyDescent="0.2">
      <c r="A322" s="401" t="str">
        <f>A$6</f>
        <v>Attiecināmais valsts budžeta finansējums</v>
      </c>
      <c r="B322" s="432"/>
      <c r="C322" s="432"/>
      <c r="D322" s="432"/>
      <c r="E322" s="432"/>
      <c r="F322" s="432"/>
      <c r="G322" s="432"/>
      <c r="H322" s="432"/>
      <c r="I322" s="432"/>
      <c r="J322" s="432"/>
      <c r="K322" s="432"/>
      <c r="L322" s="432"/>
      <c r="M322" s="432"/>
      <c r="N322" s="432"/>
      <c r="O322" s="432"/>
      <c r="P322" s="432"/>
      <c r="Q322" s="432"/>
      <c r="R322" s="432"/>
      <c r="S322" s="432"/>
      <c r="T322" s="399">
        <f t="shared" ref="T322:T327" si="361">SUM(B322:R322)</f>
        <v>0</v>
      </c>
      <c r="U322" s="400" t="e">
        <f t="shared" ref="U322:U328" si="362">T322/$T$328</f>
        <v>#DIV/0!</v>
      </c>
    </row>
    <row r="323" spans="1:23" ht="12.75" customHeight="1" x14ac:dyDescent="0.2">
      <c r="A323" s="401" t="str">
        <f>A$7</f>
        <v>Valsts budžeta dotācija pašvaldībām</v>
      </c>
      <c r="B323" s="433"/>
      <c r="C323" s="433"/>
      <c r="D323" s="433"/>
      <c r="E323" s="433"/>
      <c r="F323" s="433"/>
      <c r="G323" s="433"/>
      <c r="H323" s="433"/>
      <c r="I323" s="433"/>
      <c r="J323" s="433"/>
      <c r="K323" s="433"/>
      <c r="L323" s="433"/>
      <c r="M323" s="433"/>
      <c r="N323" s="433"/>
      <c r="O323" s="433"/>
      <c r="P323" s="433"/>
      <c r="Q323" s="433"/>
      <c r="R323" s="433"/>
      <c r="S323" s="433"/>
      <c r="T323" s="399">
        <f t="shared" si="361"/>
        <v>0</v>
      </c>
      <c r="U323" s="400" t="e">
        <f t="shared" si="362"/>
        <v>#DIV/0!</v>
      </c>
    </row>
    <row r="324" spans="1:23" ht="12.75" customHeight="1" x14ac:dyDescent="0.2">
      <c r="A324" s="401" t="str">
        <f>A$8</f>
        <v>Pašvaldības finansējums</v>
      </c>
      <c r="B324" s="433"/>
      <c r="C324" s="433"/>
      <c r="D324" s="433"/>
      <c r="E324" s="433"/>
      <c r="F324" s="433"/>
      <c r="G324" s="433"/>
      <c r="H324" s="433"/>
      <c r="I324" s="433"/>
      <c r="J324" s="433"/>
      <c r="K324" s="433"/>
      <c r="L324" s="433"/>
      <c r="M324" s="433"/>
      <c r="N324" s="433"/>
      <c r="O324" s="433"/>
      <c r="P324" s="433"/>
      <c r="Q324" s="433"/>
      <c r="R324" s="433"/>
      <c r="S324" s="433"/>
      <c r="T324" s="399">
        <f t="shared" si="361"/>
        <v>0</v>
      </c>
      <c r="U324" s="400" t="e">
        <f t="shared" si="362"/>
        <v>#DIV/0!</v>
      </c>
    </row>
    <row r="325" spans="1:23" s="3" customFormat="1" ht="12.75" customHeight="1" x14ac:dyDescent="0.2">
      <c r="A325" s="401" t="str">
        <f>A$9</f>
        <v>Cits publiskais finansējums</v>
      </c>
      <c r="B325" s="433"/>
      <c r="C325" s="433"/>
      <c r="D325" s="433"/>
      <c r="E325" s="433"/>
      <c r="F325" s="433"/>
      <c r="G325" s="433"/>
      <c r="H325" s="433"/>
      <c r="I325" s="433"/>
      <c r="J325" s="433"/>
      <c r="K325" s="433"/>
      <c r="L325" s="433"/>
      <c r="M325" s="433"/>
      <c r="N325" s="433"/>
      <c r="O325" s="433"/>
      <c r="P325" s="433"/>
      <c r="Q325" s="433"/>
      <c r="R325" s="433"/>
      <c r="S325" s="433"/>
      <c r="T325" s="399">
        <f t="shared" si="361"/>
        <v>0</v>
      </c>
      <c r="U325" s="400" t="e">
        <f t="shared" si="362"/>
        <v>#DIV/0!</v>
      </c>
    </row>
    <row r="326" spans="1:23" ht="12.75" customHeight="1" x14ac:dyDescent="0.2">
      <c r="A326" s="402" t="str">
        <f>A$10</f>
        <v>Publiskās attiecināmās izmaksas</v>
      </c>
      <c r="B326" s="300">
        <f>SUM(B321:B325)</f>
        <v>0</v>
      </c>
      <c r="C326" s="300"/>
      <c r="D326" s="300">
        <f t="shared" ref="D326" si="363">SUM(D321:D325)</f>
        <v>0</v>
      </c>
      <c r="E326" s="300"/>
      <c r="F326" s="300">
        <f t="shared" ref="F326" si="364">SUM(F321:F325)</f>
        <v>0</v>
      </c>
      <c r="G326" s="300"/>
      <c r="H326" s="300">
        <f t="shared" ref="H326" si="365">SUM(H321:H325)</f>
        <v>0</v>
      </c>
      <c r="I326" s="300"/>
      <c r="J326" s="300">
        <f t="shared" ref="J326" si="366">SUM(J321:J325)</f>
        <v>0</v>
      </c>
      <c r="K326" s="300"/>
      <c r="L326" s="300">
        <f t="shared" ref="L326" si="367">SUM(L321:L325)</f>
        <v>0</v>
      </c>
      <c r="M326" s="300"/>
      <c r="N326" s="300">
        <f t="shared" ref="N326" si="368">SUM(N321:N325)</f>
        <v>0</v>
      </c>
      <c r="O326" s="300"/>
      <c r="P326" s="300">
        <f t="shared" ref="P326" si="369">SUM(P321:P325)</f>
        <v>0</v>
      </c>
      <c r="Q326" s="300"/>
      <c r="R326" s="300">
        <f t="shared" ref="R326" si="370">SUM(R321:R325)</f>
        <v>0</v>
      </c>
      <c r="S326" s="300"/>
      <c r="T326" s="403">
        <f t="shared" si="361"/>
        <v>0</v>
      </c>
      <c r="U326" s="400" t="e">
        <f t="shared" si="362"/>
        <v>#DIV/0!</v>
      </c>
    </row>
    <row r="327" spans="1:23" ht="12.75" customHeight="1" x14ac:dyDescent="0.2">
      <c r="A327" s="401" t="str">
        <f>A$11</f>
        <v>Privātās attiecināmās izmaksas</v>
      </c>
      <c r="B327" s="433">
        <f>B328-B321</f>
        <v>0</v>
      </c>
      <c r="C327" s="433"/>
      <c r="D327" s="433">
        <f t="shared" ref="D327" si="371">D328-D321</f>
        <v>0</v>
      </c>
      <c r="E327" s="433"/>
      <c r="F327" s="433">
        <f t="shared" ref="F327" si="372">F328-F321</f>
        <v>0</v>
      </c>
      <c r="G327" s="433"/>
      <c r="H327" s="433">
        <f t="shared" ref="H327" si="373">H328-H321</f>
        <v>0</v>
      </c>
      <c r="I327" s="433"/>
      <c r="J327" s="433">
        <f t="shared" ref="J327" si="374">J328-J321</f>
        <v>0</v>
      </c>
      <c r="K327" s="433"/>
      <c r="L327" s="433">
        <f t="shared" ref="L327" si="375">L328-L321</f>
        <v>0</v>
      </c>
      <c r="M327" s="433"/>
      <c r="N327" s="433">
        <f t="shared" ref="N327" si="376">N328-N321</f>
        <v>0</v>
      </c>
      <c r="O327" s="433"/>
      <c r="P327" s="433">
        <f t="shared" ref="P327" si="377">P328-P321</f>
        <v>0</v>
      </c>
      <c r="Q327" s="433"/>
      <c r="R327" s="433">
        <f t="shared" ref="R327" si="378">R328-R321</f>
        <v>0</v>
      </c>
      <c r="S327" s="433"/>
      <c r="T327" s="399">
        <f t="shared" si="361"/>
        <v>0</v>
      </c>
      <c r="U327" s="400" t="e">
        <f t="shared" si="362"/>
        <v>#DIV/0!</v>
      </c>
    </row>
    <row r="328" spans="1:23" ht="12.75" customHeight="1" x14ac:dyDescent="0.2">
      <c r="A328" s="402" t="str">
        <f>A$12</f>
        <v>Kopējās attiecināmās izmaksas</v>
      </c>
      <c r="B328" s="300">
        <f>'1.3.4.R.14.,41.,45.vai dz.c.s.'!H27</f>
        <v>0</v>
      </c>
      <c r="C328" s="300"/>
      <c r="D328" s="300">
        <f>'1.3.4.R.14.,41.,45.vai dz.c.s.'!J27</f>
        <v>0</v>
      </c>
      <c r="E328" s="300"/>
      <c r="F328" s="300">
        <f>'1.3.4.R.14.,41.,45.vai dz.c.s.'!L27</f>
        <v>0</v>
      </c>
      <c r="G328" s="300"/>
      <c r="H328" s="300">
        <f>'1.3.4.R.14.,41.,45.vai dz.c.s.'!N27</f>
        <v>0</v>
      </c>
      <c r="I328" s="300"/>
      <c r="J328" s="300">
        <f>'1.3.4.R.14.,41.,45.vai dz.c.s.'!P27</f>
        <v>0</v>
      </c>
      <c r="K328" s="300"/>
      <c r="L328" s="300">
        <f>'1.3.4.R.14.,41.,45.vai dz.c.s.'!R27</f>
        <v>0</v>
      </c>
      <c r="M328" s="300"/>
      <c r="N328" s="300">
        <f>'1.3.4.R.14.,41.,45.vai dz.c.s.'!T27</f>
        <v>0</v>
      </c>
      <c r="O328" s="300"/>
      <c r="P328" s="300">
        <f>'1.3.4.R.14.,41.,45.vai dz.c.s.'!V27</f>
        <v>0</v>
      </c>
      <c r="Q328" s="300"/>
      <c r="R328" s="300">
        <f>'1.3.4.R.14.,41.,45.vai dz.c.s.'!X27</f>
        <v>0</v>
      </c>
      <c r="S328" s="300"/>
      <c r="T328" s="403">
        <f>SUM(B328:R328)</f>
        <v>0</v>
      </c>
      <c r="U328" s="400" t="e">
        <f t="shared" si="362"/>
        <v>#DIV/0!</v>
      </c>
    </row>
    <row r="329" spans="1:23" ht="12.75" customHeight="1" x14ac:dyDescent="0.2">
      <c r="A329" s="401" t="str">
        <f>A$13</f>
        <v>Publiskās ārpusprojekta izmaksas</v>
      </c>
      <c r="B329" s="435"/>
      <c r="C329" s="435"/>
      <c r="D329" s="435"/>
      <c r="E329" s="435"/>
      <c r="F329" s="435"/>
      <c r="G329" s="435"/>
      <c r="H329" s="435"/>
      <c r="I329" s="435"/>
      <c r="J329" s="435"/>
      <c r="K329" s="435"/>
      <c r="L329" s="435"/>
      <c r="M329" s="435"/>
      <c r="N329" s="435"/>
      <c r="O329" s="435"/>
      <c r="P329" s="435"/>
      <c r="Q329" s="435"/>
      <c r="R329" s="435"/>
      <c r="S329" s="435"/>
      <c r="T329" s="399">
        <f t="shared" ref="T329:T331" si="379">SUM(B329:R329)</f>
        <v>0</v>
      </c>
      <c r="U329" s="434" t="s">
        <v>322</v>
      </c>
    </row>
    <row r="330" spans="1:23" ht="12.75" customHeight="1" x14ac:dyDescent="0.2">
      <c r="A330" s="401" t="str">
        <f>A$14</f>
        <v>Privātās ārpusprojekta izmaksas</v>
      </c>
      <c r="B330" s="433">
        <f>'1.3.4.R.14.,41.,45.vai dz.c.s.'!I27</f>
        <v>0</v>
      </c>
      <c r="C330" s="433"/>
      <c r="D330" s="433">
        <f>'1.3.4.R.14.,41.,45.vai dz.c.s.'!K27</f>
        <v>0</v>
      </c>
      <c r="E330" s="433"/>
      <c r="F330" s="433">
        <f>'1.3.4.R.14.,41.,45.vai dz.c.s.'!M27</f>
        <v>0</v>
      </c>
      <c r="G330" s="433"/>
      <c r="H330" s="433">
        <f>'1.3.4.R.14.,41.,45.vai dz.c.s.'!O27</f>
        <v>0</v>
      </c>
      <c r="I330" s="433"/>
      <c r="J330" s="433">
        <f>'1.3.4.R.14.,41.,45.vai dz.c.s.'!Q27</f>
        <v>0</v>
      </c>
      <c r="K330" s="433"/>
      <c r="L330" s="433">
        <f>'1.3.4.R.14.,41.,45.vai dz.c.s.'!S27</f>
        <v>0</v>
      </c>
      <c r="M330" s="433"/>
      <c r="N330" s="433">
        <f>'1.3.4.R.14.,41.,45.vai dz.c.s.'!U27</f>
        <v>0</v>
      </c>
      <c r="O330" s="433"/>
      <c r="P330" s="433">
        <f>'1.3.4.R.14.,41.,45.vai dz.c.s.'!W27</f>
        <v>0</v>
      </c>
      <c r="Q330" s="433"/>
      <c r="R330" s="433">
        <f>'1.3.4.R.14.,41.,45.vai dz.c.s.'!Y27</f>
        <v>0</v>
      </c>
      <c r="S330" s="433"/>
      <c r="T330" s="399">
        <f t="shared" si="379"/>
        <v>0</v>
      </c>
      <c r="U330" s="434" t="s">
        <v>322</v>
      </c>
    </row>
    <row r="331" spans="1:23" ht="12.75" customHeight="1" x14ac:dyDescent="0.2">
      <c r="A331" s="402" t="str">
        <f>A$15</f>
        <v>Ārpusprojekta izmaksas kopā</v>
      </c>
      <c r="B331" s="300">
        <f>SUM(B329:B330)</f>
        <v>0</v>
      </c>
      <c r="C331" s="300"/>
      <c r="D331" s="300">
        <f t="shared" ref="D331" si="380">SUM(D329:D330)</f>
        <v>0</v>
      </c>
      <c r="E331" s="300"/>
      <c r="F331" s="300">
        <f t="shared" ref="F331" si="381">SUM(F329:F330)</f>
        <v>0</v>
      </c>
      <c r="G331" s="300"/>
      <c r="H331" s="300">
        <f t="shared" ref="H331" si="382">SUM(H329:H330)</f>
        <v>0</v>
      </c>
      <c r="I331" s="300"/>
      <c r="J331" s="300">
        <f t="shared" ref="J331" si="383">SUM(J329:J330)</f>
        <v>0</v>
      </c>
      <c r="K331" s="300"/>
      <c r="L331" s="300">
        <f t="shared" ref="L331" si="384">SUM(L329:L330)</f>
        <v>0</v>
      </c>
      <c r="M331" s="300"/>
      <c r="N331" s="300">
        <f t="shared" ref="N331" si="385">SUM(N329:N330)</f>
        <v>0</v>
      </c>
      <c r="O331" s="300"/>
      <c r="P331" s="300">
        <f t="shared" ref="P331" si="386">SUM(P329:P330)</f>
        <v>0</v>
      </c>
      <c r="Q331" s="300"/>
      <c r="R331" s="300">
        <f t="shared" ref="R331" si="387">SUM(R329:R330)</f>
        <v>0</v>
      </c>
      <c r="S331" s="300"/>
      <c r="T331" s="403">
        <f t="shared" si="379"/>
        <v>0</v>
      </c>
      <c r="U331" s="434" t="s">
        <v>322</v>
      </c>
    </row>
    <row r="332" spans="1:23" ht="12.75" customHeight="1" x14ac:dyDescent="0.25">
      <c r="A332" s="407" t="str">
        <f>A$16</f>
        <v>Kopējās izmaksas</v>
      </c>
      <c r="B332" s="408">
        <f>B328+B331</f>
        <v>0</v>
      </c>
      <c r="C332" s="408"/>
      <c r="D332" s="408">
        <f t="shared" ref="D332" si="388">D328+D331</f>
        <v>0</v>
      </c>
      <c r="E332" s="408"/>
      <c r="F332" s="408">
        <f t="shared" ref="F332" si="389">F328+F331</f>
        <v>0</v>
      </c>
      <c r="G332" s="408"/>
      <c r="H332" s="408">
        <f t="shared" ref="H332" si="390">H328+H331</f>
        <v>0</v>
      </c>
      <c r="I332" s="408"/>
      <c r="J332" s="408">
        <f t="shared" ref="J332" si="391">J328+J331</f>
        <v>0</v>
      </c>
      <c r="K332" s="408"/>
      <c r="L332" s="408">
        <f t="shared" ref="L332" si="392">L328+L331</f>
        <v>0</v>
      </c>
      <c r="M332" s="408"/>
      <c r="N332" s="408">
        <f t="shared" ref="N332" si="393">N328+N331</f>
        <v>0</v>
      </c>
      <c r="O332" s="408"/>
      <c r="P332" s="408">
        <f t="shared" ref="P332" si="394">P328+P331</f>
        <v>0</v>
      </c>
      <c r="Q332" s="408"/>
      <c r="R332" s="408">
        <f t="shared" ref="R332" si="395">R328+R331</f>
        <v>0</v>
      </c>
      <c r="S332" s="408"/>
      <c r="T332" s="403">
        <f>SUM(B332:R332)</f>
        <v>0</v>
      </c>
      <c r="U332" s="434" t="s">
        <v>322</v>
      </c>
    </row>
    <row r="334" spans="1:23" ht="18.75" customHeight="1" x14ac:dyDescent="0.2">
      <c r="A334" s="523" t="str">
        <f>A318</f>
        <v>Projekta iesniedzējs vai sadarbības partneris (1.3.4.):</v>
      </c>
      <c r="B334" s="424">
        <f>'1.3.4.R.14.,41.,45.vai dz.c.s.'!C3</f>
        <v>0</v>
      </c>
      <c r="C334" s="425"/>
      <c r="D334" s="425"/>
      <c r="E334" s="425"/>
      <c r="F334" s="424">
        <f>'1.3.4.R.14.,41.,45.vai dz.c.s.'!H3</f>
        <v>0</v>
      </c>
      <c r="G334" s="425"/>
      <c r="H334" s="426"/>
      <c r="I334" s="425"/>
      <c r="J334" s="426" t="s">
        <v>329</v>
      </c>
      <c r="K334" s="425"/>
      <c r="L334" s="428">
        <f>'1.3.4.R.14.,41.,45.vai dz.c.s.'!C14</f>
        <v>1</v>
      </c>
      <c r="M334" s="425"/>
      <c r="N334" s="429" t="s">
        <v>342</v>
      </c>
      <c r="O334" s="425"/>
      <c r="P334" s="426"/>
      <c r="Q334" s="425"/>
      <c r="R334" s="426"/>
      <c r="S334" s="425"/>
      <c r="T334" s="426"/>
      <c r="U334" s="426"/>
      <c r="W334" s="4">
        <f>IF(F334=Dati!$J$3,1,IF(F334=Dati!$J$4,2,IF(F334=Dati!$J$5,3,0)))</f>
        <v>0</v>
      </c>
    </row>
    <row r="335" spans="1:23" x14ac:dyDescent="0.2">
      <c r="A335" s="395" t="s">
        <v>314</v>
      </c>
      <c r="B335" s="396">
        <f>B$3</f>
        <v>2026</v>
      </c>
      <c r="C335" s="396"/>
      <c r="D335" s="396">
        <f>D$3</f>
        <v>2027</v>
      </c>
      <c r="E335" s="396"/>
      <c r="F335" s="396">
        <f>F$3</f>
        <v>2028</v>
      </c>
      <c r="G335" s="396"/>
      <c r="H335" s="396">
        <f>H$3</f>
        <v>2029</v>
      </c>
      <c r="I335" s="396"/>
      <c r="J335" s="396" t="str">
        <f>J$3</f>
        <v>X</v>
      </c>
      <c r="K335" s="396"/>
      <c r="L335" s="396" t="str">
        <f>L$3</f>
        <v>X</v>
      </c>
      <c r="M335" s="396"/>
      <c r="N335" s="396" t="str">
        <f>N$3</f>
        <v>X</v>
      </c>
      <c r="O335" s="396"/>
      <c r="P335" s="396" t="str">
        <f>P$3</f>
        <v>X</v>
      </c>
      <c r="Q335" s="396"/>
      <c r="R335" s="396" t="str">
        <f>R$3</f>
        <v>X</v>
      </c>
      <c r="S335" s="396"/>
      <c r="T335" s="396"/>
      <c r="U335" s="396"/>
    </row>
    <row r="336" spans="1:23" x14ac:dyDescent="0.2">
      <c r="A336" s="430"/>
      <c r="B336" s="397" t="s">
        <v>315</v>
      </c>
      <c r="C336" s="397"/>
      <c r="D336" s="397" t="s">
        <v>315</v>
      </c>
      <c r="E336" s="397"/>
      <c r="F336" s="397" t="s">
        <v>315</v>
      </c>
      <c r="G336" s="397"/>
      <c r="H336" s="397" t="s">
        <v>315</v>
      </c>
      <c r="I336" s="397"/>
      <c r="J336" s="397" t="s">
        <v>315</v>
      </c>
      <c r="K336" s="397"/>
      <c r="L336" s="397" t="s">
        <v>315</v>
      </c>
      <c r="M336" s="397"/>
      <c r="N336" s="397" t="s">
        <v>315</v>
      </c>
      <c r="O336" s="397"/>
      <c r="P336" s="397" t="s">
        <v>315</v>
      </c>
      <c r="Q336" s="397"/>
      <c r="R336" s="397" t="s">
        <v>315</v>
      </c>
      <c r="S336" s="397"/>
      <c r="T336" s="397" t="s">
        <v>191</v>
      </c>
      <c r="U336" s="397" t="s">
        <v>131</v>
      </c>
    </row>
    <row r="337" spans="1:23" ht="12.75" customHeight="1" x14ac:dyDescent="0.2">
      <c r="A337" s="431" t="str">
        <f>A$5</f>
        <v>Taisnīgas pārkārtošanās fonds</v>
      </c>
      <c r="B337" s="432">
        <f>B344*$L$398</f>
        <v>0</v>
      </c>
      <c r="C337" s="432"/>
      <c r="D337" s="432">
        <f t="shared" ref="D337" si="396">D344*$L$398</f>
        <v>0</v>
      </c>
      <c r="E337" s="432"/>
      <c r="F337" s="432">
        <f t="shared" ref="F337" si="397">F344*$L$398</f>
        <v>0</v>
      </c>
      <c r="G337" s="432"/>
      <c r="H337" s="432">
        <f t="shared" ref="H337" si="398">H344*$L$398</f>
        <v>0</v>
      </c>
      <c r="I337" s="432"/>
      <c r="J337" s="432">
        <f t="shared" ref="J337" si="399">J344*$L$398</f>
        <v>0</v>
      </c>
      <c r="K337" s="432"/>
      <c r="L337" s="432">
        <f>L344*$L$398</f>
        <v>0</v>
      </c>
      <c r="M337" s="432"/>
      <c r="N337" s="432">
        <f t="shared" ref="N337" si="400">N344*$L$398</f>
        <v>0</v>
      </c>
      <c r="O337" s="432"/>
      <c r="P337" s="432">
        <f t="shared" ref="P337" si="401">P344*$L$398</f>
        <v>0</v>
      </c>
      <c r="Q337" s="432"/>
      <c r="R337" s="432">
        <f t="shared" ref="R337" si="402">R344*$L$398</f>
        <v>0</v>
      </c>
      <c r="S337" s="432"/>
      <c r="T337" s="399">
        <f>SUM(B337:R337)</f>
        <v>0</v>
      </c>
      <c r="U337" s="400" t="e">
        <f>T337/$T$344</f>
        <v>#DIV/0!</v>
      </c>
    </row>
    <row r="338" spans="1:23" ht="12.75" customHeight="1" x14ac:dyDescent="0.2">
      <c r="A338" s="401" t="str">
        <f>A$6</f>
        <v>Attiecināmais valsts budžeta finansējums</v>
      </c>
      <c r="B338" s="432"/>
      <c r="C338" s="432"/>
      <c r="D338" s="432"/>
      <c r="E338" s="432"/>
      <c r="F338" s="432"/>
      <c r="G338" s="432"/>
      <c r="H338" s="432"/>
      <c r="I338" s="432"/>
      <c r="J338" s="432"/>
      <c r="K338" s="432"/>
      <c r="L338" s="432"/>
      <c r="M338" s="432"/>
      <c r="N338" s="432"/>
      <c r="O338" s="432"/>
      <c r="P338" s="432"/>
      <c r="Q338" s="432"/>
      <c r="R338" s="432"/>
      <c r="S338" s="432"/>
      <c r="T338" s="399">
        <f t="shared" ref="T338:T343" si="403">SUM(B338:R338)</f>
        <v>0</v>
      </c>
      <c r="U338" s="400" t="e">
        <f t="shared" ref="U338:U344" si="404">T338/$T$344</f>
        <v>#DIV/0!</v>
      </c>
    </row>
    <row r="339" spans="1:23" ht="12.75" customHeight="1" x14ac:dyDescent="0.2">
      <c r="A339" s="401" t="str">
        <f>A$7</f>
        <v>Valsts budžeta dotācija pašvaldībām</v>
      </c>
      <c r="B339" s="433"/>
      <c r="C339" s="433"/>
      <c r="D339" s="433"/>
      <c r="E339" s="433"/>
      <c r="F339" s="433"/>
      <c r="G339" s="433"/>
      <c r="H339" s="433"/>
      <c r="I339" s="433"/>
      <c r="J339" s="433"/>
      <c r="K339" s="433"/>
      <c r="L339" s="433"/>
      <c r="M339" s="433"/>
      <c r="N339" s="433"/>
      <c r="O339" s="433"/>
      <c r="P339" s="433"/>
      <c r="Q339" s="433"/>
      <c r="R339" s="433"/>
      <c r="S339" s="433"/>
      <c r="T339" s="399">
        <f t="shared" si="403"/>
        <v>0</v>
      </c>
      <c r="U339" s="400" t="e">
        <f t="shared" si="404"/>
        <v>#DIV/0!</v>
      </c>
    </row>
    <row r="340" spans="1:23" ht="12.75" customHeight="1" x14ac:dyDescent="0.2">
      <c r="A340" s="401" t="str">
        <f>A$8</f>
        <v>Pašvaldības finansējums</v>
      </c>
      <c r="B340" s="433"/>
      <c r="C340" s="433"/>
      <c r="D340" s="433"/>
      <c r="E340" s="433"/>
      <c r="F340" s="433"/>
      <c r="G340" s="433"/>
      <c r="H340" s="433"/>
      <c r="I340" s="433"/>
      <c r="J340" s="433"/>
      <c r="K340" s="433"/>
      <c r="L340" s="433"/>
      <c r="M340" s="433"/>
      <c r="N340" s="433"/>
      <c r="O340" s="433"/>
      <c r="P340" s="433"/>
      <c r="Q340" s="433"/>
      <c r="R340" s="433"/>
      <c r="S340" s="433"/>
      <c r="T340" s="399">
        <f t="shared" si="403"/>
        <v>0</v>
      </c>
      <c r="U340" s="400" t="e">
        <f t="shared" si="404"/>
        <v>#DIV/0!</v>
      </c>
    </row>
    <row r="341" spans="1:23" s="3" customFormat="1" ht="12.75" customHeight="1" x14ac:dyDescent="0.2">
      <c r="A341" s="401" t="str">
        <f>A$9</f>
        <v>Cits publiskais finansējums</v>
      </c>
      <c r="B341" s="433"/>
      <c r="C341" s="433"/>
      <c r="D341" s="433"/>
      <c r="E341" s="433"/>
      <c r="F341" s="433"/>
      <c r="G341" s="433"/>
      <c r="H341" s="433"/>
      <c r="I341" s="433"/>
      <c r="J341" s="433"/>
      <c r="K341" s="433"/>
      <c r="L341" s="433"/>
      <c r="M341" s="433"/>
      <c r="N341" s="433"/>
      <c r="O341" s="433"/>
      <c r="P341" s="433"/>
      <c r="Q341" s="433"/>
      <c r="R341" s="433"/>
      <c r="S341" s="433"/>
      <c r="T341" s="399">
        <f t="shared" si="403"/>
        <v>0</v>
      </c>
      <c r="U341" s="400" t="e">
        <f t="shared" si="404"/>
        <v>#DIV/0!</v>
      </c>
    </row>
    <row r="342" spans="1:23" ht="12.75" customHeight="1" x14ac:dyDescent="0.2">
      <c r="A342" s="402" t="str">
        <f>A$10</f>
        <v>Publiskās attiecināmās izmaksas</v>
      </c>
      <c r="B342" s="300">
        <f>SUM(B337:B341)</f>
        <v>0</v>
      </c>
      <c r="C342" s="300"/>
      <c r="D342" s="300">
        <f t="shared" ref="D342" si="405">SUM(D337:D341)</f>
        <v>0</v>
      </c>
      <c r="E342" s="300"/>
      <c r="F342" s="300">
        <f t="shared" ref="F342" si="406">SUM(F337:F341)</f>
        <v>0</v>
      </c>
      <c r="G342" s="300"/>
      <c r="H342" s="300">
        <f t="shared" ref="H342" si="407">SUM(H337:H341)</f>
        <v>0</v>
      </c>
      <c r="I342" s="300"/>
      <c r="J342" s="300">
        <f t="shared" ref="J342" si="408">SUM(J337:J341)</f>
        <v>0</v>
      </c>
      <c r="K342" s="300"/>
      <c r="L342" s="300">
        <f t="shared" ref="L342" si="409">SUM(L337:L341)</f>
        <v>0</v>
      </c>
      <c r="M342" s="300"/>
      <c r="N342" s="300">
        <f t="shared" ref="N342" si="410">SUM(N337:N341)</f>
        <v>0</v>
      </c>
      <c r="O342" s="300"/>
      <c r="P342" s="300">
        <f t="shared" ref="P342" si="411">SUM(P337:P341)</f>
        <v>0</v>
      </c>
      <c r="Q342" s="300"/>
      <c r="R342" s="300">
        <f t="shared" ref="R342" si="412">SUM(R337:R341)</f>
        <v>0</v>
      </c>
      <c r="S342" s="300"/>
      <c r="T342" s="403">
        <f t="shared" si="403"/>
        <v>0</v>
      </c>
      <c r="U342" s="400" t="e">
        <f t="shared" si="404"/>
        <v>#DIV/0!</v>
      </c>
    </row>
    <row r="343" spans="1:23" ht="12.75" customHeight="1" x14ac:dyDescent="0.2">
      <c r="A343" s="401" t="str">
        <f>A$11</f>
        <v>Privātās attiecināmās izmaksas</v>
      </c>
      <c r="B343" s="433">
        <f>B344*$L$334-B337</f>
        <v>0</v>
      </c>
      <c r="C343" s="433"/>
      <c r="D343" s="433">
        <f t="shared" ref="D343" si="413">D344*$L$334-D337</f>
        <v>0</v>
      </c>
      <c r="E343" s="433"/>
      <c r="F343" s="433">
        <f t="shared" ref="F343" si="414">F344*$L$334-F337</f>
        <v>0</v>
      </c>
      <c r="G343" s="433"/>
      <c r="H343" s="433">
        <f t="shared" ref="H343" si="415">H344*$L$334-H337</f>
        <v>0</v>
      </c>
      <c r="I343" s="433"/>
      <c r="J343" s="433">
        <f t="shared" ref="J343" si="416">J344*$L$334-J337</f>
        <v>0</v>
      </c>
      <c r="K343" s="433"/>
      <c r="L343" s="433">
        <f t="shared" ref="L343" si="417">L344*$L$334-L337</f>
        <v>0</v>
      </c>
      <c r="M343" s="433"/>
      <c r="N343" s="433">
        <f t="shared" ref="N343" si="418">N344*$L$334-N337</f>
        <v>0</v>
      </c>
      <c r="O343" s="433"/>
      <c r="P343" s="433">
        <f t="shared" ref="P343" si="419">P344*$L$334-P337</f>
        <v>0</v>
      </c>
      <c r="Q343" s="433"/>
      <c r="R343" s="433">
        <f t="shared" ref="R343" si="420">R344*$L$334-R337</f>
        <v>0</v>
      </c>
      <c r="S343" s="433"/>
      <c r="T343" s="399">
        <f t="shared" si="403"/>
        <v>0</v>
      </c>
      <c r="U343" s="400" t="e">
        <f t="shared" si="404"/>
        <v>#DIV/0!</v>
      </c>
    </row>
    <row r="344" spans="1:23" ht="12.75" customHeight="1" x14ac:dyDescent="0.2">
      <c r="A344" s="402" t="str">
        <f>A$12</f>
        <v>Kopējās attiecināmās izmaksas</v>
      </c>
      <c r="B344" s="300">
        <f>'1.3.4.R.14.,41.,45.vai dz.c.s.'!H28</f>
        <v>0</v>
      </c>
      <c r="C344" s="300"/>
      <c r="D344" s="300">
        <f>'1.3.4.R.14.,41.,45.vai dz.c.s.'!J28</f>
        <v>0</v>
      </c>
      <c r="E344" s="300"/>
      <c r="F344" s="300">
        <f>'1.3.4.R.14.,41.,45.vai dz.c.s.'!L28</f>
        <v>0</v>
      </c>
      <c r="G344" s="300"/>
      <c r="H344" s="300">
        <f>'1.3.4.R.14.,41.,45.vai dz.c.s.'!N28</f>
        <v>0</v>
      </c>
      <c r="I344" s="300"/>
      <c r="J344" s="300">
        <f>'1.3.4.R.14.,41.,45.vai dz.c.s.'!P28</f>
        <v>0</v>
      </c>
      <c r="K344" s="300"/>
      <c r="L344" s="300">
        <f>'1.3.4.R.14.,41.,45.vai dz.c.s.'!R28</f>
        <v>0</v>
      </c>
      <c r="M344" s="300"/>
      <c r="N344" s="300">
        <f>'1.3.4.R.14.,41.,45.vai dz.c.s.'!T28</f>
        <v>0</v>
      </c>
      <c r="O344" s="300"/>
      <c r="P344" s="300">
        <f>'1.3.4.R.14.,41.,45.vai dz.c.s.'!V28</f>
        <v>0</v>
      </c>
      <c r="Q344" s="300"/>
      <c r="R344" s="300">
        <f>'1.3.4.R.14.,41.,45.vai dz.c.s.'!X28</f>
        <v>0</v>
      </c>
      <c r="S344" s="300"/>
      <c r="T344" s="403">
        <f>SUM(B344:R344)</f>
        <v>0</v>
      </c>
      <c r="U344" s="400" t="e">
        <f t="shared" si="404"/>
        <v>#DIV/0!</v>
      </c>
    </row>
    <row r="345" spans="1:23" ht="12.75" customHeight="1" x14ac:dyDescent="0.2">
      <c r="A345" s="401" t="str">
        <f>A$13</f>
        <v>Publiskās ārpusprojekta izmaksas</v>
      </c>
      <c r="B345" s="435"/>
      <c r="C345" s="435"/>
      <c r="D345" s="435"/>
      <c r="E345" s="435"/>
      <c r="F345" s="435"/>
      <c r="G345" s="435"/>
      <c r="H345" s="435"/>
      <c r="I345" s="435"/>
      <c r="J345" s="435"/>
      <c r="K345" s="435"/>
      <c r="L345" s="435"/>
      <c r="M345" s="435"/>
      <c r="N345" s="435"/>
      <c r="O345" s="435"/>
      <c r="P345" s="435"/>
      <c r="Q345" s="435"/>
      <c r="R345" s="435"/>
      <c r="S345" s="435"/>
      <c r="T345" s="399">
        <f t="shared" ref="T345:T347" si="421">SUM(B345:R345)</f>
        <v>0</v>
      </c>
      <c r="U345" s="434" t="s">
        <v>322</v>
      </c>
    </row>
    <row r="346" spans="1:23" ht="12.75" customHeight="1" x14ac:dyDescent="0.2">
      <c r="A346" s="401" t="str">
        <f>A$14</f>
        <v>Privātās ārpusprojekta izmaksas</v>
      </c>
      <c r="B346" s="433">
        <f>'1.3.4.R.14.,41.,45.vai dz.c.s.'!I28</f>
        <v>0</v>
      </c>
      <c r="C346" s="433"/>
      <c r="D346" s="433">
        <f>'1.3.4.R.14.,41.,45.vai dz.c.s.'!K28</f>
        <v>0</v>
      </c>
      <c r="E346" s="433"/>
      <c r="F346" s="433">
        <f>'1.3.4.R.14.,41.,45.vai dz.c.s.'!M28</f>
        <v>0</v>
      </c>
      <c r="G346" s="433"/>
      <c r="H346" s="433">
        <f>'1.3.4.R.14.,41.,45.vai dz.c.s.'!O28</f>
        <v>0</v>
      </c>
      <c r="I346" s="433"/>
      <c r="J346" s="433">
        <f>'1.3.4.R.14.,41.,45.vai dz.c.s.'!Q28</f>
        <v>0</v>
      </c>
      <c r="K346" s="433"/>
      <c r="L346" s="433">
        <f>'1.3.4.R.14.,41.,45.vai dz.c.s.'!S28</f>
        <v>0</v>
      </c>
      <c r="M346" s="433"/>
      <c r="N346" s="433">
        <f>'1.3.4.R.14.,41.,45.vai dz.c.s.'!U28</f>
        <v>0</v>
      </c>
      <c r="O346" s="433"/>
      <c r="P346" s="433">
        <f>'1.3.4.R.14.,41.,45.vai dz.c.s.'!W28</f>
        <v>0</v>
      </c>
      <c r="Q346" s="433"/>
      <c r="R346" s="433">
        <f>'1.3.4.R.14.,41.,45.vai dz.c.s.'!Y28</f>
        <v>0</v>
      </c>
      <c r="S346" s="433"/>
      <c r="T346" s="399">
        <f t="shared" si="421"/>
        <v>0</v>
      </c>
      <c r="U346" s="434" t="s">
        <v>322</v>
      </c>
    </row>
    <row r="347" spans="1:23" ht="12.75" customHeight="1" x14ac:dyDescent="0.2">
      <c r="A347" s="402" t="str">
        <f>A$15</f>
        <v>Ārpusprojekta izmaksas kopā</v>
      </c>
      <c r="B347" s="300">
        <f>SUM(B345:B346)</f>
        <v>0</v>
      </c>
      <c r="C347" s="300"/>
      <c r="D347" s="300">
        <f t="shared" ref="D347" si="422">SUM(D345:D346)</f>
        <v>0</v>
      </c>
      <c r="E347" s="300"/>
      <c r="F347" s="300">
        <f t="shared" ref="F347" si="423">SUM(F345:F346)</f>
        <v>0</v>
      </c>
      <c r="G347" s="300"/>
      <c r="H347" s="300">
        <f t="shared" ref="H347" si="424">SUM(H345:H346)</f>
        <v>0</v>
      </c>
      <c r="I347" s="300"/>
      <c r="J347" s="300">
        <f t="shared" ref="J347" si="425">SUM(J345:J346)</f>
        <v>0</v>
      </c>
      <c r="K347" s="300"/>
      <c r="L347" s="300">
        <f t="shared" ref="L347" si="426">SUM(L345:L346)</f>
        <v>0</v>
      </c>
      <c r="M347" s="300"/>
      <c r="N347" s="300">
        <f t="shared" ref="N347" si="427">SUM(N345:N346)</f>
        <v>0</v>
      </c>
      <c r="O347" s="300"/>
      <c r="P347" s="300">
        <f t="shared" ref="P347" si="428">SUM(P345:P346)</f>
        <v>0</v>
      </c>
      <c r="Q347" s="300"/>
      <c r="R347" s="300">
        <f t="shared" ref="R347" si="429">SUM(R345:R346)</f>
        <v>0</v>
      </c>
      <c r="S347" s="300"/>
      <c r="T347" s="403">
        <f t="shared" si="421"/>
        <v>0</v>
      </c>
      <c r="U347" s="434" t="s">
        <v>322</v>
      </c>
    </row>
    <row r="348" spans="1:23" ht="12.75" customHeight="1" x14ac:dyDescent="0.25">
      <c r="A348" s="407" t="str">
        <f>A$16</f>
        <v>Kopējās izmaksas</v>
      </c>
      <c r="B348" s="408">
        <f>B344+B347</f>
        <v>0</v>
      </c>
      <c r="C348" s="408"/>
      <c r="D348" s="408">
        <f t="shared" ref="D348" si="430">D344+D347</f>
        <v>0</v>
      </c>
      <c r="E348" s="408"/>
      <c r="F348" s="408">
        <f t="shared" ref="F348" si="431">F344+F347</f>
        <v>0</v>
      </c>
      <c r="G348" s="408"/>
      <c r="H348" s="408">
        <f t="shared" ref="H348" si="432">H344+H347</f>
        <v>0</v>
      </c>
      <c r="I348" s="408"/>
      <c r="J348" s="408">
        <f t="shared" ref="J348" si="433">J344+J347</f>
        <v>0</v>
      </c>
      <c r="K348" s="408"/>
      <c r="L348" s="408">
        <f t="shared" ref="L348" si="434">L344+L347</f>
        <v>0</v>
      </c>
      <c r="M348" s="408"/>
      <c r="N348" s="408">
        <f t="shared" ref="N348" si="435">N344+N347</f>
        <v>0</v>
      </c>
      <c r="O348" s="408"/>
      <c r="P348" s="408">
        <f t="shared" ref="P348" si="436">P344+P347</f>
        <v>0</v>
      </c>
      <c r="Q348" s="408"/>
      <c r="R348" s="408">
        <f t="shared" ref="R348" si="437">R344+R347</f>
        <v>0</v>
      </c>
      <c r="S348" s="408"/>
      <c r="T348" s="403">
        <f>SUM(B348:R348)</f>
        <v>0</v>
      </c>
      <c r="U348" s="434" t="s">
        <v>322</v>
      </c>
    </row>
    <row r="350" spans="1:23" ht="18.75" customHeight="1" x14ac:dyDescent="0.2">
      <c r="A350" s="524" t="str">
        <f>'1.3.5.R.14.,41.,45.vai dz.c.s.'!B3</f>
        <v>Projekta iesniedzējs vai sadarbības partneris (1.3.5.):</v>
      </c>
      <c r="B350" s="424">
        <f>'1.3.5.R.14.,41.,45.vai dz.c.s.'!C3</f>
        <v>0</v>
      </c>
      <c r="C350" s="425"/>
      <c r="D350" s="425"/>
      <c r="E350" s="425"/>
      <c r="F350" s="424">
        <f>'1.3.5.R.14.,41.,45.vai dz.c.s.'!H3</f>
        <v>0</v>
      </c>
      <c r="G350" s="425"/>
      <c r="H350" s="426"/>
      <c r="I350" s="425"/>
      <c r="J350" s="426" t="s">
        <v>329</v>
      </c>
      <c r="K350" s="425"/>
      <c r="L350" s="428">
        <f>'1.3.5.R.14.,41.,45.vai dz.c.s.'!C7</f>
        <v>0.3</v>
      </c>
      <c r="M350" s="425"/>
      <c r="N350" s="429" t="s">
        <v>177</v>
      </c>
      <c r="O350" s="425"/>
      <c r="P350" s="429"/>
      <c r="Q350" s="525"/>
      <c r="R350" s="429">
        <f>'1.3.5.R.14.,41.,45.vai dz.c.s.'!N3</f>
        <v>0</v>
      </c>
      <c r="S350" s="425"/>
      <c r="T350" s="426"/>
      <c r="U350" s="426"/>
      <c r="W350" s="4">
        <f>IF(F350=Dati!$J$3,1,IF(F350=Dati!$J$4,2,IF(F350=Dati!$J$5,3,0)))</f>
        <v>0</v>
      </c>
    </row>
    <row r="351" spans="1:23" x14ac:dyDescent="0.2">
      <c r="A351" s="395" t="s">
        <v>314</v>
      </c>
      <c r="B351" s="396">
        <f>B$3</f>
        <v>2026</v>
      </c>
      <c r="C351" s="396"/>
      <c r="D351" s="396">
        <f>D$3</f>
        <v>2027</v>
      </c>
      <c r="E351" s="396"/>
      <c r="F351" s="396">
        <f>F$3</f>
        <v>2028</v>
      </c>
      <c r="G351" s="396"/>
      <c r="H351" s="396">
        <f>H$3</f>
        <v>2029</v>
      </c>
      <c r="I351" s="396"/>
      <c r="J351" s="396" t="str">
        <f>J$3</f>
        <v>X</v>
      </c>
      <c r="K351" s="396"/>
      <c r="L351" s="396" t="str">
        <f>L$3</f>
        <v>X</v>
      </c>
      <c r="M351" s="396"/>
      <c r="N351" s="396" t="str">
        <f>N$3</f>
        <v>X</v>
      </c>
      <c r="O351" s="396"/>
      <c r="P351" s="396" t="str">
        <f>P$3</f>
        <v>X</v>
      </c>
      <c r="Q351" s="396"/>
      <c r="R351" s="396" t="str">
        <f>R$3</f>
        <v>X</v>
      </c>
      <c r="S351" s="396"/>
      <c r="T351" s="396"/>
      <c r="U351" s="396"/>
    </row>
    <row r="352" spans="1:23" x14ac:dyDescent="0.2">
      <c r="A352" s="430"/>
      <c r="B352" s="397" t="s">
        <v>315</v>
      </c>
      <c r="C352" s="397"/>
      <c r="D352" s="397" t="s">
        <v>315</v>
      </c>
      <c r="E352" s="397"/>
      <c r="F352" s="397" t="s">
        <v>315</v>
      </c>
      <c r="G352" s="397"/>
      <c r="H352" s="397" t="s">
        <v>315</v>
      </c>
      <c r="I352" s="397"/>
      <c r="J352" s="397" t="s">
        <v>315</v>
      </c>
      <c r="K352" s="397"/>
      <c r="L352" s="397" t="s">
        <v>315</v>
      </c>
      <c r="M352" s="397"/>
      <c r="N352" s="397" t="s">
        <v>315</v>
      </c>
      <c r="O352" s="397"/>
      <c r="P352" s="397" t="s">
        <v>315</v>
      </c>
      <c r="Q352" s="397"/>
      <c r="R352" s="397" t="s">
        <v>315</v>
      </c>
      <c r="S352" s="397"/>
      <c r="T352" s="397" t="s">
        <v>191</v>
      </c>
      <c r="U352" s="397" t="s">
        <v>131</v>
      </c>
    </row>
    <row r="353" spans="1:23" ht="12.75" customHeight="1" x14ac:dyDescent="0.2">
      <c r="A353" s="431" t="str">
        <f>A$5</f>
        <v>Taisnīgas pārkārtošanās fonds</v>
      </c>
      <c r="B353" s="432">
        <f>B360*$L$350</f>
        <v>0</v>
      </c>
      <c r="C353" s="432"/>
      <c r="D353" s="432">
        <f t="shared" ref="D353" si="438">D360*$L$350</f>
        <v>0</v>
      </c>
      <c r="E353" s="432"/>
      <c r="F353" s="432">
        <f t="shared" ref="F353" si="439">F360*$L$350</f>
        <v>0</v>
      </c>
      <c r="G353" s="432"/>
      <c r="H353" s="432">
        <f t="shared" ref="H353" si="440">H360*$L$350</f>
        <v>0</v>
      </c>
      <c r="I353" s="432"/>
      <c r="J353" s="432">
        <f t="shared" ref="J353" si="441">J360*$L$350</f>
        <v>0</v>
      </c>
      <c r="K353" s="432"/>
      <c r="L353" s="432">
        <f t="shared" ref="L353" si="442">L360*$L$350</f>
        <v>0</v>
      </c>
      <c r="M353" s="432"/>
      <c r="N353" s="432">
        <f t="shared" ref="N353" si="443">N360*$L$350</f>
        <v>0</v>
      </c>
      <c r="O353" s="432"/>
      <c r="P353" s="432">
        <f t="shared" ref="P353" si="444">P360*$L$350</f>
        <v>0</v>
      </c>
      <c r="Q353" s="432"/>
      <c r="R353" s="432">
        <f t="shared" ref="R353" si="445">R360*$L$350</f>
        <v>0</v>
      </c>
      <c r="S353" s="432"/>
      <c r="T353" s="399">
        <f>SUM(B353:R353)</f>
        <v>0</v>
      </c>
      <c r="U353" s="400" t="e">
        <f>T353/$T$360</f>
        <v>#DIV/0!</v>
      </c>
    </row>
    <row r="354" spans="1:23" ht="12.75" customHeight="1" x14ac:dyDescent="0.2">
      <c r="A354" s="401" t="str">
        <f>A$6</f>
        <v>Attiecināmais valsts budžeta finansējums</v>
      </c>
      <c r="B354" s="432"/>
      <c r="C354" s="432"/>
      <c r="D354" s="432"/>
      <c r="E354" s="432"/>
      <c r="F354" s="432"/>
      <c r="G354" s="432"/>
      <c r="H354" s="432"/>
      <c r="I354" s="432"/>
      <c r="J354" s="432"/>
      <c r="K354" s="432"/>
      <c r="L354" s="432"/>
      <c r="M354" s="432"/>
      <c r="N354" s="432"/>
      <c r="O354" s="432"/>
      <c r="P354" s="432"/>
      <c r="Q354" s="432"/>
      <c r="R354" s="432"/>
      <c r="S354" s="432"/>
      <c r="T354" s="399">
        <f t="shared" ref="T354:T359" si="446">SUM(B354:R354)</f>
        <v>0</v>
      </c>
      <c r="U354" s="400" t="e">
        <f t="shared" ref="U354:U360" si="447">T354/$T$360</f>
        <v>#DIV/0!</v>
      </c>
    </row>
    <row r="355" spans="1:23" ht="12.75" customHeight="1" x14ac:dyDescent="0.2">
      <c r="A355" s="401" t="str">
        <f>A$7</f>
        <v>Valsts budžeta dotācija pašvaldībām</v>
      </c>
      <c r="B355" s="433"/>
      <c r="C355" s="433"/>
      <c r="D355" s="433"/>
      <c r="E355" s="433"/>
      <c r="F355" s="433"/>
      <c r="G355" s="433"/>
      <c r="H355" s="433"/>
      <c r="I355" s="433"/>
      <c r="J355" s="433"/>
      <c r="K355" s="433"/>
      <c r="L355" s="433"/>
      <c r="M355" s="433"/>
      <c r="N355" s="433"/>
      <c r="O355" s="433"/>
      <c r="P355" s="433"/>
      <c r="Q355" s="433"/>
      <c r="R355" s="433"/>
      <c r="S355" s="433"/>
      <c r="T355" s="399">
        <f t="shared" si="446"/>
        <v>0</v>
      </c>
      <c r="U355" s="400" t="e">
        <f t="shared" si="447"/>
        <v>#DIV/0!</v>
      </c>
    </row>
    <row r="356" spans="1:23" ht="12.75" customHeight="1" x14ac:dyDescent="0.2">
      <c r="A356" s="401" t="str">
        <f>A$8</f>
        <v>Pašvaldības finansējums</v>
      </c>
      <c r="B356" s="433"/>
      <c r="C356" s="433"/>
      <c r="D356" s="433"/>
      <c r="E356" s="433"/>
      <c r="F356" s="433"/>
      <c r="G356" s="433"/>
      <c r="H356" s="433"/>
      <c r="I356" s="433"/>
      <c r="J356" s="433"/>
      <c r="K356" s="433"/>
      <c r="L356" s="433"/>
      <c r="M356" s="433"/>
      <c r="N356" s="433"/>
      <c r="O356" s="433"/>
      <c r="P356" s="433"/>
      <c r="Q356" s="433"/>
      <c r="R356" s="433"/>
      <c r="S356" s="433"/>
      <c r="T356" s="399">
        <f t="shared" si="446"/>
        <v>0</v>
      </c>
      <c r="U356" s="400" t="e">
        <f t="shared" si="447"/>
        <v>#DIV/0!</v>
      </c>
    </row>
    <row r="357" spans="1:23" s="3" customFormat="1" ht="12.75" customHeight="1" x14ac:dyDescent="0.2">
      <c r="A357" s="401" t="str">
        <f>A$9</f>
        <v>Cits publiskais finansējums</v>
      </c>
      <c r="B357" s="433"/>
      <c r="C357" s="433"/>
      <c r="D357" s="433"/>
      <c r="E357" s="433"/>
      <c r="F357" s="433"/>
      <c r="G357" s="433"/>
      <c r="H357" s="433"/>
      <c r="I357" s="433"/>
      <c r="J357" s="433"/>
      <c r="K357" s="433"/>
      <c r="L357" s="433"/>
      <c r="M357" s="433"/>
      <c r="N357" s="433"/>
      <c r="O357" s="433"/>
      <c r="P357" s="433"/>
      <c r="Q357" s="433"/>
      <c r="R357" s="433"/>
      <c r="S357" s="433"/>
      <c r="T357" s="399">
        <f t="shared" si="446"/>
        <v>0</v>
      </c>
      <c r="U357" s="400" t="e">
        <f t="shared" si="447"/>
        <v>#DIV/0!</v>
      </c>
    </row>
    <row r="358" spans="1:23" ht="12.75" customHeight="1" x14ac:dyDescent="0.2">
      <c r="A358" s="402" t="str">
        <f>A$10</f>
        <v>Publiskās attiecināmās izmaksas</v>
      </c>
      <c r="B358" s="300">
        <f>SUM(B353:B357)</f>
        <v>0</v>
      </c>
      <c r="C358" s="300"/>
      <c r="D358" s="300">
        <f t="shared" ref="D358" si="448">SUM(D353:D357)</f>
        <v>0</v>
      </c>
      <c r="E358" s="300"/>
      <c r="F358" s="300">
        <f t="shared" ref="F358" si="449">SUM(F353:F357)</f>
        <v>0</v>
      </c>
      <c r="G358" s="300"/>
      <c r="H358" s="300">
        <f t="shared" ref="H358" si="450">SUM(H353:H357)</f>
        <v>0</v>
      </c>
      <c r="I358" s="300"/>
      <c r="J358" s="300">
        <f t="shared" ref="J358" si="451">SUM(J353:J357)</f>
        <v>0</v>
      </c>
      <c r="K358" s="300"/>
      <c r="L358" s="300">
        <f t="shared" ref="L358" si="452">SUM(L353:L357)</f>
        <v>0</v>
      </c>
      <c r="M358" s="300"/>
      <c r="N358" s="300">
        <f t="shared" ref="N358" si="453">SUM(N353:N357)</f>
        <v>0</v>
      </c>
      <c r="O358" s="300"/>
      <c r="P358" s="300">
        <f t="shared" ref="P358" si="454">SUM(P353:P357)</f>
        <v>0</v>
      </c>
      <c r="Q358" s="300"/>
      <c r="R358" s="300">
        <f t="shared" ref="R358" si="455">SUM(R353:R357)</f>
        <v>0</v>
      </c>
      <c r="S358" s="300"/>
      <c r="T358" s="403">
        <f t="shared" si="446"/>
        <v>0</v>
      </c>
      <c r="U358" s="400" t="e">
        <f t="shared" si="447"/>
        <v>#DIV/0!</v>
      </c>
    </row>
    <row r="359" spans="1:23" ht="12.75" customHeight="1" x14ac:dyDescent="0.2">
      <c r="A359" s="401" t="str">
        <f>A$11</f>
        <v>Privātās attiecināmās izmaksas</v>
      </c>
      <c r="B359" s="433">
        <f>B360-B353</f>
        <v>0</v>
      </c>
      <c r="C359" s="433"/>
      <c r="D359" s="433">
        <f t="shared" ref="D359" si="456">D360-D353</f>
        <v>0</v>
      </c>
      <c r="E359" s="433"/>
      <c r="F359" s="433">
        <f t="shared" ref="F359" si="457">F360-F353</f>
        <v>0</v>
      </c>
      <c r="G359" s="433"/>
      <c r="H359" s="433">
        <f t="shared" ref="H359" si="458">H360-H353</f>
        <v>0</v>
      </c>
      <c r="I359" s="433"/>
      <c r="J359" s="433">
        <f t="shared" ref="J359" si="459">J360-J353</f>
        <v>0</v>
      </c>
      <c r="K359" s="433"/>
      <c r="L359" s="433">
        <f t="shared" ref="L359" si="460">L360-L353</f>
        <v>0</v>
      </c>
      <c r="M359" s="433"/>
      <c r="N359" s="433">
        <f t="shared" ref="N359" si="461">N360-N353</f>
        <v>0</v>
      </c>
      <c r="O359" s="433"/>
      <c r="P359" s="433">
        <f t="shared" ref="P359" si="462">P360-P353</f>
        <v>0</v>
      </c>
      <c r="Q359" s="433"/>
      <c r="R359" s="433">
        <f t="shared" ref="R359" si="463">R360-R353</f>
        <v>0</v>
      </c>
      <c r="S359" s="433"/>
      <c r="T359" s="399">
        <f t="shared" si="446"/>
        <v>0</v>
      </c>
      <c r="U359" s="400" t="e">
        <f t="shared" si="447"/>
        <v>#DIV/0!</v>
      </c>
    </row>
    <row r="360" spans="1:23" ht="12.75" customHeight="1" x14ac:dyDescent="0.2">
      <c r="A360" s="402" t="str">
        <f>A$12</f>
        <v>Kopējās attiecināmās izmaksas</v>
      </c>
      <c r="B360" s="300">
        <f>'1.3.5.R.14.,41.,45.vai dz.c.s.'!H27</f>
        <v>0</v>
      </c>
      <c r="C360" s="300"/>
      <c r="D360" s="300">
        <f>'1.3.5.R.14.,41.,45.vai dz.c.s.'!J27</f>
        <v>0</v>
      </c>
      <c r="E360" s="300"/>
      <c r="F360" s="300">
        <f>'1.3.5.R.14.,41.,45.vai dz.c.s.'!L27</f>
        <v>0</v>
      </c>
      <c r="G360" s="300"/>
      <c r="H360" s="300">
        <f>'1.3.5.R.14.,41.,45.vai dz.c.s.'!N27</f>
        <v>0</v>
      </c>
      <c r="I360" s="300"/>
      <c r="J360" s="300">
        <f>'1.3.5.R.14.,41.,45.vai dz.c.s.'!P27</f>
        <v>0</v>
      </c>
      <c r="K360" s="300"/>
      <c r="L360" s="300">
        <f>'1.3.5.R.14.,41.,45.vai dz.c.s.'!R27</f>
        <v>0</v>
      </c>
      <c r="M360" s="300"/>
      <c r="N360" s="300">
        <f>'1.3.5.R.14.,41.,45.vai dz.c.s.'!T27</f>
        <v>0</v>
      </c>
      <c r="O360" s="300"/>
      <c r="P360" s="300">
        <f>'1.3.5.R.14.,41.,45.vai dz.c.s.'!V27</f>
        <v>0</v>
      </c>
      <c r="Q360" s="300"/>
      <c r="R360" s="300">
        <f>'1.3.5.R.14.,41.,45.vai dz.c.s.'!X27</f>
        <v>0</v>
      </c>
      <c r="S360" s="300"/>
      <c r="T360" s="403">
        <f>SUM(B360:R360)</f>
        <v>0</v>
      </c>
      <c r="U360" s="400" t="e">
        <f t="shared" si="447"/>
        <v>#DIV/0!</v>
      </c>
    </row>
    <row r="361" spans="1:23" ht="12.75" customHeight="1" x14ac:dyDescent="0.2">
      <c r="A361" s="401" t="str">
        <f>A$13</f>
        <v>Publiskās ārpusprojekta izmaksas</v>
      </c>
      <c r="B361" s="435"/>
      <c r="C361" s="435"/>
      <c r="D361" s="435"/>
      <c r="E361" s="435"/>
      <c r="F361" s="435"/>
      <c r="G361" s="435"/>
      <c r="H361" s="435"/>
      <c r="I361" s="435"/>
      <c r="J361" s="435"/>
      <c r="K361" s="435"/>
      <c r="L361" s="435"/>
      <c r="M361" s="435"/>
      <c r="N361" s="435"/>
      <c r="O361" s="435"/>
      <c r="P361" s="435"/>
      <c r="Q361" s="435"/>
      <c r="R361" s="435"/>
      <c r="S361" s="435"/>
      <c r="T361" s="399">
        <f t="shared" ref="T361:T363" si="464">SUM(B361:R361)</f>
        <v>0</v>
      </c>
      <c r="U361" s="434" t="s">
        <v>322</v>
      </c>
    </row>
    <row r="362" spans="1:23" ht="12.75" customHeight="1" x14ac:dyDescent="0.2">
      <c r="A362" s="401" t="str">
        <f>A$14</f>
        <v>Privātās ārpusprojekta izmaksas</v>
      </c>
      <c r="B362" s="433">
        <f>'1.3.5.R.14.,41.,45.vai dz.c.s.'!I27</f>
        <v>0</v>
      </c>
      <c r="C362" s="433"/>
      <c r="D362" s="433">
        <f>'1.3.5.R.14.,41.,45.vai dz.c.s.'!K27</f>
        <v>0</v>
      </c>
      <c r="E362" s="433"/>
      <c r="F362" s="433">
        <f>'1.3.5.R.14.,41.,45.vai dz.c.s.'!M27</f>
        <v>0</v>
      </c>
      <c r="G362" s="433"/>
      <c r="H362" s="433">
        <f>'1.3.5.R.14.,41.,45.vai dz.c.s.'!O27</f>
        <v>0</v>
      </c>
      <c r="I362" s="433"/>
      <c r="J362" s="433">
        <f>'1.3.5.R.14.,41.,45.vai dz.c.s.'!Q27</f>
        <v>0</v>
      </c>
      <c r="K362" s="433"/>
      <c r="L362" s="433">
        <f>'1.3.5.R.14.,41.,45.vai dz.c.s.'!S27</f>
        <v>0</v>
      </c>
      <c r="M362" s="433"/>
      <c r="N362" s="433">
        <f>'1.3.5.R.14.,41.,45.vai dz.c.s.'!U27</f>
        <v>0</v>
      </c>
      <c r="O362" s="433"/>
      <c r="P362" s="433">
        <f>'1.3.5.R.14.,41.,45.vai dz.c.s.'!W27</f>
        <v>0</v>
      </c>
      <c r="Q362" s="433"/>
      <c r="R362" s="433">
        <f>'1.3.5.R.14.,41.,45.vai dz.c.s.'!Y27</f>
        <v>0</v>
      </c>
      <c r="S362" s="433"/>
      <c r="T362" s="399">
        <f t="shared" si="464"/>
        <v>0</v>
      </c>
      <c r="U362" s="434" t="s">
        <v>322</v>
      </c>
    </row>
    <row r="363" spans="1:23" ht="12.75" customHeight="1" x14ac:dyDescent="0.2">
      <c r="A363" s="402" t="str">
        <f>A$15</f>
        <v>Ārpusprojekta izmaksas kopā</v>
      </c>
      <c r="B363" s="300">
        <f>SUM(B361:B362)</f>
        <v>0</v>
      </c>
      <c r="C363" s="300"/>
      <c r="D363" s="300">
        <f t="shared" ref="D363" si="465">SUM(D361:D362)</f>
        <v>0</v>
      </c>
      <c r="E363" s="300"/>
      <c r="F363" s="300">
        <f t="shared" ref="F363" si="466">SUM(F361:F362)</f>
        <v>0</v>
      </c>
      <c r="G363" s="300"/>
      <c r="H363" s="300">
        <f t="shared" ref="H363" si="467">SUM(H361:H362)</f>
        <v>0</v>
      </c>
      <c r="I363" s="300"/>
      <c r="J363" s="300">
        <f t="shared" ref="J363" si="468">SUM(J361:J362)</f>
        <v>0</v>
      </c>
      <c r="K363" s="300"/>
      <c r="L363" s="300">
        <f t="shared" ref="L363" si="469">SUM(L361:L362)</f>
        <v>0</v>
      </c>
      <c r="M363" s="300"/>
      <c r="N363" s="300">
        <f t="shared" ref="N363" si="470">SUM(N361:N362)</f>
        <v>0</v>
      </c>
      <c r="O363" s="300"/>
      <c r="P363" s="300">
        <f t="shared" ref="P363" si="471">SUM(P361:P362)</f>
        <v>0</v>
      </c>
      <c r="Q363" s="300"/>
      <c r="R363" s="300">
        <f t="shared" ref="R363" si="472">SUM(R361:R362)</f>
        <v>0</v>
      </c>
      <c r="S363" s="300"/>
      <c r="T363" s="403">
        <f t="shared" si="464"/>
        <v>0</v>
      </c>
      <c r="U363" s="434" t="s">
        <v>322</v>
      </c>
    </row>
    <row r="364" spans="1:23" ht="12.75" customHeight="1" x14ac:dyDescent="0.25">
      <c r="A364" s="407" t="str">
        <f>A$16</f>
        <v>Kopējās izmaksas</v>
      </c>
      <c r="B364" s="408">
        <f>B360+B363</f>
        <v>0</v>
      </c>
      <c r="C364" s="408"/>
      <c r="D364" s="408">
        <f t="shared" ref="D364" si="473">D360+D363</f>
        <v>0</v>
      </c>
      <c r="E364" s="408"/>
      <c r="F364" s="408">
        <f t="shared" ref="F364" si="474">F360+F363</f>
        <v>0</v>
      </c>
      <c r="G364" s="408"/>
      <c r="H364" s="408">
        <f t="shared" ref="H364" si="475">H360+H363</f>
        <v>0</v>
      </c>
      <c r="I364" s="408"/>
      <c r="J364" s="408">
        <f t="shared" ref="J364" si="476">J360+J363</f>
        <v>0</v>
      </c>
      <c r="K364" s="408"/>
      <c r="L364" s="408">
        <f t="shared" ref="L364" si="477">L360+L363</f>
        <v>0</v>
      </c>
      <c r="M364" s="408"/>
      <c r="N364" s="408">
        <f t="shared" ref="N364" si="478">N360+N363</f>
        <v>0</v>
      </c>
      <c r="O364" s="408"/>
      <c r="P364" s="408">
        <f t="shared" ref="P364" si="479">P360+P363</f>
        <v>0</v>
      </c>
      <c r="Q364" s="408"/>
      <c r="R364" s="408">
        <f t="shared" ref="R364" si="480">R360+R363</f>
        <v>0</v>
      </c>
      <c r="S364" s="408"/>
      <c r="T364" s="403">
        <f>SUM(B364:R364)</f>
        <v>0</v>
      </c>
      <c r="U364" s="434" t="s">
        <v>322</v>
      </c>
    </row>
    <row r="366" spans="1:23" ht="18.75" customHeight="1" x14ac:dyDescent="0.2">
      <c r="A366" s="524" t="str">
        <f>A350</f>
        <v>Projekta iesniedzējs vai sadarbības partneris (1.3.5.):</v>
      </c>
      <c r="B366" s="424">
        <f>'1.3.5.R.14.,41.,45.vai dz.c.s.'!C3</f>
        <v>0</v>
      </c>
      <c r="C366" s="425"/>
      <c r="D366" s="425"/>
      <c r="E366" s="425"/>
      <c r="F366" s="424">
        <f>'1.3.5.R.14.,41.,45.vai dz.c.s.'!H3</f>
        <v>0</v>
      </c>
      <c r="G366" s="425"/>
      <c r="H366" s="426"/>
      <c r="I366" s="425"/>
      <c r="J366" s="426" t="s">
        <v>329</v>
      </c>
      <c r="K366" s="425"/>
      <c r="L366" s="428">
        <f>'1.3.5.R.14.,41.,45.vai dz.c.s.'!C14</f>
        <v>1</v>
      </c>
      <c r="M366" s="425"/>
      <c r="N366" s="429" t="s">
        <v>342</v>
      </c>
      <c r="O366" s="425"/>
      <c r="P366" s="426"/>
      <c r="Q366" s="425"/>
      <c r="R366" s="426"/>
      <c r="S366" s="425"/>
      <c r="T366" s="426"/>
      <c r="U366" s="426"/>
      <c r="W366" s="4">
        <f>IF(F366=Dati!$J$3,1,IF(F366=Dati!$J$4,2,IF(F366=Dati!$J$5,3,0)))</f>
        <v>0</v>
      </c>
    </row>
    <row r="367" spans="1:23" x14ac:dyDescent="0.2">
      <c r="A367" s="395" t="s">
        <v>314</v>
      </c>
      <c r="B367" s="396">
        <f>B$3</f>
        <v>2026</v>
      </c>
      <c r="C367" s="396"/>
      <c r="D367" s="396">
        <f>D$3</f>
        <v>2027</v>
      </c>
      <c r="E367" s="396"/>
      <c r="F367" s="396">
        <f>F$3</f>
        <v>2028</v>
      </c>
      <c r="G367" s="396"/>
      <c r="H367" s="396">
        <f>H$3</f>
        <v>2029</v>
      </c>
      <c r="I367" s="396"/>
      <c r="J367" s="396" t="str">
        <f>J$3</f>
        <v>X</v>
      </c>
      <c r="K367" s="396"/>
      <c r="L367" s="396" t="str">
        <f>L$3</f>
        <v>X</v>
      </c>
      <c r="M367" s="396"/>
      <c r="N367" s="396" t="str">
        <f>N$3</f>
        <v>X</v>
      </c>
      <c r="O367" s="396"/>
      <c r="P367" s="396" t="str">
        <f>P$3</f>
        <v>X</v>
      </c>
      <c r="Q367" s="396"/>
      <c r="R367" s="396" t="str">
        <f>R$3</f>
        <v>X</v>
      </c>
      <c r="S367" s="396"/>
      <c r="T367" s="396"/>
      <c r="U367" s="396"/>
    </row>
    <row r="368" spans="1:23" x14ac:dyDescent="0.2">
      <c r="A368" s="430"/>
      <c r="B368" s="397" t="s">
        <v>315</v>
      </c>
      <c r="C368" s="397"/>
      <c r="D368" s="397" t="s">
        <v>315</v>
      </c>
      <c r="E368" s="397"/>
      <c r="F368" s="397" t="s">
        <v>315</v>
      </c>
      <c r="G368" s="397"/>
      <c r="H368" s="397" t="s">
        <v>315</v>
      </c>
      <c r="I368" s="397"/>
      <c r="J368" s="397" t="s">
        <v>315</v>
      </c>
      <c r="K368" s="397"/>
      <c r="L368" s="397" t="s">
        <v>315</v>
      </c>
      <c r="M368" s="397"/>
      <c r="N368" s="397" t="s">
        <v>315</v>
      </c>
      <c r="O368" s="397"/>
      <c r="P368" s="397" t="s">
        <v>315</v>
      </c>
      <c r="Q368" s="397"/>
      <c r="R368" s="397" t="s">
        <v>315</v>
      </c>
      <c r="S368" s="397"/>
      <c r="T368" s="397" t="s">
        <v>191</v>
      </c>
      <c r="U368" s="397" t="s">
        <v>131</v>
      </c>
    </row>
    <row r="369" spans="1:23" ht="12.75" customHeight="1" x14ac:dyDescent="0.2">
      <c r="A369" s="431" t="str">
        <f>A$5</f>
        <v>Taisnīgas pārkārtošanās fonds</v>
      </c>
      <c r="B369" s="432">
        <f>B376*$L$366</f>
        <v>0</v>
      </c>
      <c r="C369" s="432"/>
      <c r="D369" s="432">
        <f t="shared" ref="D369" si="481">D376*$L$366</f>
        <v>0</v>
      </c>
      <c r="E369" s="432"/>
      <c r="F369" s="432">
        <f t="shared" ref="F369" si="482">F376*$L$366</f>
        <v>0</v>
      </c>
      <c r="G369" s="432"/>
      <c r="H369" s="432">
        <f t="shared" ref="H369" si="483">H376*$L$366</f>
        <v>0</v>
      </c>
      <c r="I369" s="432"/>
      <c r="J369" s="432">
        <f t="shared" ref="J369" si="484">J376*$L$366</f>
        <v>0</v>
      </c>
      <c r="K369" s="432"/>
      <c r="L369" s="432">
        <f t="shared" ref="L369" si="485">L376*$L$366</f>
        <v>0</v>
      </c>
      <c r="M369" s="432"/>
      <c r="N369" s="432">
        <f t="shared" ref="N369" si="486">N376*$L$366</f>
        <v>0</v>
      </c>
      <c r="O369" s="432"/>
      <c r="P369" s="432">
        <f t="shared" ref="P369" si="487">P376*$L$366</f>
        <v>0</v>
      </c>
      <c r="Q369" s="432"/>
      <c r="R369" s="432">
        <f t="shared" ref="R369" si="488">R376*$L$366</f>
        <v>0</v>
      </c>
      <c r="S369" s="432"/>
      <c r="T369" s="399">
        <f>SUM(B369:R369)</f>
        <v>0</v>
      </c>
      <c r="U369" s="400" t="e">
        <f>T369/$T$376</f>
        <v>#DIV/0!</v>
      </c>
    </row>
    <row r="370" spans="1:23" ht="12.75" customHeight="1" x14ac:dyDescent="0.2">
      <c r="A370" s="401" t="str">
        <f>A$6</f>
        <v>Attiecināmais valsts budžeta finansējums</v>
      </c>
      <c r="B370" s="432"/>
      <c r="C370" s="432"/>
      <c r="D370" s="432"/>
      <c r="E370" s="432"/>
      <c r="F370" s="432"/>
      <c r="G370" s="432"/>
      <c r="H370" s="432"/>
      <c r="I370" s="432"/>
      <c r="J370" s="432"/>
      <c r="K370" s="432"/>
      <c r="L370" s="432"/>
      <c r="M370" s="432"/>
      <c r="N370" s="432"/>
      <c r="O370" s="432"/>
      <c r="P370" s="432"/>
      <c r="Q370" s="432"/>
      <c r="R370" s="432"/>
      <c r="S370" s="432"/>
      <c r="T370" s="399">
        <f t="shared" ref="T370:T375" si="489">SUM(B370:R370)</f>
        <v>0</v>
      </c>
      <c r="U370" s="400" t="e">
        <f t="shared" ref="U370:U376" si="490">T370/$T$376</f>
        <v>#DIV/0!</v>
      </c>
    </row>
    <row r="371" spans="1:23" ht="12.75" customHeight="1" x14ac:dyDescent="0.2">
      <c r="A371" s="401" t="str">
        <f>A$7</f>
        <v>Valsts budžeta dotācija pašvaldībām</v>
      </c>
      <c r="B371" s="433"/>
      <c r="C371" s="433"/>
      <c r="D371" s="433"/>
      <c r="E371" s="433"/>
      <c r="F371" s="433"/>
      <c r="G371" s="433"/>
      <c r="H371" s="433"/>
      <c r="I371" s="433"/>
      <c r="J371" s="433"/>
      <c r="K371" s="433"/>
      <c r="L371" s="433"/>
      <c r="M371" s="433"/>
      <c r="N371" s="433"/>
      <c r="O371" s="433"/>
      <c r="P371" s="433"/>
      <c r="Q371" s="433"/>
      <c r="R371" s="433"/>
      <c r="S371" s="433"/>
      <c r="T371" s="399">
        <f t="shared" si="489"/>
        <v>0</v>
      </c>
      <c r="U371" s="400" t="e">
        <f t="shared" si="490"/>
        <v>#DIV/0!</v>
      </c>
    </row>
    <row r="372" spans="1:23" ht="12.75" customHeight="1" x14ac:dyDescent="0.2">
      <c r="A372" s="401" t="str">
        <f>A$8</f>
        <v>Pašvaldības finansējums</v>
      </c>
      <c r="B372" s="433"/>
      <c r="C372" s="433"/>
      <c r="D372" s="433"/>
      <c r="E372" s="433"/>
      <c r="F372" s="433"/>
      <c r="G372" s="433"/>
      <c r="H372" s="433"/>
      <c r="I372" s="433"/>
      <c r="J372" s="433"/>
      <c r="K372" s="433"/>
      <c r="L372" s="433"/>
      <c r="M372" s="433"/>
      <c r="N372" s="433"/>
      <c r="O372" s="433"/>
      <c r="P372" s="433"/>
      <c r="Q372" s="433"/>
      <c r="R372" s="433"/>
      <c r="S372" s="433"/>
      <c r="T372" s="399">
        <f t="shared" si="489"/>
        <v>0</v>
      </c>
      <c r="U372" s="400" t="e">
        <f t="shared" si="490"/>
        <v>#DIV/0!</v>
      </c>
    </row>
    <row r="373" spans="1:23" s="3" customFormat="1" ht="12.75" customHeight="1" x14ac:dyDescent="0.2">
      <c r="A373" s="401" t="str">
        <f>A$9</f>
        <v>Cits publiskais finansējums</v>
      </c>
      <c r="B373" s="433"/>
      <c r="C373" s="433"/>
      <c r="D373" s="433"/>
      <c r="E373" s="433"/>
      <c r="F373" s="433"/>
      <c r="G373" s="433"/>
      <c r="H373" s="433"/>
      <c r="I373" s="433"/>
      <c r="J373" s="433"/>
      <c r="K373" s="433"/>
      <c r="L373" s="433"/>
      <c r="M373" s="433"/>
      <c r="N373" s="433"/>
      <c r="O373" s="433"/>
      <c r="P373" s="433"/>
      <c r="Q373" s="433"/>
      <c r="R373" s="433"/>
      <c r="S373" s="433"/>
      <c r="T373" s="399">
        <f t="shared" si="489"/>
        <v>0</v>
      </c>
      <c r="U373" s="400" t="e">
        <f t="shared" si="490"/>
        <v>#DIV/0!</v>
      </c>
    </row>
    <row r="374" spans="1:23" ht="12.75" customHeight="1" x14ac:dyDescent="0.2">
      <c r="A374" s="402" t="str">
        <f>A$10</f>
        <v>Publiskās attiecināmās izmaksas</v>
      </c>
      <c r="B374" s="300">
        <f>SUM(B369:B373)</f>
        <v>0</v>
      </c>
      <c r="C374" s="300"/>
      <c r="D374" s="300">
        <f t="shared" ref="D374" si="491">SUM(D369:D373)</f>
        <v>0</v>
      </c>
      <c r="E374" s="300"/>
      <c r="F374" s="300">
        <f t="shared" ref="F374" si="492">SUM(F369:F373)</f>
        <v>0</v>
      </c>
      <c r="G374" s="300"/>
      <c r="H374" s="300">
        <f t="shared" ref="H374" si="493">SUM(H369:H373)</f>
        <v>0</v>
      </c>
      <c r="I374" s="300"/>
      <c r="J374" s="300">
        <f t="shared" ref="J374" si="494">SUM(J369:J373)</f>
        <v>0</v>
      </c>
      <c r="K374" s="300"/>
      <c r="L374" s="300">
        <f t="shared" ref="L374" si="495">SUM(L369:L373)</f>
        <v>0</v>
      </c>
      <c r="M374" s="300"/>
      <c r="N374" s="300">
        <f t="shared" ref="N374" si="496">SUM(N369:N373)</f>
        <v>0</v>
      </c>
      <c r="O374" s="300"/>
      <c r="P374" s="300">
        <f t="shared" ref="P374" si="497">SUM(P369:P373)</f>
        <v>0</v>
      </c>
      <c r="Q374" s="300"/>
      <c r="R374" s="300">
        <f t="shared" ref="R374" si="498">SUM(R369:R373)</f>
        <v>0</v>
      </c>
      <c r="S374" s="300"/>
      <c r="T374" s="403">
        <f t="shared" si="489"/>
        <v>0</v>
      </c>
      <c r="U374" s="400" t="e">
        <f t="shared" si="490"/>
        <v>#DIV/0!</v>
      </c>
    </row>
    <row r="375" spans="1:23" ht="12.75" customHeight="1" x14ac:dyDescent="0.2">
      <c r="A375" s="401" t="str">
        <f>A$11</f>
        <v>Privātās attiecināmās izmaksas</v>
      </c>
      <c r="B375" s="433">
        <f>B376*$L$366-B369</f>
        <v>0</v>
      </c>
      <c r="C375" s="433"/>
      <c r="D375" s="433">
        <f t="shared" ref="D375" si="499">D376*$L$366-D369</f>
        <v>0</v>
      </c>
      <c r="E375" s="433"/>
      <c r="F375" s="433">
        <f t="shared" ref="F375" si="500">F376*$L$366-F369</f>
        <v>0</v>
      </c>
      <c r="G375" s="433"/>
      <c r="H375" s="433">
        <f t="shared" ref="H375" si="501">H376*$L$366-H369</f>
        <v>0</v>
      </c>
      <c r="I375" s="433"/>
      <c r="J375" s="433">
        <f t="shared" ref="J375" si="502">J376*$L$366-J369</f>
        <v>0</v>
      </c>
      <c r="K375" s="433"/>
      <c r="L375" s="433">
        <f t="shared" ref="L375" si="503">L376*$L$366-L369</f>
        <v>0</v>
      </c>
      <c r="M375" s="433"/>
      <c r="N375" s="433">
        <f t="shared" ref="N375" si="504">N376*$L$366-N369</f>
        <v>0</v>
      </c>
      <c r="O375" s="433"/>
      <c r="P375" s="433">
        <f t="shared" ref="P375" si="505">P376*$L$366-P369</f>
        <v>0</v>
      </c>
      <c r="Q375" s="433"/>
      <c r="R375" s="433">
        <f t="shared" ref="R375" si="506">R376*$L$366-R369</f>
        <v>0</v>
      </c>
      <c r="S375" s="433"/>
      <c r="T375" s="399">
        <f t="shared" si="489"/>
        <v>0</v>
      </c>
      <c r="U375" s="400" t="e">
        <f t="shared" si="490"/>
        <v>#DIV/0!</v>
      </c>
    </row>
    <row r="376" spans="1:23" ht="12.75" customHeight="1" x14ac:dyDescent="0.2">
      <c r="A376" s="402" t="str">
        <f>A$12</f>
        <v>Kopējās attiecināmās izmaksas</v>
      </c>
      <c r="B376" s="300">
        <f>'1.3.5.R.14.,41.,45.vai dz.c.s.'!H28</f>
        <v>0</v>
      </c>
      <c r="C376" s="300"/>
      <c r="D376" s="300">
        <f>'1.3.5.R.14.,41.,45.vai dz.c.s.'!J28</f>
        <v>0</v>
      </c>
      <c r="E376" s="300"/>
      <c r="F376" s="300">
        <f>'1.3.5.R.14.,41.,45.vai dz.c.s.'!L28</f>
        <v>0</v>
      </c>
      <c r="G376" s="300"/>
      <c r="H376" s="300">
        <f>'1.3.5.R.14.,41.,45.vai dz.c.s.'!N28</f>
        <v>0</v>
      </c>
      <c r="I376" s="300"/>
      <c r="J376" s="300">
        <f>'1.3.5.R.14.,41.,45.vai dz.c.s.'!P28</f>
        <v>0</v>
      </c>
      <c r="K376" s="300"/>
      <c r="L376" s="300">
        <f>'1.3.5.R.14.,41.,45.vai dz.c.s.'!R28</f>
        <v>0</v>
      </c>
      <c r="M376" s="300"/>
      <c r="N376" s="300">
        <f>'1.3.5.R.14.,41.,45.vai dz.c.s.'!T28</f>
        <v>0</v>
      </c>
      <c r="O376" s="300"/>
      <c r="P376" s="300">
        <f>'1.3.5.R.14.,41.,45.vai dz.c.s.'!V28</f>
        <v>0</v>
      </c>
      <c r="Q376" s="300"/>
      <c r="R376" s="300">
        <f>'1.3.5.R.14.,41.,45.vai dz.c.s.'!X28</f>
        <v>0</v>
      </c>
      <c r="S376" s="300"/>
      <c r="T376" s="403">
        <f>SUM(B376:R376)</f>
        <v>0</v>
      </c>
      <c r="U376" s="400" t="e">
        <f t="shared" si="490"/>
        <v>#DIV/0!</v>
      </c>
    </row>
    <row r="377" spans="1:23" ht="12.75" customHeight="1" x14ac:dyDescent="0.2">
      <c r="A377" s="401" t="str">
        <f>A$13</f>
        <v>Publiskās ārpusprojekta izmaksas</v>
      </c>
      <c r="B377" s="435"/>
      <c r="C377" s="435"/>
      <c r="D377" s="435"/>
      <c r="E377" s="435"/>
      <c r="F377" s="435"/>
      <c r="G377" s="435"/>
      <c r="H377" s="435"/>
      <c r="I377" s="435"/>
      <c r="J377" s="435"/>
      <c r="K377" s="435"/>
      <c r="L377" s="435"/>
      <c r="M377" s="435"/>
      <c r="N377" s="435"/>
      <c r="O377" s="435"/>
      <c r="P377" s="435"/>
      <c r="Q377" s="435"/>
      <c r="R377" s="435"/>
      <c r="S377" s="435"/>
      <c r="T377" s="399">
        <f t="shared" ref="T377:T379" si="507">SUM(B377:R377)</f>
        <v>0</v>
      </c>
      <c r="U377" s="434" t="s">
        <v>322</v>
      </c>
    </row>
    <row r="378" spans="1:23" ht="12.75" customHeight="1" x14ac:dyDescent="0.2">
      <c r="A378" s="401" t="str">
        <f>A$14</f>
        <v>Privātās ārpusprojekta izmaksas</v>
      </c>
      <c r="B378" s="433">
        <f>'1.3.5.R.14.,41.,45.vai dz.c.s.'!I28</f>
        <v>0</v>
      </c>
      <c r="C378" s="433"/>
      <c r="D378" s="433">
        <f>'1.3.5.R.14.,41.,45.vai dz.c.s.'!K28</f>
        <v>0</v>
      </c>
      <c r="E378" s="433"/>
      <c r="F378" s="433">
        <f>'1.3.5.R.14.,41.,45.vai dz.c.s.'!M28</f>
        <v>0</v>
      </c>
      <c r="G378" s="433"/>
      <c r="H378" s="433">
        <f>'1.3.5.R.14.,41.,45.vai dz.c.s.'!O28</f>
        <v>0</v>
      </c>
      <c r="I378" s="433"/>
      <c r="J378" s="433">
        <f>'1.3.5.R.14.,41.,45.vai dz.c.s.'!Q28</f>
        <v>0</v>
      </c>
      <c r="K378" s="433"/>
      <c r="L378" s="433">
        <f>'1.3.5.R.14.,41.,45.vai dz.c.s.'!S28</f>
        <v>0</v>
      </c>
      <c r="M378" s="433"/>
      <c r="N378" s="433">
        <f>'1.3.5.R.14.,41.,45.vai dz.c.s.'!U28</f>
        <v>0</v>
      </c>
      <c r="O378" s="433"/>
      <c r="P378" s="433">
        <f>'1.3.5.R.14.,41.,45.vai dz.c.s.'!W28</f>
        <v>0</v>
      </c>
      <c r="Q378" s="433"/>
      <c r="R378" s="433">
        <f>'1.3.5.R.14.,41.,45.vai dz.c.s.'!Y28</f>
        <v>0</v>
      </c>
      <c r="S378" s="433"/>
      <c r="T378" s="399">
        <f t="shared" si="507"/>
        <v>0</v>
      </c>
      <c r="U378" s="434" t="s">
        <v>322</v>
      </c>
    </row>
    <row r="379" spans="1:23" ht="12.75" customHeight="1" x14ac:dyDescent="0.2">
      <c r="A379" s="402" t="str">
        <f>A$15</f>
        <v>Ārpusprojekta izmaksas kopā</v>
      </c>
      <c r="B379" s="300">
        <f>SUM(B377:B378)</f>
        <v>0</v>
      </c>
      <c r="C379" s="300"/>
      <c r="D379" s="300">
        <f t="shared" ref="D379" si="508">SUM(D377:D378)</f>
        <v>0</v>
      </c>
      <c r="E379" s="300"/>
      <c r="F379" s="300">
        <f t="shared" ref="F379" si="509">SUM(F377:F378)</f>
        <v>0</v>
      </c>
      <c r="G379" s="300"/>
      <c r="H379" s="300">
        <f t="shared" ref="H379" si="510">SUM(H377:H378)</f>
        <v>0</v>
      </c>
      <c r="I379" s="300"/>
      <c r="J379" s="300">
        <f t="shared" ref="J379" si="511">SUM(J377:J378)</f>
        <v>0</v>
      </c>
      <c r="K379" s="300"/>
      <c r="L379" s="300">
        <f t="shared" ref="L379" si="512">SUM(L377:L378)</f>
        <v>0</v>
      </c>
      <c r="M379" s="300"/>
      <c r="N379" s="300">
        <f t="shared" ref="N379" si="513">SUM(N377:N378)</f>
        <v>0</v>
      </c>
      <c r="O379" s="300"/>
      <c r="P379" s="300">
        <f t="shared" ref="P379" si="514">SUM(P377:P378)</f>
        <v>0</v>
      </c>
      <c r="Q379" s="300"/>
      <c r="R379" s="300">
        <f t="shared" ref="R379" si="515">SUM(R377:R378)</f>
        <v>0</v>
      </c>
      <c r="S379" s="300"/>
      <c r="T379" s="403">
        <f t="shared" si="507"/>
        <v>0</v>
      </c>
      <c r="U379" s="434" t="s">
        <v>322</v>
      </c>
    </row>
    <row r="380" spans="1:23" ht="12.75" customHeight="1" x14ac:dyDescent="0.25">
      <c r="A380" s="407" t="str">
        <f>A$16</f>
        <v>Kopējās izmaksas</v>
      </c>
      <c r="B380" s="408">
        <f>B376+B379</f>
        <v>0</v>
      </c>
      <c r="C380" s="408"/>
      <c r="D380" s="408">
        <f t="shared" ref="D380" si="516">D376+D379</f>
        <v>0</v>
      </c>
      <c r="E380" s="408"/>
      <c r="F380" s="408">
        <f t="shared" ref="F380" si="517">F376+F379</f>
        <v>0</v>
      </c>
      <c r="G380" s="408"/>
      <c r="H380" s="408">
        <f t="shared" ref="H380" si="518">H376+H379</f>
        <v>0</v>
      </c>
      <c r="I380" s="408"/>
      <c r="J380" s="408">
        <f t="shared" ref="J380" si="519">J376+J379</f>
        <v>0</v>
      </c>
      <c r="K380" s="408"/>
      <c r="L380" s="408">
        <f t="shared" ref="L380" si="520">L376+L379</f>
        <v>0</v>
      </c>
      <c r="M380" s="408"/>
      <c r="N380" s="408">
        <f t="shared" ref="N380" si="521">N376+N379</f>
        <v>0</v>
      </c>
      <c r="O380" s="408"/>
      <c r="P380" s="408">
        <f t="shared" ref="P380" si="522">P376+P379</f>
        <v>0</v>
      </c>
      <c r="Q380" s="408"/>
      <c r="R380" s="408">
        <f t="shared" ref="R380" si="523">R376+R379</f>
        <v>0</v>
      </c>
      <c r="S380" s="408"/>
      <c r="T380" s="403">
        <f>SUM(B380:R380)</f>
        <v>0</v>
      </c>
      <c r="U380" s="434" t="s">
        <v>322</v>
      </c>
    </row>
    <row r="382" spans="1:23" ht="18.75" customHeight="1" x14ac:dyDescent="0.2">
      <c r="A382" s="441" t="str">
        <f>'1.3.6.R.14.,41.,45.vai dz.c.s.'!B3</f>
        <v>Projekta iesniedzējs vai sadarbības partneris (1.3.6.):</v>
      </c>
      <c r="B382" s="424">
        <f>'1.3.6.R.14.,41.,45.vai dz.c.s.'!C3</f>
        <v>0</v>
      </c>
      <c r="C382" s="425"/>
      <c r="D382" s="425"/>
      <c r="E382" s="425"/>
      <c r="F382" s="424">
        <f>'1.3.6.R.14.,41.,45.vai dz.c.s.'!H3</f>
        <v>0</v>
      </c>
      <c r="G382" s="425"/>
      <c r="H382" s="426"/>
      <c r="I382" s="425"/>
      <c r="J382" s="426" t="s">
        <v>329</v>
      </c>
      <c r="K382" s="425"/>
      <c r="L382" s="428">
        <f>'1.3.6.R.14.,41.,45.vai dz.c.s.'!C7</f>
        <v>0.3</v>
      </c>
      <c r="M382" s="425"/>
      <c r="N382" s="429" t="s">
        <v>177</v>
      </c>
      <c r="O382" s="425"/>
      <c r="P382" s="429"/>
      <c r="Q382" s="525"/>
      <c r="R382" s="429">
        <f>'1.3.6.R.14.,41.,45.vai dz.c.s.'!N3</f>
        <v>0</v>
      </c>
      <c r="S382" s="425"/>
      <c r="T382" s="426"/>
      <c r="U382" s="426"/>
      <c r="W382" s="4">
        <f>IF(F382=Dati!$J$3,1,IF(F382=Dati!$J$4,2,IF(F382=Dati!$J$5,3,0)))</f>
        <v>0</v>
      </c>
    </row>
    <row r="383" spans="1:23" x14ac:dyDescent="0.2">
      <c r="A383" s="395" t="s">
        <v>314</v>
      </c>
      <c r="B383" s="396">
        <f>B$3</f>
        <v>2026</v>
      </c>
      <c r="C383" s="396"/>
      <c r="D383" s="396">
        <f>D$3</f>
        <v>2027</v>
      </c>
      <c r="E383" s="396"/>
      <c r="F383" s="396">
        <f>F$3</f>
        <v>2028</v>
      </c>
      <c r="G383" s="396"/>
      <c r="H383" s="396">
        <f>H$3</f>
        <v>2029</v>
      </c>
      <c r="I383" s="396"/>
      <c r="J383" s="396" t="str">
        <f>J$3</f>
        <v>X</v>
      </c>
      <c r="K383" s="396"/>
      <c r="L383" s="396" t="str">
        <f>L$3</f>
        <v>X</v>
      </c>
      <c r="M383" s="396"/>
      <c r="N383" s="396" t="str">
        <f>N$3</f>
        <v>X</v>
      </c>
      <c r="O383" s="396"/>
      <c r="P383" s="396" t="str">
        <f>P$3</f>
        <v>X</v>
      </c>
      <c r="Q383" s="396"/>
      <c r="R383" s="396" t="str">
        <f>R$3</f>
        <v>X</v>
      </c>
      <c r="S383" s="396"/>
      <c r="T383" s="396"/>
      <c r="U383" s="396"/>
    </row>
    <row r="384" spans="1:23" x14ac:dyDescent="0.2">
      <c r="A384" s="430"/>
      <c r="B384" s="397" t="s">
        <v>315</v>
      </c>
      <c r="C384" s="397"/>
      <c r="D384" s="397" t="s">
        <v>315</v>
      </c>
      <c r="E384" s="397"/>
      <c r="F384" s="397" t="s">
        <v>315</v>
      </c>
      <c r="G384" s="397"/>
      <c r="H384" s="397" t="s">
        <v>315</v>
      </c>
      <c r="I384" s="397"/>
      <c r="J384" s="397" t="s">
        <v>315</v>
      </c>
      <c r="K384" s="397"/>
      <c r="L384" s="397" t="s">
        <v>315</v>
      </c>
      <c r="M384" s="397"/>
      <c r="N384" s="397" t="s">
        <v>315</v>
      </c>
      <c r="O384" s="397"/>
      <c r="P384" s="397" t="s">
        <v>315</v>
      </c>
      <c r="Q384" s="397"/>
      <c r="R384" s="397" t="s">
        <v>315</v>
      </c>
      <c r="S384" s="397"/>
      <c r="T384" s="397" t="s">
        <v>191</v>
      </c>
      <c r="U384" s="397" t="s">
        <v>131</v>
      </c>
    </row>
    <row r="385" spans="1:23" ht="12.75" customHeight="1" x14ac:dyDescent="0.2">
      <c r="A385" s="431" t="str">
        <f>A$5</f>
        <v>Taisnīgas pārkārtošanās fonds</v>
      </c>
      <c r="B385" s="432">
        <f>B392*$L$382</f>
        <v>0</v>
      </c>
      <c r="C385" s="432"/>
      <c r="D385" s="432">
        <f t="shared" ref="D385:R385" si="524">D392*$L$382</f>
        <v>0</v>
      </c>
      <c r="E385" s="432"/>
      <c r="F385" s="432">
        <f t="shared" si="524"/>
        <v>0</v>
      </c>
      <c r="G385" s="432"/>
      <c r="H385" s="432">
        <f t="shared" si="524"/>
        <v>0</v>
      </c>
      <c r="I385" s="432"/>
      <c r="J385" s="432">
        <f t="shared" si="524"/>
        <v>0</v>
      </c>
      <c r="K385" s="432"/>
      <c r="L385" s="432">
        <f t="shared" si="524"/>
        <v>0</v>
      </c>
      <c r="M385" s="432"/>
      <c r="N385" s="432">
        <f t="shared" si="524"/>
        <v>0</v>
      </c>
      <c r="O385" s="432"/>
      <c r="P385" s="432">
        <f t="shared" si="524"/>
        <v>0</v>
      </c>
      <c r="Q385" s="432"/>
      <c r="R385" s="432">
        <f t="shared" si="524"/>
        <v>0</v>
      </c>
      <c r="S385" s="432"/>
      <c r="T385" s="399">
        <f>SUM(B385:R385)</f>
        <v>0</v>
      </c>
      <c r="U385" s="400" t="e">
        <f>T385/$T$392</f>
        <v>#DIV/0!</v>
      </c>
    </row>
    <row r="386" spans="1:23" ht="12.75" customHeight="1" x14ac:dyDescent="0.2">
      <c r="A386" s="401" t="str">
        <f>A$6</f>
        <v>Attiecināmais valsts budžeta finansējums</v>
      </c>
      <c r="B386" s="432"/>
      <c r="C386" s="432"/>
      <c r="D386" s="432"/>
      <c r="E386" s="432"/>
      <c r="F386" s="432"/>
      <c r="G386" s="432"/>
      <c r="H386" s="432"/>
      <c r="I386" s="432"/>
      <c r="J386" s="432"/>
      <c r="K386" s="432"/>
      <c r="L386" s="432"/>
      <c r="M386" s="432"/>
      <c r="N386" s="432"/>
      <c r="O386" s="432"/>
      <c r="P386" s="432"/>
      <c r="Q386" s="432"/>
      <c r="R386" s="432"/>
      <c r="S386" s="432"/>
      <c r="T386" s="399">
        <f t="shared" ref="T386:T391" si="525">SUM(B386:R386)</f>
        <v>0</v>
      </c>
      <c r="U386" s="400" t="e">
        <f t="shared" ref="U386:U392" si="526">T386/$T$392</f>
        <v>#DIV/0!</v>
      </c>
    </row>
    <row r="387" spans="1:23" ht="12.75" customHeight="1" x14ac:dyDescent="0.2">
      <c r="A387" s="401" t="str">
        <f>A$7</f>
        <v>Valsts budžeta dotācija pašvaldībām</v>
      </c>
      <c r="B387" s="433"/>
      <c r="C387" s="433"/>
      <c r="D387" s="433"/>
      <c r="E387" s="433"/>
      <c r="F387" s="433"/>
      <c r="G387" s="433"/>
      <c r="H387" s="433"/>
      <c r="I387" s="433"/>
      <c r="J387" s="433"/>
      <c r="K387" s="433"/>
      <c r="L387" s="433"/>
      <c r="M387" s="433"/>
      <c r="N387" s="433"/>
      <c r="O387" s="433"/>
      <c r="P387" s="433"/>
      <c r="Q387" s="433"/>
      <c r="R387" s="433"/>
      <c r="S387" s="433"/>
      <c r="T387" s="399">
        <f t="shared" si="525"/>
        <v>0</v>
      </c>
      <c r="U387" s="400" t="e">
        <f t="shared" si="526"/>
        <v>#DIV/0!</v>
      </c>
    </row>
    <row r="388" spans="1:23" ht="12.75" customHeight="1" x14ac:dyDescent="0.2">
      <c r="A388" s="401" t="str">
        <f>A$8</f>
        <v>Pašvaldības finansējums</v>
      </c>
      <c r="B388" s="433"/>
      <c r="C388" s="433"/>
      <c r="D388" s="433"/>
      <c r="E388" s="433"/>
      <c r="F388" s="433"/>
      <c r="G388" s="433"/>
      <c r="H388" s="433"/>
      <c r="I388" s="433"/>
      <c r="J388" s="433"/>
      <c r="K388" s="433"/>
      <c r="L388" s="433"/>
      <c r="M388" s="433"/>
      <c r="N388" s="433"/>
      <c r="O388" s="433"/>
      <c r="P388" s="433"/>
      <c r="Q388" s="433"/>
      <c r="R388" s="433"/>
      <c r="S388" s="433"/>
      <c r="T388" s="399">
        <f t="shared" si="525"/>
        <v>0</v>
      </c>
      <c r="U388" s="400" t="e">
        <f t="shared" si="526"/>
        <v>#DIV/0!</v>
      </c>
    </row>
    <row r="389" spans="1:23" s="3" customFormat="1" ht="12.75" customHeight="1" x14ac:dyDescent="0.2">
      <c r="A389" s="401" t="str">
        <f>A$9</f>
        <v>Cits publiskais finansējums</v>
      </c>
      <c r="B389" s="433"/>
      <c r="C389" s="433"/>
      <c r="D389" s="433"/>
      <c r="E389" s="433"/>
      <c r="F389" s="433"/>
      <c r="G389" s="433"/>
      <c r="H389" s="433"/>
      <c r="I389" s="433"/>
      <c r="J389" s="433"/>
      <c r="K389" s="433"/>
      <c r="L389" s="433"/>
      <c r="M389" s="433"/>
      <c r="N389" s="433"/>
      <c r="O389" s="433"/>
      <c r="P389" s="433"/>
      <c r="Q389" s="433"/>
      <c r="R389" s="433"/>
      <c r="S389" s="433"/>
      <c r="T389" s="399">
        <f t="shared" si="525"/>
        <v>0</v>
      </c>
      <c r="U389" s="400" t="e">
        <f t="shared" si="526"/>
        <v>#DIV/0!</v>
      </c>
    </row>
    <row r="390" spans="1:23" ht="12.75" customHeight="1" x14ac:dyDescent="0.2">
      <c r="A390" s="402" t="str">
        <f>A$10</f>
        <v>Publiskās attiecināmās izmaksas</v>
      </c>
      <c r="B390" s="300">
        <f>SUM(B385:B389)</f>
        <v>0</v>
      </c>
      <c r="C390" s="300"/>
      <c r="D390" s="300">
        <f t="shared" ref="D390:R390" si="527">SUM(D385:D389)</f>
        <v>0</v>
      </c>
      <c r="E390" s="300"/>
      <c r="F390" s="300">
        <f t="shared" si="527"/>
        <v>0</v>
      </c>
      <c r="G390" s="300"/>
      <c r="H390" s="300">
        <f t="shared" si="527"/>
        <v>0</v>
      </c>
      <c r="I390" s="300"/>
      <c r="J390" s="300">
        <f t="shared" si="527"/>
        <v>0</v>
      </c>
      <c r="K390" s="300"/>
      <c r="L390" s="300">
        <f t="shared" si="527"/>
        <v>0</v>
      </c>
      <c r="M390" s="300"/>
      <c r="N390" s="300">
        <f t="shared" si="527"/>
        <v>0</v>
      </c>
      <c r="O390" s="300"/>
      <c r="P390" s="300">
        <f t="shared" si="527"/>
        <v>0</v>
      </c>
      <c r="Q390" s="300"/>
      <c r="R390" s="300">
        <f t="shared" si="527"/>
        <v>0</v>
      </c>
      <c r="S390" s="300"/>
      <c r="T390" s="403">
        <f t="shared" si="525"/>
        <v>0</v>
      </c>
      <c r="U390" s="400" t="e">
        <f t="shared" si="526"/>
        <v>#DIV/0!</v>
      </c>
    </row>
    <row r="391" spans="1:23" ht="12.75" customHeight="1" x14ac:dyDescent="0.2">
      <c r="A391" s="401" t="str">
        <f>A$11</f>
        <v>Privātās attiecināmās izmaksas</v>
      </c>
      <c r="B391" s="433">
        <f>B392-B385</f>
        <v>0</v>
      </c>
      <c r="C391" s="433"/>
      <c r="D391" s="433">
        <f t="shared" ref="D391:R391" si="528">D392-D385</f>
        <v>0</v>
      </c>
      <c r="E391" s="433"/>
      <c r="F391" s="433">
        <f t="shared" si="528"/>
        <v>0</v>
      </c>
      <c r="G391" s="433"/>
      <c r="H391" s="433">
        <f t="shared" si="528"/>
        <v>0</v>
      </c>
      <c r="I391" s="433"/>
      <c r="J391" s="433">
        <f t="shared" si="528"/>
        <v>0</v>
      </c>
      <c r="K391" s="433"/>
      <c r="L391" s="433">
        <f t="shared" si="528"/>
        <v>0</v>
      </c>
      <c r="M391" s="433"/>
      <c r="N391" s="433">
        <f t="shared" si="528"/>
        <v>0</v>
      </c>
      <c r="O391" s="433"/>
      <c r="P391" s="433">
        <f t="shared" si="528"/>
        <v>0</v>
      </c>
      <c r="Q391" s="433"/>
      <c r="R391" s="433">
        <f t="shared" si="528"/>
        <v>0</v>
      </c>
      <c r="S391" s="433"/>
      <c r="T391" s="399">
        <f t="shared" si="525"/>
        <v>0</v>
      </c>
      <c r="U391" s="400" t="e">
        <f t="shared" si="526"/>
        <v>#DIV/0!</v>
      </c>
    </row>
    <row r="392" spans="1:23" ht="12.75" customHeight="1" x14ac:dyDescent="0.2">
      <c r="A392" s="402" t="str">
        <f>A$12</f>
        <v>Kopējās attiecināmās izmaksas</v>
      </c>
      <c r="B392" s="300">
        <f>'1.3.6.R.14.,41.,45.vai dz.c.s.'!H27</f>
        <v>0</v>
      </c>
      <c r="C392" s="300"/>
      <c r="D392" s="300">
        <f>'1.3.6.R.14.,41.,45.vai dz.c.s.'!J27</f>
        <v>0</v>
      </c>
      <c r="E392" s="300"/>
      <c r="F392" s="300">
        <f>'1.3.6.R.14.,41.,45.vai dz.c.s.'!L27</f>
        <v>0</v>
      </c>
      <c r="G392" s="300"/>
      <c r="H392" s="300">
        <f>'1.3.6.R.14.,41.,45.vai dz.c.s.'!N27</f>
        <v>0</v>
      </c>
      <c r="I392" s="300"/>
      <c r="J392" s="300">
        <f>'1.3.6.R.14.,41.,45.vai dz.c.s.'!P27</f>
        <v>0</v>
      </c>
      <c r="K392" s="300"/>
      <c r="L392" s="300">
        <f>'1.3.6.R.14.,41.,45.vai dz.c.s.'!R27</f>
        <v>0</v>
      </c>
      <c r="M392" s="300"/>
      <c r="N392" s="300">
        <f>'1.3.6.R.14.,41.,45.vai dz.c.s.'!T27</f>
        <v>0</v>
      </c>
      <c r="O392" s="300"/>
      <c r="P392" s="300">
        <f>'1.3.6.R.14.,41.,45.vai dz.c.s.'!V27</f>
        <v>0</v>
      </c>
      <c r="Q392" s="300"/>
      <c r="R392" s="300">
        <f>'1.3.6.R.14.,41.,45.vai dz.c.s.'!X27</f>
        <v>0</v>
      </c>
      <c r="S392" s="300"/>
      <c r="T392" s="403">
        <f>SUM(B392:R392)</f>
        <v>0</v>
      </c>
      <c r="U392" s="400" t="e">
        <f t="shared" si="526"/>
        <v>#DIV/0!</v>
      </c>
    </row>
    <row r="393" spans="1:23" ht="12.75" customHeight="1" x14ac:dyDescent="0.2">
      <c r="A393" s="401" t="str">
        <f>A$13</f>
        <v>Publiskās ārpusprojekta izmaksas</v>
      </c>
      <c r="B393" s="435"/>
      <c r="C393" s="435"/>
      <c r="D393" s="435"/>
      <c r="E393" s="435"/>
      <c r="F393" s="435"/>
      <c r="G393" s="435"/>
      <c r="H393" s="435"/>
      <c r="I393" s="435"/>
      <c r="J393" s="435"/>
      <c r="K393" s="435"/>
      <c r="L393" s="435"/>
      <c r="M393" s="435"/>
      <c r="N393" s="435"/>
      <c r="O393" s="435"/>
      <c r="P393" s="435"/>
      <c r="Q393" s="435"/>
      <c r="R393" s="435"/>
      <c r="S393" s="435"/>
      <c r="T393" s="399">
        <f t="shared" ref="T393:T395" si="529">SUM(B393:R393)</f>
        <v>0</v>
      </c>
      <c r="U393" s="434" t="s">
        <v>322</v>
      </c>
    </row>
    <row r="394" spans="1:23" ht="12.75" customHeight="1" x14ac:dyDescent="0.2">
      <c r="A394" s="401" t="str">
        <f>A$14</f>
        <v>Privātās ārpusprojekta izmaksas</v>
      </c>
      <c r="B394" s="433">
        <f>'1.3.6.R.14.,41.,45.vai dz.c.s.'!I27</f>
        <v>0</v>
      </c>
      <c r="C394" s="433"/>
      <c r="D394" s="433">
        <f>'1.3.6.R.14.,41.,45.vai dz.c.s.'!K27</f>
        <v>0</v>
      </c>
      <c r="E394" s="433"/>
      <c r="F394" s="433">
        <f>'1.3.6.R.14.,41.,45.vai dz.c.s.'!M27</f>
        <v>0</v>
      </c>
      <c r="G394" s="433"/>
      <c r="H394" s="433">
        <f>'1.3.6.R.14.,41.,45.vai dz.c.s.'!O27</f>
        <v>0</v>
      </c>
      <c r="I394" s="433"/>
      <c r="J394" s="433">
        <f>'1.3.6.R.14.,41.,45.vai dz.c.s.'!Q27</f>
        <v>0</v>
      </c>
      <c r="K394" s="433"/>
      <c r="L394" s="433">
        <f>'1.3.6.R.14.,41.,45.vai dz.c.s.'!S27</f>
        <v>0</v>
      </c>
      <c r="M394" s="433"/>
      <c r="N394" s="433">
        <f>'1.3.6.R.14.,41.,45.vai dz.c.s.'!U27</f>
        <v>0</v>
      </c>
      <c r="O394" s="433"/>
      <c r="P394" s="433">
        <f>'1.3.6.R.14.,41.,45.vai dz.c.s.'!W27</f>
        <v>0</v>
      </c>
      <c r="Q394" s="433"/>
      <c r="R394" s="433">
        <f>'1.3.6.R.14.,41.,45.vai dz.c.s.'!Y27</f>
        <v>0</v>
      </c>
      <c r="S394" s="433"/>
      <c r="T394" s="399">
        <f t="shared" si="529"/>
        <v>0</v>
      </c>
      <c r="U394" s="434" t="s">
        <v>322</v>
      </c>
    </row>
    <row r="395" spans="1:23" ht="12.75" customHeight="1" x14ac:dyDescent="0.2">
      <c r="A395" s="402" t="str">
        <f>A$15</f>
        <v>Ārpusprojekta izmaksas kopā</v>
      </c>
      <c r="B395" s="300">
        <f>SUM(B393:B394)</f>
        <v>0</v>
      </c>
      <c r="C395" s="300"/>
      <c r="D395" s="300">
        <f t="shared" ref="D395:R395" si="530">SUM(D393:D394)</f>
        <v>0</v>
      </c>
      <c r="E395" s="300"/>
      <c r="F395" s="300">
        <f t="shared" si="530"/>
        <v>0</v>
      </c>
      <c r="G395" s="300"/>
      <c r="H395" s="300">
        <f t="shared" si="530"/>
        <v>0</v>
      </c>
      <c r="I395" s="300"/>
      <c r="J395" s="300">
        <f t="shared" si="530"/>
        <v>0</v>
      </c>
      <c r="K395" s="300"/>
      <c r="L395" s="300">
        <f t="shared" si="530"/>
        <v>0</v>
      </c>
      <c r="M395" s="300"/>
      <c r="N395" s="300">
        <f t="shared" si="530"/>
        <v>0</v>
      </c>
      <c r="O395" s="300"/>
      <c r="P395" s="300">
        <f t="shared" si="530"/>
        <v>0</v>
      </c>
      <c r="Q395" s="300"/>
      <c r="R395" s="300">
        <f t="shared" si="530"/>
        <v>0</v>
      </c>
      <c r="S395" s="300"/>
      <c r="T395" s="403">
        <f t="shared" si="529"/>
        <v>0</v>
      </c>
      <c r="U395" s="434" t="s">
        <v>322</v>
      </c>
    </row>
    <row r="396" spans="1:23" ht="12.75" customHeight="1" x14ac:dyDescent="0.25">
      <c r="A396" s="407" t="str">
        <f>A$16</f>
        <v>Kopējās izmaksas</v>
      </c>
      <c r="B396" s="408">
        <f>B392+B395</f>
        <v>0</v>
      </c>
      <c r="C396" s="408"/>
      <c r="D396" s="408">
        <f t="shared" ref="D396:R396" si="531">D392+D395</f>
        <v>0</v>
      </c>
      <c r="E396" s="408"/>
      <c r="F396" s="408">
        <f t="shared" si="531"/>
        <v>0</v>
      </c>
      <c r="G396" s="408"/>
      <c r="H396" s="408">
        <f t="shared" si="531"/>
        <v>0</v>
      </c>
      <c r="I396" s="408"/>
      <c r="J396" s="408">
        <f t="shared" si="531"/>
        <v>0</v>
      </c>
      <c r="K396" s="408"/>
      <c r="L396" s="408">
        <f t="shared" si="531"/>
        <v>0</v>
      </c>
      <c r="M396" s="408"/>
      <c r="N396" s="408">
        <f t="shared" si="531"/>
        <v>0</v>
      </c>
      <c r="O396" s="408"/>
      <c r="P396" s="408">
        <f t="shared" si="531"/>
        <v>0</v>
      </c>
      <c r="Q396" s="408"/>
      <c r="R396" s="408">
        <f t="shared" si="531"/>
        <v>0</v>
      </c>
      <c r="S396" s="408"/>
      <c r="T396" s="403">
        <f>SUM(B396:R396)</f>
        <v>0</v>
      </c>
      <c r="U396" s="434" t="s">
        <v>322</v>
      </c>
    </row>
    <row r="398" spans="1:23" ht="18.75" customHeight="1" x14ac:dyDescent="0.2">
      <c r="A398" s="441" t="str">
        <f>A382</f>
        <v>Projekta iesniedzējs vai sadarbības partneris (1.3.6.):</v>
      </c>
      <c r="B398" s="424">
        <f>'1.3.6.R.14.,41.,45.vai dz.c.s.'!C3</f>
        <v>0</v>
      </c>
      <c r="C398" s="425"/>
      <c r="D398" s="425"/>
      <c r="E398" s="425"/>
      <c r="F398" s="424">
        <f>'1.3.6.R.14.,41.,45.vai dz.c.s.'!H3</f>
        <v>0</v>
      </c>
      <c r="G398" s="425"/>
      <c r="H398" s="426"/>
      <c r="I398" s="425"/>
      <c r="J398" s="426" t="s">
        <v>329</v>
      </c>
      <c r="K398" s="425"/>
      <c r="L398" s="428">
        <f>'1.3.6.R.14.,41.,45.vai dz.c.s.'!C14</f>
        <v>1</v>
      </c>
      <c r="M398" s="425"/>
      <c r="N398" s="429" t="s">
        <v>342</v>
      </c>
      <c r="O398" s="425"/>
      <c r="P398" s="426"/>
      <c r="Q398" s="425"/>
      <c r="R398" s="426"/>
      <c r="S398" s="425"/>
      <c r="T398" s="426"/>
      <c r="U398" s="426"/>
      <c r="W398" s="4">
        <f>IF(F398=Dati!$J$3,1,IF(F398=Dati!$J$4,2,IF(F398=Dati!$J$5,3,0)))</f>
        <v>0</v>
      </c>
    </row>
    <row r="399" spans="1:23" x14ac:dyDescent="0.2">
      <c r="A399" s="395" t="s">
        <v>314</v>
      </c>
      <c r="B399" s="396">
        <f>B$3</f>
        <v>2026</v>
      </c>
      <c r="C399" s="396"/>
      <c r="D399" s="396">
        <f>D$3</f>
        <v>2027</v>
      </c>
      <c r="E399" s="396"/>
      <c r="F399" s="396">
        <f>F$3</f>
        <v>2028</v>
      </c>
      <c r="G399" s="396"/>
      <c r="H399" s="396">
        <f>H$3</f>
        <v>2029</v>
      </c>
      <c r="I399" s="396"/>
      <c r="J399" s="396" t="str">
        <f>J$3</f>
        <v>X</v>
      </c>
      <c r="K399" s="396"/>
      <c r="L399" s="396" t="str">
        <f>L$3</f>
        <v>X</v>
      </c>
      <c r="M399" s="396"/>
      <c r="N399" s="396" t="str">
        <f>N$3</f>
        <v>X</v>
      </c>
      <c r="O399" s="396"/>
      <c r="P399" s="396" t="str">
        <f>P$3</f>
        <v>X</v>
      </c>
      <c r="Q399" s="396"/>
      <c r="R399" s="396" t="str">
        <f>R$3</f>
        <v>X</v>
      </c>
      <c r="S399" s="396"/>
      <c r="T399" s="396"/>
      <c r="U399" s="396"/>
    </row>
    <row r="400" spans="1:23" x14ac:dyDescent="0.2">
      <c r="A400" s="430"/>
      <c r="B400" s="397" t="s">
        <v>315</v>
      </c>
      <c r="C400" s="397"/>
      <c r="D400" s="397" t="s">
        <v>315</v>
      </c>
      <c r="E400" s="397"/>
      <c r="F400" s="397" t="s">
        <v>315</v>
      </c>
      <c r="G400" s="397"/>
      <c r="H400" s="397" t="s">
        <v>315</v>
      </c>
      <c r="I400" s="397"/>
      <c r="J400" s="397" t="s">
        <v>315</v>
      </c>
      <c r="K400" s="397"/>
      <c r="L400" s="397" t="s">
        <v>315</v>
      </c>
      <c r="M400" s="397"/>
      <c r="N400" s="397" t="s">
        <v>315</v>
      </c>
      <c r="O400" s="397"/>
      <c r="P400" s="397" t="s">
        <v>315</v>
      </c>
      <c r="Q400" s="397"/>
      <c r="R400" s="397" t="s">
        <v>315</v>
      </c>
      <c r="S400" s="397"/>
      <c r="T400" s="397" t="s">
        <v>191</v>
      </c>
      <c r="U400" s="397" t="s">
        <v>131</v>
      </c>
    </row>
    <row r="401" spans="1:21" ht="12.75" customHeight="1" x14ac:dyDescent="0.2">
      <c r="A401" s="431" t="str">
        <f>A$5</f>
        <v>Taisnīgas pārkārtošanās fonds</v>
      </c>
      <c r="B401" s="432">
        <f>B408*$L$398</f>
        <v>0</v>
      </c>
      <c r="C401" s="432"/>
      <c r="D401" s="432">
        <f t="shared" ref="D401:R401" si="532">D408*$L$398</f>
        <v>0</v>
      </c>
      <c r="E401" s="432"/>
      <c r="F401" s="432">
        <f t="shared" si="532"/>
        <v>0</v>
      </c>
      <c r="G401" s="432"/>
      <c r="H401" s="432">
        <f t="shared" si="532"/>
        <v>0</v>
      </c>
      <c r="I401" s="432"/>
      <c r="J401" s="432">
        <f t="shared" si="532"/>
        <v>0</v>
      </c>
      <c r="K401" s="432"/>
      <c r="L401" s="432">
        <f>L408*$L$398</f>
        <v>0</v>
      </c>
      <c r="M401" s="432"/>
      <c r="N401" s="432">
        <f t="shared" si="532"/>
        <v>0</v>
      </c>
      <c r="O401" s="432"/>
      <c r="P401" s="432">
        <f t="shared" si="532"/>
        <v>0</v>
      </c>
      <c r="Q401" s="432"/>
      <c r="R401" s="432">
        <f t="shared" si="532"/>
        <v>0</v>
      </c>
      <c r="S401" s="432"/>
      <c r="T401" s="399">
        <f>SUM(B401:R401)</f>
        <v>0</v>
      </c>
      <c r="U401" s="400" t="e">
        <f>T401/$T$408</f>
        <v>#DIV/0!</v>
      </c>
    </row>
    <row r="402" spans="1:21" ht="12.75" customHeight="1" x14ac:dyDescent="0.2">
      <c r="A402" s="401" t="str">
        <f>A$6</f>
        <v>Attiecināmais valsts budžeta finansējums</v>
      </c>
      <c r="B402" s="432"/>
      <c r="C402" s="432"/>
      <c r="D402" s="432"/>
      <c r="E402" s="432"/>
      <c r="F402" s="432"/>
      <c r="G402" s="432"/>
      <c r="H402" s="432"/>
      <c r="I402" s="432"/>
      <c r="J402" s="432"/>
      <c r="K402" s="432"/>
      <c r="L402" s="432"/>
      <c r="M402" s="432"/>
      <c r="N402" s="432"/>
      <c r="O402" s="432"/>
      <c r="P402" s="432"/>
      <c r="Q402" s="432"/>
      <c r="R402" s="432"/>
      <c r="S402" s="432"/>
      <c r="T402" s="399">
        <f t="shared" ref="T402:T407" si="533">SUM(B402:R402)</f>
        <v>0</v>
      </c>
      <c r="U402" s="400" t="e">
        <f t="shared" ref="U402:U408" si="534">T402/$T$408</f>
        <v>#DIV/0!</v>
      </c>
    </row>
    <row r="403" spans="1:21" ht="12.75" customHeight="1" x14ac:dyDescent="0.2">
      <c r="A403" s="401" t="str">
        <f>A$7</f>
        <v>Valsts budžeta dotācija pašvaldībām</v>
      </c>
      <c r="B403" s="433"/>
      <c r="C403" s="433"/>
      <c r="D403" s="433"/>
      <c r="E403" s="433"/>
      <c r="F403" s="433"/>
      <c r="G403" s="433"/>
      <c r="H403" s="433"/>
      <c r="I403" s="433"/>
      <c r="J403" s="433"/>
      <c r="K403" s="433"/>
      <c r="L403" s="433"/>
      <c r="M403" s="433"/>
      <c r="N403" s="433"/>
      <c r="O403" s="433"/>
      <c r="P403" s="433"/>
      <c r="Q403" s="433"/>
      <c r="R403" s="433"/>
      <c r="S403" s="433"/>
      <c r="T403" s="399">
        <f t="shared" si="533"/>
        <v>0</v>
      </c>
      <c r="U403" s="400" t="e">
        <f t="shared" si="534"/>
        <v>#DIV/0!</v>
      </c>
    </row>
    <row r="404" spans="1:21" ht="12.75" customHeight="1" x14ac:dyDescent="0.2">
      <c r="A404" s="401" t="str">
        <f>A$8</f>
        <v>Pašvaldības finansējums</v>
      </c>
      <c r="B404" s="433"/>
      <c r="C404" s="433"/>
      <c r="D404" s="433"/>
      <c r="E404" s="433"/>
      <c r="F404" s="433"/>
      <c r="G404" s="433"/>
      <c r="H404" s="433"/>
      <c r="I404" s="433"/>
      <c r="J404" s="433"/>
      <c r="K404" s="433"/>
      <c r="L404" s="433"/>
      <c r="M404" s="433"/>
      <c r="N404" s="433"/>
      <c r="O404" s="433"/>
      <c r="P404" s="433"/>
      <c r="Q404" s="433"/>
      <c r="R404" s="433"/>
      <c r="S404" s="433"/>
      <c r="T404" s="399">
        <f t="shared" si="533"/>
        <v>0</v>
      </c>
      <c r="U404" s="400" t="e">
        <f t="shared" si="534"/>
        <v>#DIV/0!</v>
      </c>
    </row>
    <row r="405" spans="1:21" s="3" customFormat="1" ht="12.75" customHeight="1" x14ac:dyDescent="0.2">
      <c r="A405" s="401" t="str">
        <f>A$9</f>
        <v>Cits publiskais finansējums</v>
      </c>
      <c r="B405" s="433"/>
      <c r="C405" s="433"/>
      <c r="D405" s="433"/>
      <c r="E405" s="433"/>
      <c r="F405" s="433"/>
      <c r="G405" s="433"/>
      <c r="H405" s="433"/>
      <c r="I405" s="433"/>
      <c r="J405" s="433"/>
      <c r="K405" s="433"/>
      <c r="L405" s="433"/>
      <c r="M405" s="433"/>
      <c r="N405" s="433"/>
      <c r="O405" s="433"/>
      <c r="P405" s="433"/>
      <c r="Q405" s="433"/>
      <c r="R405" s="433"/>
      <c r="S405" s="433"/>
      <c r="T405" s="399">
        <f t="shared" si="533"/>
        <v>0</v>
      </c>
      <c r="U405" s="400" t="e">
        <f t="shared" si="534"/>
        <v>#DIV/0!</v>
      </c>
    </row>
    <row r="406" spans="1:21" ht="12.75" customHeight="1" x14ac:dyDescent="0.2">
      <c r="A406" s="402" t="str">
        <f>A$10</f>
        <v>Publiskās attiecināmās izmaksas</v>
      </c>
      <c r="B406" s="300">
        <f>SUM(B401:B405)</f>
        <v>0</v>
      </c>
      <c r="C406" s="300"/>
      <c r="D406" s="300">
        <f t="shared" ref="D406:R406" si="535">SUM(D401:D405)</f>
        <v>0</v>
      </c>
      <c r="E406" s="300"/>
      <c r="F406" s="300">
        <f t="shared" si="535"/>
        <v>0</v>
      </c>
      <c r="G406" s="300"/>
      <c r="H406" s="300">
        <f t="shared" si="535"/>
        <v>0</v>
      </c>
      <c r="I406" s="300"/>
      <c r="J406" s="300">
        <f t="shared" si="535"/>
        <v>0</v>
      </c>
      <c r="K406" s="300"/>
      <c r="L406" s="300">
        <f t="shared" si="535"/>
        <v>0</v>
      </c>
      <c r="M406" s="300"/>
      <c r="N406" s="300">
        <f t="shared" si="535"/>
        <v>0</v>
      </c>
      <c r="O406" s="300"/>
      <c r="P406" s="300">
        <f t="shared" si="535"/>
        <v>0</v>
      </c>
      <c r="Q406" s="300"/>
      <c r="R406" s="300">
        <f t="shared" si="535"/>
        <v>0</v>
      </c>
      <c r="S406" s="300"/>
      <c r="T406" s="403">
        <f t="shared" si="533"/>
        <v>0</v>
      </c>
      <c r="U406" s="400" t="e">
        <f t="shared" si="534"/>
        <v>#DIV/0!</v>
      </c>
    </row>
    <row r="407" spans="1:21" ht="12.75" customHeight="1" x14ac:dyDescent="0.2">
      <c r="A407" s="401" t="str">
        <f>A$11</f>
        <v>Privātās attiecināmās izmaksas</v>
      </c>
      <c r="B407" s="433">
        <f>B408*$L$398-B401</f>
        <v>0</v>
      </c>
      <c r="C407" s="433"/>
      <c r="D407" s="433">
        <f t="shared" ref="D407:R407" si="536">D408*$L$398-D401</f>
        <v>0</v>
      </c>
      <c r="E407" s="433"/>
      <c r="F407" s="433">
        <f t="shared" si="536"/>
        <v>0</v>
      </c>
      <c r="G407" s="433"/>
      <c r="H407" s="433">
        <f t="shared" si="536"/>
        <v>0</v>
      </c>
      <c r="I407" s="433"/>
      <c r="J407" s="433">
        <f t="shared" si="536"/>
        <v>0</v>
      </c>
      <c r="K407" s="433"/>
      <c r="L407" s="433">
        <f t="shared" si="536"/>
        <v>0</v>
      </c>
      <c r="M407" s="433"/>
      <c r="N407" s="433">
        <f t="shared" si="536"/>
        <v>0</v>
      </c>
      <c r="O407" s="433"/>
      <c r="P407" s="433">
        <f t="shared" si="536"/>
        <v>0</v>
      </c>
      <c r="Q407" s="433"/>
      <c r="R407" s="433">
        <f t="shared" si="536"/>
        <v>0</v>
      </c>
      <c r="S407" s="433"/>
      <c r="T407" s="399">
        <f t="shared" si="533"/>
        <v>0</v>
      </c>
      <c r="U407" s="400" t="e">
        <f t="shared" si="534"/>
        <v>#DIV/0!</v>
      </c>
    </row>
    <row r="408" spans="1:21" ht="12.75" customHeight="1" x14ac:dyDescent="0.2">
      <c r="A408" s="402" t="str">
        <f>A$12</f>
        <v>Kopējās attiecināmās izmaksas</v>
      </c>
      <c r="B408" s="300">
        <f>'1.3.6.R.14.,41.,45.vai dz.c.s.'!H28</f>
        <v>0</v>
      </c>
      <c r="C408" s="300"/>
      <c r="D408" s="300">
        <f>'1.3.6.R.14.,41.,45.vai dz.c.s.'!J28</f>
        <v>0</v>
      </c>
      <c r="E408" s="300"/>
      <c r="F408" s="300">
        <f>'1.3.6.R.14.,41.,45.vai dz.c.s.'!L28</f>
        <v>0</v>
      </c>
      <c r="G408" s="300"/>
      <c r="H408" s="300">
        <f>'1.3.6.R.14.,41.,45.vai dz.c.s.'!N28</f>
        <v>0</v>
      </c>
      <c r="I408" s="300"/>
      <c r="J408" s="300">
        <f>'1.3.6.R.14.,41.,45.vai dz.c.s.'!P28</f>
        <v>0</v>
      </c>
      <c r="K408" s="300"/>
      <c r="L408" s="300">
        <f>'1.3.6.R.14.,41.,45.vai dz.c.s.'!R28</f>
        <v>0</v>
      </c>
      <c r="M408" s="300"/>
      <c r="N408" s="300">
        <f>'1.3.6.R.14.,41.,45.vai dz.c.s.'!T28</f>
        <v>0</v>
      </c>
      <c r="O408" s="300"/>
      <c r="P408" s="300">
        <f>'1.3.6.R.14.,41.,45.vai dz.c.s.'!V28</f>
        <v>0</v>
      </c>
      <c r="Q408" s="300"/>
      <c r="R408" s="300">
        <f>'1.3.6.R.14.,41.,45.vai dz.c.s.'!X28</f>
        <v>0</v>
      </c>
      <c r="S408" s="300"/>
      <c r="T408" s="403">
        <f>SUM(B408:R408)</f>
        <v>0</v>
      </c>
      <c r="U408" s="400" t="e">
        <f t="shared" si="534"/>
        <v>#DIV/0!</v>
      </c>
    </row>
    <row r="409" spans="1:21" ht="12.75" customHeight="1" x14ac:dyDescent="0.2">
      <c r="A409" s="401" t="str">
        <f>A$13</f>
        <v>Publiskās ārpusprojekta izmaksas</v>
      </c>
      <c r="B409" s="435"/>
      <c r="C409" s="435"/>
      <c r="D409" s="435"/>
      <c r="E409" s="435"/>
      <c r="F409" s="435"/>
      <c r="G409" s="435"/>
      <c r="H409" s="435"/>
      <c r="I409" s="435"/>
      <c r="J409" s="435"/>
      <c r="K409" s="435"/>
      <c r="L409" s="435"/>
      <c r="M409" s="435"/>
      <c r="N409" s="435"/>
      <c r="O409" s="435"/>
      <c r="P409" s="435"/>
      <c r="Q409" s="435"/>
      <c r="R409" s="435"/>
      <c r="S409" s="435"/>
      <c r="T409" s="399">
        <f t="shared" ref="T409:T411" si="537">SUM(B409:R409)</f>
        <v>0</v>
      </c>
      <c r="U409" s="434" t="s">
        <v>322</v>
      </c>
    </row>
    <row r="410" spans="1:21" ht="12.75" customHeight="1" x14ac:dyDescent="0.2">
      <c r="A410" s="401" t="str">
        <f>A$14</f>
        <v>Privātās ārpusprojekta izmaksas</v>
      </c>
      <c r="B410" s="433">
        <f>'1.3.6.R.14.,41.,45.vai dz.c.s.'!I28</f>
        <v>0</v>
      </c>
      <c r="C410" s="433"/>
      <c r="D410" s="433">
        <f>IF(D23=2,'1.3.6.R.14.,41.,45.vai dz.c.s.'!K28+'1.3.6.R.14.,41.,45.vai dz.c.s.'!I28,'1.3.6.R.14.,41.,45.vai dz.c.s.'!K28*D23)</f>
        <v>0</v>
      </c>
      <c r="E410" s="433"/>
      <c r="F410" s="433">
        <f>IF(F23=2,'1.3.6.R.14.,41.,45.vai dz.c.s.'!M28+'1.3.6.R.14.,41.,45.vai dz.c.s.'!K28+'1.3.6.R.14.,41.,45.vai dz.c.s.'!I28,'1.3.6.R.14.,41.,45.vai dz.c.s.'!M28*F23)</f>
        <v>0</v>
      </c>
      <c r="G410" s="433"/>
      <c r="H410" s="433">
        <f>IF(H23=2,'1.3.6.R.14.,41.,45.vai dz.c.s.'!O28+'1.3.6.R.14.,41.,45.vai dz.c.s.'!M28+'1.3.6.R.14.,41.,45.vai dz.c.s.'!K28+'1.3.6.R.14.,41.,45.vai dz.c.s.'!I28,'1.3.6.R.14.,41.,45.vai dz.c.s.'!O28*H23)</f>
        <v>0</v>
      </c>
      <c r="I410" s="433"/>
      <c r="J410" s="433">
        <f>IF(J23=2,'1.3.6.R.14.,41.,45.vai dz.c.s.'!Q28,'1.3.6.R.14.,41.,45.vai dz.c.s.'!Q28*J23)</f>
        <v>0</v>
      </c>
      <c r="K410" s="433"/>
      <c r="L410" s="433">
        <f>IF(L23=2,'1.3.6.R.14.,41.,45.vai dz.c.s.'!S28,'1.3.6.R.14.,41.,45.vai dz.c.s.'!S28*L23)</f>
        <v>0</v>
      </c>
      <c r="M410" s="433"/>
      <c r="N410" s="433">
        <f>IF(N23=2,'1.3.6.R.14.,41.,45.vai dz.c.s.'!U28,'1.3.6.R.14.,41.,45.vai dz.c.s.'!U28*N23)</f>
        <v>0</v>
      </c>
      <c r="O410" s="433"/>
      <c r="P410" s="433">
        <f>IF(P23=2,'1.3.6.R.14.,41.,45.vai dz.c.s.'!W28,'1.3.6.R.14.,41.,45.vai dz.c.s.'!W28*P23)</f>
        <v>0</v>
      </c>
      <c r="Q410" s="433"/>
      <c r="R410" s="433">
        <f>IF(R23=2,'1.3.6.R.14.,41.,45.vai dz.c.s.'!Y28,'1.3.6.R.14.,41.,45.vai dz.c.s.'!Y28*R23)</f>
        <v>0</v>
      </c>
      <c r="S410" s="433"/>
      <c r="T410" s="399">
        <f t="shared" si="537"/>
        <v>0</v>
      </c>
      <c r="U410" s="434" t="s">
        <v>322</v>
      </c>
    </row>
    <row r="411" spans="1:21" ht="12.75" customHeight="1" x14ac:dyDescent="0.2">
      <c r="A411" s="402" t="str">
        <f>A$15</f>
        <v>Ārpusprojekta izmaksas kopā</v>
      </c>
      <c r="B411" s="300">
        <f>SUM(B409:B410)</f>
        <v>0</v>
      </c>
      <c r="C411" s="300"/>
      <c r="D411" s="300">
        <f t="shared" ref="D411" si="538">SUM(D409:D410)</f>
        <v>0</v>
      </c>
      <c r="E411" s="300"/>
      <c r="F411" s="300">
        <f t="shared" ref="F411" si="539">SUM(F409:F410)</f>
        <v>0</v>
      </c>
      <c r="G411" s="300"/>
      <c r="H411" s="300">
        <f t="shared" ref="H411" si="540">SUM(H409:H410)</f>
        <v>0</v>
      </c>
      <c r="I411" s="300"/>
      <c r="J411" s="300">
        <f t="shared" ref="J411" si="541">SUM(J409:J410)</f>
        <v>0</v>
      </c>
      <c r="K411" s="300"/>
      <c r="L411" s="300">
        <f t="shared" ref="L411" si="542">SUM(L409:L410)</f>
        <v>0</v>
      </c>
      <c r="M411" s="300"/>
      <c r="N411" s="300">
        <f t="shared" ref="N411" si="543">SUM(N409:N410)</f>
        <v>0</v>
      </c>
      <c r="O411" s="300"/>
      <c r="P411" s="300">
        <f t="shared" ref="P411" si="544">SUM(P409:P410)</f>
        <v>0</v>
      </c>
      <c r="Q411" s="300"/>
      <c r="R411" s="300">
        <f t="shared" ref="R411" si="545">SUM(R409:R410)</f>
        <v>0</v>
      </c>
      <c r="S411" s="300"/>
      <c r="T411" s="403">
        <f t="shared" si="537"/>
        <v>0</v>
      </c>
      <c r="U411" s="434" t="s">
        <v>322</v>
      </c>
    </row>
    <row r="412" spans="1:21" ht="12.75" customHeight="1" x14ac:dyDescent="0.25">
      <c r="A412" s="407" t="str">
        <f>A$16</f>
        <v>Kopējās izmaksas</v>
      </c>
      <c r="B412" s="408">
        <f>B408+B411</f>
        <v>0</v>
      </c>
      <c r="C412" s="408"/>
      <c r="D412" s="408">
        <f t="shared" ref="D412:R412" si="546">D408+D411</f>
        <v>0</v>
      </c>
      <c r="E412" s="408"/>
      <c r="F412" s="408">
        <f t="shared" si="546"/>
        <v>0</v>
      </c>
      <c r="G412" s="408"/>
      <c r="H412" s="408">
        <f t="shared" si="546"/>
        <v>0</v>
      </c>
      <c r="I412" s="408"/>
      <c r="J412" s="408">
        <f t="shared" si="546"/>
        <v>0</v>
      </c>
      <c r="K412" s="408"/>
      <c r="L412" s="408">
        <f t="shared" si="546"/>
        <v>0</v>
      </c>
      <c r="M412" s="408"/>
      <c r="N412" s="408">
        <f t="shared" si="546"/>
        <v>0</v>
      </c>
      <c r="O412" s="408"/>
      <c r="P412" s="408">
        <f t="shared" si="546"/>
        <v>0</v>
      </c>
      <c r="Q412" s="408"/>
      <c r="R412" s="408">
        <f t="shared" si="546"/>
        <v>0</v>
      </c>
      <c r="S412" s="408"/>
      <c r="T412" s="403">
        <f>SUM(B412:R412)</f>
        <v>0</v>
      </c>
      <c r="U412" s="434" t="s">
        <v>322</v>
      </c>
    </row>
    <row r="416" spans="1:21" x14ac:dyDescent="0.2">
      <c r="B416" s="442"/>
      <c r="C416" s="442"/>
      <c r="D416" s="442"/>
      <c r="E416" s="442"/>
      <c r="F416" s="442"/>
      <c r="G416" s="442"/>
      <c r="H416" s="442"/>
      <c r="I416" s="442"/>
      <c r="J416" s="442"/>
      <c r="K416" s="442"/>
      <c r="L416" s="442"/>
      <c r="M416" s="442"/>
      <c r="N416" s="442"/>
      <c r="O416" s="442"/>
      <c r="P416" s="442"/>
      <c r="Q416" s="442"/>
      <c r="R416" s="442"/>
      <c r="S416" s="442"/>
      <c r="T416" s="442"/>
    </row>
  </sheetData>
  <sheetProtection algorithmName="SHA-512" hashValue="y1DZKMqbiCKmEDs1MaMzxCuJDVcBtHOBS7cDZvIlzbWJu66ZctNYFQPX14YTpIdWFjhHdM6pKrdxYDInNBHn8g==" saltValue="YUnfz3MI2TuKDgKwOp0BG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8"/>
  <sheetViews>
    <sheetView zoomScale="80" zoomScaleNormal="80" workbookViewId="0">
      <pane xSplit="1" ySplit="21" topLeftCell="B26" activePane="bottomRight" state="frozen"/>
      <selection pane="topRight" activeCell="B1" sqref="B1"/>
      <selection pane="bottomLeft" activeCell="A22" sqref="A22"/>
      <selection pane="bottomRight" activeCell="AB113" sqref="AB113"/>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8.7109375" style="4" customWidth="1"/>
    <col min="15" max="15" width="1" style="4" customWidth="1"/>
    <col min="16" max="16" width="18.7109375" style="4" customWidth="1"/>
    <col min="17" max="17" width="1" style="4" customWidth="1"/>
    <col min="18" max="18" width="18.7109375" style="4" customWidth="1"/>
    <col min="19" max="19" width="1" style="4" customWidth="1"/>
    <col min="20" max="20" width="18.7109375" style="4" customWidth="1"/>
    <col min="21" max="21" width="16" style="4" customWidth="1"/>
    <col min="22" max="22" width="9.140625" style="4"/>
    <col min="23" max="23" width="8.28515625" style="4" hidden="1" customWidth="1"/>
    <col min="24" max="24" width="21.85546875" style="4" hidden="1" customWidth="1"/>
    <col min="25" max="16384" width="9.140625" style="4"/>
  </cols>
  <sheetData>
    <row r="1" spans="1:23" s="1" customFormat="1" ht="27" customHeight="1" x14ac:dyDescent="0.4">
      <c r="A1" s="578" t="s">
        <v>312</v>
      </c>
      <c r="B1" s="578"/>
      <c r="C1" s="578"/>
      <c r="D1" s="578"/>
      <c r="E1" s="393"/>
      <c r="F1" s="2"/>
      <c r="G1" s="2"/>
      <c r="H1" s="2"/>
      <c r="I1" s="2"/>
      <c r="J1" s="2"/>
      <c r="K1" s="2"/>
      <c r="L1" s="2"/>
      <c r="M1" s="2"/>
      <c r="N1" s="2"/>
      <c r="O1" s="2"/>
      <c r="P1" s="2"/>
      <c r="Q1" s="2"/>
      <c r="R1" s="2"/>
      <c r="S1" s="2"/>
      <c r="T1" s="2"/>
      <c r="U1" s="2"/>
    </row>
    <row r="2" spans="1:23" ht="24.95" customHeight="1" x14ac:dyDescent="0.35">
      <c r="A2" s="394" t="s">
        <v>313</v>
      </c>
      <c r="B2" s="3"/>
      <c r="C2" s="3"/>
      <c r="D2" s="3"/>
      <c r="E2" s="3"/>
      <c r="F2" s="2"/>
      <c r="G2" s="2"/>
      <c r="H2" s="2"/>
      <c r="I2" s="2"/>
      <c r="J2" s="2"/>
      <c r="K2" s="2"/>
      <c r="L2" s="2"/>
      <c r="M2" s="2"/>
      <c r="N2" s="2"/>
      <c r="O2" s="2"/>
      <c r="P2" s="2"/>
      <c r="Q2" s="2"/>
      <c r="R2" s="2"/>
      <c r="S2" s="2"/>
      <c r="T2" s="2"/>
      <c r="U2" s="2"/>
    </row>
    <row r="3" spans="1:23" x14ac:dyDescent="0.2">
      <c r="A3" s="395" t="s">
        <v>314</v>
      </c>
      <c r="B3" s="396">
        <f>'4.DL Finansiālā ilgtspēja'!E4</f>
        <v>2026</v>
      </c>
      <c r="C3" s="396"/>
      <c r="D3" s="396">
        <f>IF(OR(B3&gt;='Dati par projektu'!$C$19,B3="X"),"X",B3+1)</f>
        <v>2027</v>
      </c>
      <c r="E3" s="396"/>
      <c r="F3" s="396">
        <f>IF(OR(D3&gt;='Dati par projektu'!$C$19,D3="X"),"X",D3+1)</f>
        <v>2028</v>
      </c>
      <c r="G3" s="396"/>
      <c r="H3" s="396">
        <f>IF(OR(F3&gt;='Dati par projektu'!$C$19,F3="X"),"X",F3+1)</f>
        <v>2029</v>
      </c>
      <c r="I3" s="396"/>
      <c r="J3" s="396" t="str">
        <f>IF(OR(H3&gt;='Dati par projektu'!$C$19,H3="X"),"X",H3+1)</f>
        <v>X</v>
      </c>
      <c r="K3" s="396"/>
      <c r="L3" s="396" t="str">
        <f>IF(OR(J3&gt;='Dati par projektu'!$C$19,J3="X"),"X",J3+1)</f>
        <v>X</v>
      </c>
      <c r="M3" s="396"/>
      <c r="N3" s="396" t="str">
        <f>IF(OR(L3&gt;='Dati par projektu'!$C$19,L3="X"),"X",L3+1)</f>
        <v>X</v>
      </c>
      <c r="O3" s="396"/>
      <c r="P3" s="396" t="str">
        <f>IF(OR(N3&gt;='Dati par projektu'!$C$19,N3="X"),"X",N3+1)</f>
        <v>X</v>
      </c>
      <c r="Q3" s="396"/>
      <c r="R3" s="396" t="str">
        <f>IF(OR(P3&gt;='Dati par projektu'!$C$19,P3="X"),"X",P3+1)</f>
        <v>X</v>
      </c>
      <c r="S3" s="396"/>
      <c r="T3" s="396"/>
      <c r="U3" s="396"/>
    </row>
    <row r="4" spans="1:23" ht="12.75" customHeight="1" x14ac:dyDescent="0.2">
      <c r="A4" s="397"/>
      <c r="B4" s="397" t="s">
        <v>315</v>
      </c>
      <c r="C4" s="397"/>
      <c r="D4" s="397" t="s">
        <v>315</v>
      </c>
      <c r="E4" s="397"/>
      <c r="F4" s="397" t="s">
        <v>315</v>
      </c>
      <c r="G4" s="397"/>
      <c r="H4" s="397" t="s">
        <v>315</v>
      </c>
      <c r="I4" s="397"/>
      <c r="J4" s="397" t="s">
        <v>315</v>
      </c>
      <c r="K4" s="397"/>
      <c r="L4" s="397" t="s">
        <v>315</v>
      </c>
      <c r="M4" s="397"/>
      <c r="N4" s="397" t="s">
        <v>315</v>
      </c>
      <c r="O4" s="397"/>
      <c r="P4" s="397" t="s">
        <v>315</v>
      </c>
      <c r="Q4" s="397"/>
      <c r="R4" s="397" t="s">
        <v>315</v>
      </c>
      <c r="S4" s="397"/>
      <c r="T4" s="397" t="s">
        <v>191</v>
      </c>
      <c r="U4" s="397" t="s">
        <v>131</v>
      </c>
    </row>
    <row r="5" spans="1:23" x14ac:dyDescent="0.2">
      <c r="A5" s="446" t="s">
        <v>19</v>
      </c>
      <c r="B5" s="398">
        <f>SUM(B31,B47,B63,B79,B95,B111,B127,B143,B161,B177,B193,B209,B227,B387,B243,B403,B371,B355,B339,B323,B307,B291,B275,B259)</f>
        <v>0</v>
      </c>
      <c r="C5" s="398"/>
      <c r="D5" s="398">
        <f t="shared" ref="D5" si="0">SUM(D31,D47,D63,D79,D95,D111,D127,D143,D161,D177,D193,D209,D227,D387,D243,D403,D371,D355,D339,D323,D307,D291,D275,D259)</f>
        <v>0</v>
      </c>
      <c r="E5" s="398"/>
      <c r="F5" s="398">
        <f t="shared" ref="F5" si="1">SUM(F31,F47,F63,F79,F95,F111,F127,F143,F161,F177,F193,F209,F227,F387,F243,F403,F371,F355,F339,F323,F307,F291,F275,F259)</f>
        <v>0</v>
      </c>
      <c r="G5" s="398"/>
      <c r="H5" s="398">
        <f t="shared" ref="H5" si="2">SUM(H31,H47,H63,H79,H95,H111,H127,H143,H161,H177,H193,H209,H227,H387,H243,H403,H371,H355,H339,H323,H307,H291,H275,H259)</f>
        <v>0</v>
      </c>
      <c r="I5" s="398"/>
      <c r="J5" s="398">
        <f t="shared" ref="J5" si="3">SUM(J31,J47,J63,J79,J95,J111,J127,J143,J161,J177,J193,J209,J227,J387,J243,J403,J371,J355,J339,J323,J307,J291,J275,J259)</f>
        <v>0</v>
      </c>
      <c r="K5" s="398"/>
      <c r="L5" s="398">
        <f t="shared" ref="L5" si="4">SUM(L31,L47,L63,L79,L95,L111,L127,L143,L161,L177,L193,L209,L227,L387,L243,L403,L371,L355,L339,L323,L307,L291,L275,L259)</f>
        <v>0</v>
      </c>
      <c r="M5" s="398"/>
      <c r="N5" s="398">
        <f t="shared" ref="N5" si="5">SUM(N31,N47,N63,N79,N95,N111,N127,N143,N161,N177,N193,N209,N227,N387,N243,N403,N371,N355,N339,N323,N307,N291,N275,N259)</f>
        <v>0</v>
      </c>
      <c r="O5" s="398"/>
      <c r="P5" s="398">
        <f t="shared" ref="P5" si="6">SUM(P31,P47,P63,P79,P95,P111,P127,P143,P161,P177,P193,P209,P227,P387,P243,P403,P371,P355,P339,P323,P307,P291,P275,P259)</f>
        <v>0</v>
      </c>
      <c r="Q5" s="398"/>
      <c r="R5" s="398">
        <f t="shared" ref="D5:R9" si="7">SUM(R31,R47,R63,R79,R95,R111,R127,R143,R161,R177,R193,R209,R227,R387,R243,R403,R371,R355,R339,R323,R307,R291,R275,R259)</f>
        <v>0</v>
      </c>
      <c r="S5" s="398"/>
      <c r="T5" s="399">
        <f>SUM(B5:R5)</f>
        <v>0</v>
      </c>
      <c r="U5" s="400" t="e">
        <f>T5/$T$12</f>
        <v>#DIV/0!</v>
      </c>
    </row>
    <row r="6" spans="1:23" hidden="1" x14ac:dyDescent="0.2">
      <c r="A6" s="401" t="s">
        <v>231</v>
      </c>
      <c r="B6" s="398">
        <f t="shared" ref="B6:P9" si="8">SUM(B32,B48,B64,B80,B96,B112,B128,B144,B162,B178,B194,B210,B228,B388,B244,B404,B372,B356,B340,B324,B308,B292,B276,B260)</f>
        <v>0</v>
      </c>
      <c r="C6" s="398"/>
      <c r="D6" s="398">
        <f t="shared" si="8"/>
        <v>0</v>
      </c>
      <c r="E6" s="398"/>
      <c r="F6" s="398">
        <f t="shared" si="8"/>
        <v>0</v>
      </c>
      <c r="G6" s="398"/>
      <c r="H6" s="398">
        <f t="shared" si="8"/>
        <v>0</v>
      </c>
      <c r="I6" s="398"/>
      <c r="J6" s="398">
        <f t="shared" si="8"/>
        <v>0</v>
      </c>
      <c r="K6" s="398"/>
      <c r="L6" s="398">
        <f t="shared" si="8"/>
        <v>0</v>
      </c>
      <c r="M6" s="398"/>
      <c r="N6" s="398">
        <f t="shared" si="8"/>
        <v>0</v>
      </c>
      <c r="O6" s="398"/>
      <c r="P6" s="398">
        <f t="shared" si="8"/>
        <v>0</v>
      </c>
      <c r="Q6" s="398"/>
      <c r="R6" s="398">
        <f t="shared" si="7"/>
        <v>0</v>
      </c>
      <c r="S6" s="398"/>
      <c r="T6" s="399">
        <f t="shared" ref="T6:T16" si="9">SUM(B6:R6)</f>
        <v>0</v>
      </c>
      <c r="U6" s="400" t="e">
        <f t="shared" ref="U6:U12" si="10">T6/$T$12</f>
        <v>#DIV/0!</v>
      </c>
    </row>
    <row r="7" spans="1:23" x14ac:dyDescent="0.2">
      <c r="A7" s="509" t="s">
        <v>317</v>
      </c>
      <c r="B7" s="398">
        <f t="shared" si="8"/>
        <v>0</v>
      </c>
      <c r="C7" s="398"/>
      <c r="D7" s="398">
        <f t="shared" si="7"/>
        <v>0</v>
      </c>
      <c r="E7" s="398"/>
      <c r="F7" s="398">
        <f t="shared" si="7"/>
        <v>0</v>
      </c>
      <c r="G7" s="398"/>
      <c r="H7" s="398">
        <f t="shared" si="7"/>
        <v>0</v>
      </c>
      <c r="I7" s="398"/>
      <c r="J7" s="398">
        <f t="shared" si="7"/>
        <v>0</v>
      </c>
      <c r="K7" s="398"/>
      <c r="L7" s="398">
        <f t="shared" si="7"/>
        <v>0</v>
      </c>
      <c r="M7" s="398"/>
      <c r="N7" s="398">
        <f>SUM(N33,N49,N65,N81,N97,N113,N129,N145,N163,N179,N195,N211,N229,N389,N245,N405,N373,N357,N341,N325,N309,N293,N277,N261)</f>
        <v>0</v>
      </c>
      <c r="O7" s="398"/>
      <c r="P7" s="398">
        <f t="shared" si="7"/>
        <v>0</v>
      </c>
      <c r="Q7" s="398"/>
      <c r="R7" s="398">
        <f t="shared" si="7"/>
        <v>0</v>
      </c>
      <c r="S7" s="398"/>
      <c r="T7" s="399">
        <f>SUM(B7:R7)</f>
        <v>0</v>
      </c>
      <c r="U7" s="400" t="e">
        <f t="shared" si="10"/>
        <v>#DIV/0!</v>
      </c>
    </row>
    <row r="8" spans="1:23" ht="12.75" customHeight="1" x14ac:dyDescent="0.2">
      <c r="A8" s="401" t="s">
        <v>316</v>
      </c>
      <c r="B8" s="398">
        <f t="shared" si="8"/>
        <v>0</v>
      </c>
      <c r="C8" s="398"/>
      <c r="D8" s="398">
        <f t="shared" si="7"/>
        <v>0</v>
      </c>
      <c r="E8" s="398"/>
      <c r="F8" s="398">
        <f t="shared" si="7"/>
        <v>0</v>
      </c>
      <c r="G8" s="398"/>
      <c r="H8" s="398">
        <f t="shared" si="7"/>
        <v>0</v>
      </c>
      <c r="I8" s="398"/>
      <c r="J8" s="398">
        <f t="shared" si="7"/>
        <v>0</v>
      </c>
      <c r="K8" s="398"/>
      <c r="L8" s="398">
        <f t="shared" si="7"/>
        <v>0</v>
      </c>
      <c r="M8" s="398"/>
      <c r="N8" s="398">
        <f>SUM(N34,N50,N66,N82,N98,N114,N130,N146,N164,N180,N196,N212,N230,N390,N246,N406,N374,N358,N342,N326,N310,N294,N278,N262)</f>
        <v>0</v>
      </c>
      <c r="O8" s="398"/>
      <c r="P8" s="398">
        <f t="shared" si="7"/>
        <v>0</v>
      </c>
      <c r="Q8" s="398"/>
      <c r="R8" s="398">
        <f t="shared" si="7"/>
        <v>0</v>
      </c>
      <c r="S8" s="398"/>
      <c r="T8" s="399">
        <f t="shared" si="9"/>
        <v>0</v>
      </c>
      <c r="U8" s="400" t="e">
        <f t="shared" si="10"/>
        <v>#DIV/0!</v>
      </c>
    </row>
    <row r="9" spans="1:23" s="3" customFormat="1" hidden="1" x14ac:dyDescent="0.2">
      <c r="A9" s="401" t="s">
        <v>234</v>
      </c>
      <c r="B9" s="398">
        <f t="shared" si="8"/>
        <v>0</v>
      </c>
      <c r="C9" s="398"/>
      <c r="D9" s="398">
        <f t="shared" si="7"/>
        <v>0</v>
      </c>
      <c r="E9" s="398"/>
      <c r="F9" s="398">
        <f t="shared" si="7"/>
        <v>0</v>
      </c>
      <c r="G9" s="398"/>
      <c r="H9" s="398">
        <f t="shared" si="7"/>
        <v>0</v>
      </c>
      <c r="I9" s="398"/>
      <c r="J9" s="398">
        <f t="shared" si="7"/>
        <v>0</v>
      </c>
      <c r="K9" s="398"/>
      <c r="L9" s="398">
        <f t="shared" si="7"/>
        <v>0</v>
      </c>
      <c r="M9" s="398"/>
      <c r="N9" s="398">
        <f t="shared" si="7"/>
        <v>0</v>
      </c>
      <c r="O9" s="398"/>
      <c r="P9" s="398">
        <f t="shared" si="7"/>
        <v>0</v>
      </c>
      <c r="Q9" s="398"/>
      <c r="R9" s="398">
        <f t="shared" si="7"/>
        <v>0</v>
      </c>
      <c r="S9" s="398"/>
      <c r="T9" s="399">
        <f t="shared" si="9"/>
        <v>0</v>
      </c>
      <c r="U9" s="400" t="e">
        <f t="shared" si="10"/>
        <v>#DIV/0!</v>
      </c>
      <c r="V9" s="4"/>
      <c r="W9" s="4"/>
    </row>
    <row r="10" spans="1:23" ht="15" customHeight="1" x14ac:dyDescent="0.2">
      <c r="A10" s="402" t="s">
        <v>318</v>
      </c>
      <c r="B10" s="515">
        <f>SUM(B5:B9)</f>
        <v>0</v>
      </c>
      <c r="C10" s="515"/>
      <c r="D10" s="515">
        <f>SUM(D5:D9)</f>
        <v>0</v>
      </c>
      <c r="E10" s="515"/>
      <c r="F10" s="515">
        <f>SUM(F5:F9)</f>
        <v>0</v>
      </c>
      <c r="G10" s="515"/>
      <c r="H10" s="515">
        <f>SUM(H5:H9)</f>
        <v>0</v>
      </c>
      <c r="I10" s="515"/>
      <c r="J10" s="515">
        <f>SUM(J5:J9)</f>
        <v>0</v>
      </c>
      <c r="K10" s="515"/>
      <c r="L10" s="515">
        <f>SUM(L5:L9)</f>
        <v>0</v>
      </c>
      <c r="M10" s="515"/>
      <c r="N10" s="515">
        <f>SUM(N5:N8)</f>
        <v>0</v>
      </c>
      <c r="O10" s="515"/>
      <c r="P10" s="515">
        <f>SUM(P5:P8)</f>
        <v>0</v>
      </c>
      <c r="Q10" s="515"/>
      <c r="R10" s="515">
        <f>SUM(R5:R8)</f>
        <v>0</v>
      </c>
      <c r="S10" s="515"/>
      <c r="T10" s="403">
        <f>SUM(B10:R10)</f>
        <v>0</v>
      </c>
      <c r="U10" s="404" t="e">
        <f t="shared" si="10"/>
        <v>#DIV/0!</v>
      </c>
    </row>
    <row r="11" spans="1:23" ht="15" customHeight="1" x14ac:dyDescent="0.2">
      <c r="A11" s="401" t="s">
        <v>319</v>
      </c>
      <c r="B11" s="398">
        <f>SUM(B37,B53,B69,B85,B101,B117,B133,B149,B167,B183,B199,B215,B233,B393,B249,B409,B265,B281,B297,B313,B329,B345,B361,B377)</f>
        <v>0</v>
      </c>
      <c r="C11" s="398"/>
      <c r="D11" s="398">
        <f t="shared" ref="D11" si="11">SUM(D37,D53,D69,D85,D101,D117,D133,D149,D167,D183,D199,D215,D233,D393,D249,D409,D265,D281,D297,D313,D329,D345,D361,D377)</f>
        <v>0</v>
      </c>
      <c r="E11" s="398"/>
      <c r="F11" s="398">
        <f t="shared" ref="F11" si="12">SUM(F37,F53,F69,F85,F101,F117,F133,F149,F167,F183,F199,F215,F233,F393,F249,F409,F265,F281,F297,F313,F329,F345,F361,F377)</f>
        <v>0</v>
      </c>
      <c r="G11" s="398"/>
      <c r="H11" s="398">
        <f t="shared" ref="H11" si="13">SUM(H37,H53,H69,H85,H101,H117,H133,H149,H167,H183,H199,H215,H233,H393,H249,H409,H265,H281,H297,H313,H329,H345,H361,H377)</f>
        <v>0</v>
      </c>
      <c r="I11" s="398"/>
      <c r="J11" s="398">
        <f t="shared" ref="J11" si="14">SUM(J37,J53,J69,J85,J101,J117,J133,J149,J167,J183,J199,J215,J233,J393,J249,J409,J265,J281,J297,J313,J329,J345,J361,J377)</f>
        <v>0</v>
      </c>
      <c r="K11" s="398"/>
      <c r="L11" s="398">
        <f t="shared" ref="L11" si="15">SUM(L37,L53,L69,L85,L101,L117,L133,L149,L167,L183,L199,L215,L233,L393,L249,L409,L265,L281,L297,L313,L329,L345,L361,L377)</f>
        <v>0</v>
      </c>
      <c r="M11" s="398"/>
      <c r="N11" s="398">
        <f>SUM(N37,N53,N69,N85,N101,N117,N133,N149,N167,N183,N199,N215,N233,N393,N249,N409,N265,N281,N297,N313,N329,N345,N361,N377)</f>
        <v>0</v>
      </c>
      <c r="O11" s="398"/>
      <c r="P11" s="398">
        <f t="shared" ref="P11" si="16">SUM(P37,P53,P69,P85,P101,P117,P133,P149,P167,P183,P199,P215,P233,P393,P249,P409,P265,P281,P297,P313,P329,P345,P361,P377)</f>
        <v>0</v>
      </c>
      <c r="Q11" s="398"/>
      <c r="R11" s="398">
        <f t="shared" ref="R11" si="17">SUM(R37,R53,R69,R85,R101,R117,R133,R149,R167,R183,R199,R215,R233,R393,R249,R409,R265,R281,R297,R313,R329,R345,R361,R377)</f>
        <v>0</v>
      </c>
      <c r="S11" s="398"/>
      <c r="T11" s="399">
        <f t="shared" si="9"/>
        <v>0</v>
      </c>
      <c r="U11" s="400" t="e">
        <f t="shared" si="10"/>
        <v>#DIV/0!</v>
      </c>
    </row>
    <row r="12" spans="1:23" x14ac:dyDescent="0.2">
      <c r="A12" s="402" t="s">
        <v>320</v>
      </c>
      <c r="B12" s="405">
        <f>B10+B11</f>
        <v>0</v>
      </c>
      <c r="C12" s="218"/>
      <c r="D12" s="218">
        <f>D10+D11</f>
        <v>0</v>
      </c>
      <c r="E12" s="218"/>
      <c r="F12" s="218">
        <f>F10+F11</f>
        <v>0</v>
      </c>
      <c r="G12" s="218"/>
      <c r="H12" s="218">
        <f>H10+H11</f>
        <v>0</v>
      </c>
      <c r="I12" s="218"/>
      <c r="J12" s="218">
        <f>J10+J11</f>
        <v>0</v>
      </c>
      <c r="K12" s="218"/>
      <c r="L12" s="218">
        <f>L10+L11</f>
        <v>0</v>
      </c>
      <c r="M12" s="218"/>
      <c r="N12" s="218">
        <f>N10+N11</f>
        <v>0</v>
      </c>
      <c r="O12" s="218"/>
      <c r="P12" s="218">
        <f>P10+P11</f>
        <v>0</v>
      </c>
      <c r="Q12" s="218"/>
      <c r="R12" s="218">
        <f>R10+R11</f>
        <v>0</v>
      </c>
      <c r="S12" s="218"/>
      <c r="T12" s="403">
        <f>SUM(B12:R12)</f>
        <v>0</v>
      </c>
      <c r="U12" s="404" t="e">
        <f t="shared" si="10"/>
        <v>#DIV/0!</v>
      </c>
      <c r="V12" s="4" t="str">
        <f>IF(T12='10. DL PI Budz.kops.'!C23,"Dati pareizi","Kļūda")</f>
        <v>Dati pareizi</v>
      </c>
    </row>
    <row r="13" spans="1:23" x14ac:dyDescent="0.2">
      <c r="A13" s="401" t="s">
        <v>321</v>
      </c>
      <c r="B13" s="398">
        <f t="shared" ref="B13:P14" si="18">SUM(B39,B55,B71,B87,B103,B119,B135,B151,B169,B185,B201,B217,B235,B395,B251,B411,B379,B363,B347,B331,B315,B299,B283,B267)</f>
        <v>0</v>
      </c>
      <c r="C13" s="398"/>
      <c r="D13" s="398">
        <f t="shared" si="18"/>
        <v>0</v>
      </c>
      <c r="E13" s="398"/>
      <c r="F13" s="398">
        <f t="shared" si="18"/>
        <v>0</v>
      </c>
      <c r="G13" s="398"/>
      <c r="H13" s="398">
        <f t="shared" si="18"/>
        <v>0</v>
      </c>
      <c r="I13" s="398"/>
      <c r="J13" s="398">
        <f t="shared" si="18"/>
        <v>0</v>
      </c>
      <c r="K13" s="398"/>
      <c r="L13" s="398">
        <f t="shared" si="18"/>
        <v>0</v>
      </c>
      <c r="M13" s="398"/>
      <c r="N13" s="398">
        <f t="shared" si="18"/>
        <v>0</v>
      </c>
      <c r="O13" s="398"/>
      <c r="P13" s="398">
        <f t="shared" si="18"/>
        <v>0</v>
      </c>
      <c r="Q13" s="398"/>
      <c r="R13" s="398">
        <f t="shared" ref="D13:R14" si="19">SUM(R39,R55,R71,R87,R103,R119,R135,R151,R169,R185,R201,R217,R235,R395,R251,R411,R379,R363,R347,R331,R315,R299,R283,R267)</f>
        <v>0</v>
      </c>
      <c r="S13" s="398"/>
      <c r="T13" s="399">
        <f t="shared" ref="T13" si="20">SUM(B13:R13)</f>
        <v>0</v>
      </c>
      <c r="U13" s="406" t="s">
        <v>322</v>
      </c>
    </row>
    <row r="14" spans="1:23" x14ac:dyDescent="0.2">
      <c r="A14" s="401" t="s">
        <v>323</v>
      </c>
      <c r="B14" s="398">
        <f t="shared" si="18"/>
        <v>0</v>
      </c>
      <c r="C14" s="398"/>
      <c r="D14" s="398">
        <f t="shared" si="19"/>
        <v>0</v>
      </c>
      <c r="E14" s="398"/>
      <c r="F14" s="398">
        <f t="shared" si="19"/>
        <v>0</v>
      </c>
      <c r="G14" s="398"/>
      <c r="H14" s="398">
        <f t="shared" si="19"/>
        <v>0</v>
      </c>
      <c r="I14" s="398"/>
      <c r="J14" s="398">
        <f t="shared" si="19"/>
        <v>0</v>
      </c>
      <c r="K14" s="398"/>
      <c r="L14" s="398">
        <f t="shared" si="19"/>
        <v>0</v>
      </c>
      <c r="M14" s="398"/>
      <c r="N14" s="398">
        <f t="shared" si="19"/>
        <v>0</v>
      </c>
      <c r="O14" s="398"/>
      <c r="P14" s="398">
        <f t="shared" si="19"/>
        <v>0</v>
      </c>
      <c r="Q14" s="398"/>
      <c r="R14" s="398">
        <f t="shared" si="19"/>
        <v>0</v>
      </c>
      <c r="S14" s="398"/>
      <c r="T14" s="399">
        <f t="shared" si="9"/>
        <v>0</v>
      </c>
      <c r="U14" s="406" t="s">
        <v>322</v>
      </c>
    </row>
    <row r="15" spans="1:23" s="45" customFormat="1" x14ac:dyDescent="0.2">
      <c r="A15" s="402" t="s">
        <v>324</v>
      </c>
      <c r="B15" s="300">
        <f>SUM(B13:B14)</f>
        <v>0</v>
      </c>
      <c r="C15" s="218"/>
      <c r="D15" s="218">
        <f t="shared" ref="D15:R15" si="21">SUM(D13:D14)</f>
        <v>0</v>
      </c>
      <c r="E15" s="218"/>
      <c r="F15" s="218">
        <f t="shared" si="21"/>
        <v>0</v>
      </c>
      <c r="G15" s="218"/>
      <c r="H15" s="218">
        <f t="shared" si="21"/>
        <v>0</v>
      </c>
      <c r="I15" s="218"/>
      <c r="J15" s="218">
        <f t="shared" si="21"/>
        <v>0</v>
      </c>
      <c r="K15" s="218"/>
      <c r="L15" s="218">
        <f t="shared" si="21"/>
        <v>0</v>
      </c>
      <c r="M15" s="218"/>
      <c r="N15" s="218">
        <f t="shared" si="21"/>
        <v>0</v>
      </c>
      <c r="O15" s="218"/>
      <c r="P15" s="218">
        <f t="shared" si="21"/>
        <v>0</v>
      </c>
      <c r="Q15" s="218"/>
      <c r="R15" s="218">
        <f t="shared" si="21"/>
        <v>0</v>
      </c>
      <c r="S15" s="218"/>
      <c r="T15" s="403">
        <f t="shared" si="9"/>
        <v>0</v>
      </c>
      <c r="U15" s="406" t="s">
        <v>322</v>
      </c>
      <c r="V15" s="4" t="str">
        <f>IF(T15='10. DL PI Budz.kops.'!D23,"Dati pareizi","Kļūda")</f>
        <v>Dati pareizi</v>
      </c>
    </row>
    <row r="16" spans="1:23" ht="15" x14ac:dyDescent="0.25">
      <c r="A16" s="407" t="s">
        <v>325</v>
      </c>
      <c r="B16" s="408">
        <f t="shared" ref="B16:R16" si="22">B12+B15</f>
        <v>0</v>
      </c>
      <c r="C16" s="409"/>
      <c r="D16" s="409">
        <f t="shared" si="22"/>
        <v>0</v>
      </c>
      <c r="E16" s="409"/>
      <c r="F16" s="409">
        <f t="shared" si="22"/>
        <v>0</v>
      </c>
      <c r="G16" s="409"/>
      <c r="H16" s="409">
        <f t="shared" si="22"/>
        <v>0</v>
      </c>
      <c r="I16" s="409"/>
      <c r="J16" s="409">
        <f t="shared" si="22"/>
        <v>0</v>
      </c>
      <c r="K16" s="409"/>
      <c r="L16" s="409">
        <f t="shared" si="22"/>
        <v>0</v>
      </c>
      <c r="M16" s="409"/>
      <c r="N16" s="409">
        <f t="shared" si="22"/>
        <v>0</v>
      </c>
      <c r="O16" s="409"/>
      <c r="P16" s="409">
        <f t="shared" si="22"/>
        <v>0</v>
      </c>
      <c r="Q16" s="409"/>
      <c r="R16" s="409">
        <f t="shared" si="22"/>
        <v>0</v>
      </c>
      <c r="S16" s="409"/>
      <c r="T16" s="410">
        <f t="shared" si="9"/>
        <v>0</v>
      </c>
      <c r="U16" s="406" t="s">
        <v>322</v>
      </c>
    </row>
    <row r="17" spans="1:23" ht="15" x14ac:dyDescent="0.25">
      <c r="A17" s="46"/>
      <c r="B17" s="411"/>
      <c r="C17" s="411"/>
      <c r="F17" s="412"/>
      <c r="G17" s="411"/>
      <c r="H17" s="411"/>
      <c r="I17" s="411"/>
      <c r="J17" s="411"/>
      <c r="K17" s="411"/>
      <c r="L17" s="411"/>
      <c r="M17" s="411"/>
      <c r="N17" s="411"/>
      <c r="O17" s="411"/>
      <c r="P17" s="411"/>
      <c r="Q17" s="411"/>
      <c r="R17" s="411"/>
      <c r="S17" s="411"/>
      <c r="T17" s="411"/>
      <c r="U17" s="411"/>
    </row>
    <row r="18" spans="1:23" ht="15" x14ac:dyDescent="0.25">
      <c r="A18" s="411"/>
      <c r="B18" s="443" t="str">
        <f>IF(B19&gt;T5+T9-T155,"Norādītais pieejamais ES līdzfinansējums nevar būt lielāks par aprēķināto!","")</f>
        <v/>
      </c>
      <c r="C18" s="413"/>
      <c r="D18" s="413"/>
      <c r="E18" s="413"/>
      <c r="F18" s="413"/>
      <c r="G18" s="413"/>
      <c r="H18" s="413"/>
      <c r="I18" s="413"/>
      <c r="J18" s="413"/>
      <c r="K18" s="413"/>
      <c r="L18" s="413"/>
      <c r="M18" s="413"/>
      <c r="N18" s="413"/>
      <c r="O18" s="413"/>
      <c r="P18" s="413"/>
      <c r="Q18" s="413"/>
      <c r="R18" s="413"/>
      <c r="S18" s="413"/>
      <c r="T18" s="413"/>
      <c r="U18" s="411"/>
    </row>
    <row r="19" spans="1:23" ht="18.75" customHeight="1" x14ac:dyDescent="0.25">
      <c r="A19" s="484" t="s">
        <v>343</v>
      </c>
      <c r="B19" s="101"/>
      <c r="C19" s="444"/>
      <c r="D19" s="585" t="s">
        <v>344</v>
      </c>
      <c r="E19" s="585"/>
      <c r="F19" s="585"/>
      <c r="G19" s="585"/>
      <c r="H19" s="585"/>
      <c r="I19" s="585"/>
      <c r="J19" s="585"/>
      <c r="K19" s="585"/>
      <c r="L19" s="585"/>
      <c r="M19" s="585"/>
      <c r="N19" s="585"/>
      <c r="O19" s="585"/>
      <c r="P19" s="585"/>
      <c r="Q19" s="585"/>
      <c r="R19" s="585"/>
      <c r="S19" s="585"/>
      <c r="T19" s="585"/>
      <c r="U19" s="585"/>
      <c r="W19" s="4">
        <f>IF(B19=0,1,IF(B19&gt;'PIV 2.piel.-1'!T5,1,B19/'PIV 2.piel.-1'!T5))</f>
        <v>1</v>
      </c>
    </row>
    <row r="20" spans="1:23" ht="18.75" hidden="1" customHeight="1" thickBot="1" x14ac:dyDescent="0.3">
      <c r="A20" s="418" t="s">
        <v>345</v>
      </c>
      <c r="B20" s="47"/>
      <c r="C20" s="444"/>
      <c r="D20" s="586" t="s">
        <v>346</v>
      </c>
      <c r="E20" s="586"/>
      <c r="F20" s="586"/>
      <c r="G20" s="586"/>
      <c r="H20" s="586"/>
      <c r="I20" s="586"/>
      <c r="J20" s="586"/>
      <c r="K20" s="586"/>
      <c r="L20" s="586"/>
      <c r="M20" s="586"/>
      <c r="N20" s="586"/>
      <c r="O20" s="586"/>
      <c r="P20" s="586"/>
      <c r="Q20" s="586"/>
      <c r="R20" s="586"/>
      <c r="S20" s="586"/>
      <c r="T20" s="586"/>
      <c r="U20" s="586"/>
      <c r="W20" s="4">
        <v>0</v>
      </c>
    </row>
    <row r="21" spans="1:23" ht="21.75" hidden="1" customHeight="1" thickTop="1" thickBot="1" x14ac:dyDescent="0.25">
      <c r="A21" s="418" t="s">
        <v>326</v>
      </c>
      <c r="B21" s="48"/>
      <c r="C21" s="420"/>
      <c r="D21" s="587" t="s">
        <v>327</v>
      </c>
      <c r="E21" s="587"/>
      <c r="F21" s="587"/>
      <c r="G21" s="587"/>
      <c r="H21" s="587"/>
      <c r="I21" s="587"/>
      <c r="J21" s="587"/>
      <c r="K21" s="587"/>
      <c r="L21" s="587"/>
      <c r="M21" s="587"/>
      <c r="N21" s="587"/>
      <c r="O21" s="587"/>
      <c r="P21" s="587"/>
      <c r="Q21" s="587"/>
      <c r="R21" s="587"/>
      <c r="S21" s="587"/>
      <c r="T21" s="587"/>
      <c r="U21" s="587"/>
    </row>
    <row r="22" spans="1:23" ht="12.75" hidden="1" customHeight="1" thickTop="1" x14ac:dyDescent="0.25">
      <c r="A22" s="421"/>
      <c r="B22" s="421"/>
      <c r="C22" s="421"/>
      <c r="D22" s="421"/>
      <c r="E22" s="421"/>
      <c r="F22" s="421"/>
      <c r="G22" s="421"/>
      <c r="H22" s="421"/>
      <c r="I22" s="421"/>
      <c r="J22" s="421"/>
      <c r="K22" s="421"/>
      <c r="L22" s="421"/>
      <c r="M22" s="421"/>
      <c r="N22" s="421"/>
      <c r="O22" s="421"/>
      <c r="P22" s="421"/>
      <c r="Q22" s="421"/>
      <c r="R22" s="421"/>
      <c r="S22" s="421"/>
      <c r="T22" s="421"/>
      <c r="U22" s="421"/>
    </row>
    <row r="23" spans="1:23" ht="12.75" hidden="1" customHeight="1" x14ac:dyDescent="0.25">
      <c r="A23" s="421"/>
      <c r="B23" s="421">
        <f>IF($B$21=0,1,IF($B$21&gt;B29,0,IF($B$21=B29,2,1)))</f>
        <v>1</v>
      </c>
      <c r="C23" s="421"/>
      <c r="D23" s="421">
        <f t="shared" ref="D23" si="23">IF($B$21=0,1,IF($B$21&gt;D29,0,IF($B$21=D29,2,1)))</f>
        <v>1</v>
      </c>
      <c r="E23" s="421"/>
      <c r="F23" s="421">
        <f>IF($B$21=0,1,IF($B$21&gt;F29,0,IF($B$21=F29,2,1)))</f>
        <v>1</v>
      </c>
      <c r="G23" s="421"/>
      <c r="H23" s="421">
        <f t="shared" ref="H23" si="24">IF($B$21=0,1,IF($B$21&gt;H29,0,IF($B$21=H29,2,1)))</f>
        <v>1</v>
      </c>
      <c r="I23" s="421"/>
      <c r="J23" s="421">
        <f t="shared" ref="J23" si="25">IF($B$21=0,1,IF($B$21&gt;J29,0,IF($B$21=J29,2,1)))</f>
        <v>1</v>
      </c>
      <c r="K23" s="421"/>
      <c r="L23" s="421">
        <f t="shared" ref="L23" si="26">IF($B$21=0,1,IF($B$21&gt;L29,0,IF($B$21=L29,2,1)))</f>
        <v>1</v>
      </c>
      <c r="M23" s="421"/>
      <c r="N23" s="421">
        <f t="shared" ref="N23" si="27">IF($B$21=0,1,IF($B$21&gt;N29,0,IF($B$21=N29,2,1)))</f>
        <v>1</v>
      </c>
      <c r="O23" s="421"/>
      <c r="P23" s="421">
        <f t="shared" ref="P23" si="28">IF($B$21=0,1,IF($B$21&gt;P29,0,IF($B$21=P29,2,1)))</f>
        <v>1</v>
      </c>
      <c r="Q23" s="421"/>
      <c r="R23" s="421">
        <f t="shared" ref="R23" si="29">IF($B$21=0,1,IF($B$21&gt;R29,0,IF($B$21=R29,2,1)))</f>
        <v>1</v>
      </c>
      <c r="S23" s="421"/>
      <c r="T23" s="421"/>
      <c r="U23" s="421"/>
    </row>
    <row r="24" spans="1:23" ht="12.75" hidden="1" customHeight="1" x14ac:dyDescent="0.25">
      <c r="A24" s="421"/>
      <c r="B24" s="421"/>
      <c r="C24" s="421"/>
      <c r="D24" s="421"/>
      <c r="E24" s="421"/>
      <c r="F24" s="421"/>
      <c r="G24" s="421"/>
      <c r="H24" s="421"/>
      <c r="I24" s="421"/>
      <c r="J24" s="421"/>
      <c r="K24" s="421"/>
      <c r="L24" s="421"/>
      <c r="M24" s="421"/>
      <c r="N24" s="421"/>
      <c r="O24" s="421"/>
      <c r="P24" s="421"/>
      <c r="Q24" s="421"/>
      <c r="R24" s="421"/>
      <c r="S24" s="421"/>
      <c r="T24" s="421"/>
      <c r="U24" s="421"/>
    </row>
    <row r="25" spans="1:23" ht="12.75" hidden="1" customHeight="1" x14ac:dyDescent="0.25">
      <c r="A25" s="421" t="s">
        <v>347</v>
      </c>
      <c r="B25" s="421">
        <f>SUM('1.1.A. Iesniedzējs:1.3.6.R.14.,41.,45.vai dz.c.s.'!I25)</f>
        <v>0</v>
      </c>
      <c r="C25" s="421"/>
      <c r="D25" s="421">
        <f>SUM('1.1.A. Iesniedzējs:1.3.6.R.14.,41.,45.vai dz.c.s.'!K25)</f>
        <v>0</v>
      </c>
      <c r="E25" s="421"/>
      <c r="F25" s="421">
        <f>SUM('1.1.A. Iesniedzējs:1.3.6.R.14.,41.,45.vai dz.c.s.'!M25)</f>
        <v>0</v>
      </c>
      <c r="G25" s="421"/>
      <c r="H25" s="421">
        <f>SUM('1.1.A. Iesniedzējs:1.3.6.R.14.,41.,45.vai dz.c.s.'!O25)</f>
        <v>0</v>
      </c>
      <c r="I25" s="421"/>
      <c r="J25" s="421">
        <f>SUM('1.1.A. Iesniedzējs:1.3.6.R.14.,41.,45.vai dz.c.s.'!Q25)</f>
        <v>0</v>
      </c>
      <c r="K25" s="421"/>
      <c r="L25" s="421">
        <f>SUM('1.1.A. Iesniedzējs:1.3.6.R.14.,41.,45.vai dz.c.s.'!S25)</f>
        <v>0</v>
      </c>
      <c r="M25" s="421"/>
      <c r="N25" s="421">
        <f>SUM('1.1.A. Iesniedzējs:1.3.6.R.14.,41.,45.vai dz.c.s.'!U25)</f>
        <v>0</v>
      </c>
      <c r="O25" s="421"/>
      <c r="P25" s="421">
        <f>SUM('1.1.A. Iesniedzējs:1.3.6.R.14.,41.,45.vai dz.c.s.'!W25)</f>
        <v>0</v>
      </c>
      <c r="Q25" s="421"/>
      <c r="R25" s="421">
        <f>SUM('1.1.A. Iesniedzējs:1.3.6.R.14.,41.,45.vai dz.c.s.'!Y25)</f>
        <v>0</v>
      </c>
      <c r="S25" s="421"/>
      <c r="T25" s="421"/>
      <c r="U25" s="421"/>
    </row>
    <row r="26" spans="1:23" ht="12.75" customHeight="1" x14ac:dyDescent="0.25">
      <c r="A26" s="421"/>
      <c r="B26" s="421"/>
      <c r="C26" s="421"/>
      <c r="D26" s="421"/>
      <c r="E26" s="421"/>
      <c r="F26" s="421"/>
      <c r="G26" s="421"/>
      <c r="H26" s="421"/>
      <c r="I26" s="421"/>
      <c r="J26" s="421"/>
      <c r="K26" s="421"/>
      <c r="L26" s="421"/>
      <c r="M26" s="421"/>
      <c r="N26" s="421"/>
      <c r="O26" s="421"/>
      <c r="P26" s="421"/>
      <c r="Q26" s="421"/>
      <c r="R26" s="421"/>
      <c r="S26" s="421"/>
      <c r="T26" s="421"/>
      <c r="U26" s="421"/>
    </row>
    <row r="27" spans="1:23" s="89" customFormat="1" ht="39.75" customHeight="1" x14ac:dyDescent="0.25">
      <c r="A27" s="504" t="s">
        <v>328</v>
      </c>
      <c r="B27" s="502"/>
      <c r="C27" s="502"/>
      <c r="F27" s="502"/>
      <c r="G27" s="502"/>
      <c r="H27" s="502"/>
      <c r="I27" s="502"/>
      <c r="N27" s="502"/>
      <c r="O27" s="502"/>
      <c r="P27" s="502"/>
      <c r="Q27" s="502"/>
      <c r="R27" s="502"/>
      <c r="S27" s="502"/>
      <c r="T27" s="503"/>
      <c r="U27" s="502"/>
    </row>
    <row r="28" spans="1:23" ht="24" hidden="1" customHeight="1" x14ac:dyDescent="0.2">
      <c r="A28" s="423" t="s">
        <v>97</v>
      </c>
      <c r="B28" s="424">
        <f>'Dati par projektu'!$C$6</f>
        <v>0</v>
      </c>
      <c r="C28" s="425"/>
      <c r="D28" s="425"/>
      <c r="E28" s="425"/>
      <c r="F28" s="424">
        <f>'Dati par projektu'!$C$7</f>
        <v>0</v>
      </c>
      <c r="G28" s="425"/>
      <c r="H28" s="426"/>
      <c r="I28" s="426"/>
      <c r="J28" s="426" t="s">
        <v>329</v>
      </c>
      <c r="K28" s="427"/>
      <c r="L28" s="428">
        <f>'1.1.A. Iesniedzējs'!C24</f>
        <v>0.85</v>
      </c>
      <c r="M28" s="426"/>
      <c r="N28" s="429" t="s">
        <v>330</v>
      </c>
      <c r="O28" s="429"/>
      <c r="P28" s="429"/>
      <c r="Q28" s="429"/>
      <c r="R28" s="429"/>
      <c r="S28" s="429"/>
      <c r="T28" s="429"/>
      <c r="U28" s="429"/>
      <c r="W28" s="4">
        <f>IF(F28=Dati!$J$3,1,IF(F28=Dati!$J$4,2,IF(F28=Dati!$J$5,3,0)))</f>
        <v>0</v>
      </c>
    </row>
    <row r="29" spans="1:23" hidden="1" x14ac:dyDescent="0.2">
      <c r="A29" s="395" t="s">
        <v>314</v>
      </c>
      <c r="B29" s="396">
        <f>B$3</f>
        <v>2026</v>
      </c>
      <c r="C29" s="396"/>
      <c r="D29" s="396">
        <f>D$3</f>
        <v>2027</v>
      </c>
      <c r="E29" s="396"/>
      <c r="F29" s="396">
        <f>F$3</f>
        <v>2028</v>
      </c>
      <c r="G29" s="396"/>
      <c r="H29" s="396">
        <f>H$3</f>
        <v>2029</v>
      </c>
      <c r="I29" s="396"/>
      <c r="J29" s="396" t="str">
        <f>J$3</f>
        <v>X</v>
      </c>
      <c r="K29" s="396"/>
      <c r="L29" s="396" t="str">
        <f>L$3</f>
        <v>X</v>
      </c>
      <c r="M29" s="396"/>
      <c r="N29" s="396" t="str">
        <f>N$3</f>
        <v>X</v>
      </c>
      <c r="O29" s="396"/>
      <c r="P29" s="396" t="str">
        <f>P$3</f>
        <v>X</v>
      </c>
      <c r="Q29" s="396"/>
      <c r="R29" s="396" t="str">
        <f>R$3</f>
        <v>X</v>
      </c>
      <c r="S29" s="396"/>
      <c r="T29" s="396"/>
      <c r="U29" s="396"/>
    </row>
    <row r="30" spans="1:23" hidden="1" x14ac:dyDescent="0.2">
      <c r="A30" s="430"/>
      <c r="B30" s="397" t="s">
        <v>315</v>
      </c>
      <c r="C30" s="397"/>
      <c r="D30" s="397" t="s">
        <v>315</v>
      </c>
      <c r="E30" s="397"/>
      <c r="F30" s="397" t="s">
        <v>315</v>
      </c>
      <c r="G30" s="397"/>
      <c r="H30" s="397" t="s">
        <v>315</v>
      </c>
      <c r="I30" s="397"/>
      <c r="J30" s="397" t="s">
        <v>315</v>
      </c>
      <c r="K30" s="397"/>
      <c r="L30" s="397" t="s">
        <v>315</v>
      </c>
      <c r="M30" s="397"/>
      <c r="N30" s="397" t="s">
        <v>315</v>
      </c>
      <c r="O30" s="397"/>
      <c r="P30" s="397" t="s">
        <v>315</v>
      </c>
      <c r="Q30" s="397"/>
      <c r="R30" s="397" t="s">
        <v>315</v>
      </c>
      <c r="S30" s="397"/>
      <c r="T30" s="397" t="s">
        <v>191</v>
      </c>
      <c r="U30" s="397" t="s">
        <v>131</v>
      </c>
    </row>
    <row r="31" spans="1:23" ht="12.75" hidden="1" customHeight="1" x14ac:dyDescent="0.2">
      <c r="A31" s="431" t="str">
        <f>A$5</f>
        <v>Taisnīgas pārkārtošanās fonds</v>
      </c>
      <c r="B31" s="432">
        <f>(B38*$L$28)*$W$19-B35</f>
        <v>0</v>
      </c>
      <c r="C31" s="432"/>
      <c r="D31" s="432">
        <f t="shared" ref="D31:R31" si="30">(D38*$L$28)*$W$19-D35</f>
        <v>0</v>
      </c>
      <c r="E31" s="432"/>
      <c r="F31" s="432">
        <f t="shared" si="30"/>
        <v>0</v>
      </c>
      <c r="G31" s="432"/>
      <c r="H31" s="432">
        <f t="shared" si="30"/>
        <v>0</v>
      </c>
      <c r="I31" s="432"/>
      <c r="J31" s="432">
        <f t="shared" si="30"/>
        <v>0</v>
      </c>
      <c r="K31" s="432"/>
      <c r="L31" s="432">
        <f t="shared" si="30"/>
        <v>0</v>
      </c>
      <c r="M31" s="432"/>
      <c r="N31" s="432">
        <f t="shared" si="30"/>
        <v>0</v>
      </c>
      <c r="O31" s="432"/>
      <c r="P31" s="432">
        <f t="shared" si="30"/>
        <v>0</v>
      </c>
      <c r="Q31" s="432"/>
      <c r="R31" s="432">
        <f t="shared" si="30"/>
        <v>0</v>
      </c>
      <c r="S31" s="432"/>
      <c r="T31" s="399">
        <f t="shared" ref="T31:T42" si="31">SUM(B31:R31)</f>
        <v>0</v>
      </c>
      <c r="U31" s="400" t="e">
        <f>T31/T$38</f>
        <v>#DIV/0!</v>
      </c>
    </row>
    <row r="32" spans="1:23" ht="12.75" hidden="1" customHeight="1" x14ac:dyDescent="0.2">
      <c r="A32" s="401" t="str">
        <f>A$6</f>
        <v>Attiecināmais valsts budžeta finansējums</v>
      </c>
      <c r="B32" s="432"/>
      <c r="C32" s="432"/>
      <c r="D32" s="432"/>
      <c r="E32" s="432"/>
      <c r="F32" s="432"/>
      <c r="G32" s="432"/>
      <c r="H32" s="432"/>
      <c r="I32" s="432"/>
      <c r="J32" s="432"/>
      <c r="K32" s="432"/>
      <c r="L32" s="432"/>
      <c r="M32" s="432"/>
      <c r="N32" s="432"/>
      <c r="O32" s="432"/>
      <c r="P32" s="432"/>
      <c r="Q32" s="432"/>
      <c r="R32" s="432"/>
      <c r="S32" s="432"/>
      <c r="T32" s="399">
        <f t="shared" si="31"/>
        <v>0</v>
      </c>
      <c r="U32" s="400" t="e">
        <f t="shared" ref="U32:U38" si="32">T32/T$38</f>
        <v>#DIV/0!</v>
      </c>
    </row>
    <row r="33" spans="1:23" ht="12.75" hidden="1" customHeight="1" x14ac:dyDescent="0.2">
      <c r="A33" s="401" t="str">
        <f>A$7</f>
        <v>Cits publiskais finansējums</v>
      </c>
      <c r="B33" s="433">
        <f>IF($F$28="Speciālās ekonomiskās zonas pārvalde",B38-B31-B35,IF($F$28="Kapitālsabiedrība",B38-B31-B35,0))</f>
        <v>0</v>
      </c>
      <c r="C33" s="433"/>
      <c r="D33" s="433">
        <f t="shared" ref="D33:R33" si="33">IF($F$28="Speciālās ekonomiskās zonas pārvalde",D38-D31-D35,IF($F$28="Kapitālsabiedrība",D38-D31-D35,0))</f>
        <v>0</v>
      </c>
      <c r="E33" s="433"/>
      <c r="F33" s="433">
        <f t="shared" si="33"/>
        <v>0</v>
      </c>
      <c r="G33" s="433"/>
      <c r="H33" s="433">
        <f t="shared" si="33"/>
        <v>0</v>
      </c>
      <c r="I33" s="433"/>
      <c r="J33" s="433">
        <f t="shared" si="33"/>
        <v>0</v>
      </c>
      <c r="K33" s="433"/>
      <c r="L33" s="433">
        <f t="shared" si="33"/>
        <v>0</v>
      </c>
      <c r="M33" s="433"/>
      <c r="N33" s="433">
        <f t="shared" si="33"/>
        <v>0</v>
      </c>
      <c r="O33" s="433"/>
      <c r="P33" s="433">
        <f t="shared" si="33"/>
        <v>0</v>
      </c>
      <c r="Q33" s="433"/>
      <c r="R33" s="433">
        <f t="shared" si="33"/>
        <v>0</v>
      </c>
      <c r="S33" s="433"/>
      <c r="T33" s="399">
        <f t="shared" si="31"/>
        <v>0</v>
      </c>
      <c r="U33" s="400" t="e">
        <f t="shared" si="32"/>
        <v>#DIV/0!</v>
      </c>
    </row>
    <row r="34" spans="1:23" ht="12.75" hidden="1" customHeight="1" x14ac:dyDescent="0.2">
      <c r="A34" s="401" t="str">
        <f>A$8</f>
        <v>Pašvaldības finansējums</v>
      </c>
      <c r="B34" s="433">
        <f>IF($W$28=1,B38-B31-B33-B35,0)</f>
        <v>0</v>
      </c>
      <c r="C34" s="433"/>
      <c r="D34" s="433">
        <f t="shared" ref="D34:R34" si="34">IF($W$28=1,D38-D31-D33-D35,0)</f>
        <v>0</v>
      </c>
      <c r="E34" s="433"/>
      <c r="F34" s="433">
        <f t="shared" si="34"/>
        <v>0</v>
      </c>
      <c r="G34" s="433"/>
      <c r="H34" s="433">
        <f t="shared" si="34"/>
        <v>0</v>
      </c>
      <c r="I34" s="433"/>
      <c r="J34" s="433">
        <f t="shared" si="34"/>
        <v>0</v>
      </c>
      <c r="K34" s="433"/>
      <c r="L34" s="433">
        <f t="shared" si="34"/>
        <v>0</v>
      </c>
      <c r="M34" s="433"/>
      <c r="N34" s="433">
        <f t="shared" si="34"/>
        <v>0</v>
      </c>
      <c r="O34" s="433"/>
      <c r="P34" s="433">
        <f t="shared" si="34"/>
        <v>0</v>
      </c>
      <c r="Q34" s="433"/>
      <c r="R34" s="433">
        <f t="shared" si="34"/>
        <v>0</v>
      </c>
      <c r="S34" s="433"/>
      <c r="T34" s="399">
        <f t="shared" si="31"/>
        <v>0</v>
      </c>
      <c r="U34" s="400" t="e">
        <f t="shared" si="32"/>
        <v>#DIV/0!</v>
      </c>
    </row>
    <row r="35" spans="1:23" s="3" customFormat="1" ht="12.75" hidden="1" customHeight="1" x14ac:dyDescent="0.2">
      <c r="A35" s="401" t="str">
        <f>A$9</f>
        <v>Elastības finansējums</v>
      </c>
      <c r="B35" s="433">
        <f>B38*$L$28*$W$20</f>
        <v>0</v>
      </c>
      <c r="C35" s="433"/>
      <c r="D35" s="433">
        <f t="shared" ref="D35:R35" si="35">D38*$L$28*$W$20</f>
        <v>0</v>
      </c>
      <c r="E35" s="433"/>
      <c r="F35" s="433">
        <f t="shared" si="35"/>
        <v>0</v>
      </c>
      <c r="G35" s="433"/>
      <c r="H35" s="433">
        <f t="shared" si="35"/>
        <v>0</v>
      </c>
      <c r="I35" s="433"/>
      <c r="J35" s="433">
        <f t="shared" si="35"/>
        <v>0</v>
      </c>
      <c r="K35" s="433"/>
      <c r="L35" s="433">
        <f t="shared" si="35"/>
        <v>0</v>
      </c>
      <c r="M35" s="433"/>
      <c r="N35" s="433">
        <f t="shared" si="35"/>
        <v>0</v>
      </c>
      <c r="O35" s="433"/>
      <c r="P35" s="433">
        <f t="shared" si="35"/>
        <v>0</v>
      </c>
      <c r="Q35" s="433"/>
      <c r="R35" s="433">
        <f t="shared" si="35"/>
        <v>0</v>
      </c>
      <c r="S35" s="433"/>
      <c r="T35" s="399">
        <f t="shared" si="31"/>
        <v>0</v>
      </c>
      <c r="U35" s="400" t="e">
        <f t="shared" si="32"/>
        <v>#DIV/0!</v>
      </c>
    </row>
    <row r="36" spans="1:23" ht="12.75" hidden="1" customHeight="1" x14ac:dyDescent="0.2">
      <c r="A36" s="402" t="str">
        <f>A$10</f>
        <v>Publiskās attiecināmās izmaksas</v>
      </c>
      <c r="B36" s="300">
        <f>SUM(B31:B34)</f>
        <v>0</v>
      </c>
      <c r="C36" s="300"/>
      <c r="D36" s="300">
        <f>SUM(D31:D34)</f>
        <v>0</v>
      </c>
      <c r="E36" s="300"/>
      <c r="F36" s="300">
        <f>SUM(F31:F34)</f>
        <v>0</v>
      </c>
      <c r="G36" s="300"/>
      <c r="H36" s="300">
        <f>SUM(H31:H34)</f>
        <v>0</v>
      </c>
      <c r="I36" s="300"/>
      <c r="J36" s="300">
        <f>SUM(J31:J34)</f>
        <v>0</v>
      </c>
      <c r="K36" s="300"/>
      <c r="L36" s="300">
        <f>SUM(L31:L34)</f>
        <v>0</v>
      </c>
      <c r="M36" s="300"/>
      <c r="N36" s="300">
        <f>SUM(N31:N34)</f>
        <v>0</v>
      </c>
      <c r="O36" s="300"/>
      <c r="P36" s="300">
        <f>SUM(P31:P34)</f>
        <v>0</v>
      </c>
      <c r="Q36" s="300"/>
      <c r="R36" s="300">
        <f>SUM(R31:R34)</f>
        <v>0</v>
      </c>
      <c r="S36" s="300"/>
      <c r="T36" s="403">
        <f t="shared" si="31"/>
        <v>0</v>
      </c>
      <c r="U36" s="404" t="e">
        <f t="shared" si="32"/>
        <v>#DIV/0!</v>
      </c>
    </row>
    <row r="37" spans="1:23" ht="12.75" hidden="1" customHeight="1" x14ac:dyDescent="0.2">
      <c r="A37" s="401" t="str">
        <f>A$11</f>
        <v>Privātās attiecināmās izmaksas</v>
      </c>
      <c r="B37" s="435"/>
      <c r="C37" s="433"/>
      <c r="D37" s="435"/>
      <c r="E37" s="433"/>
      <c r="F37" s="435"/>
      <c r="G37" s="433"/>
      <c r="H37" s="435"/>
      <c r="I37" s="433"/>
      <c r="J37" s="435"/>
      <c r="K37" s="433"/>
      <c r="L37" s="435"/>
      <c r="M37" s="433"/>
      <c r="N37" s="435"/>
      <c r="O37" s="433"/>
      <c r="P37" s="435"/>
      <c r="Q37" s="433"/>
      <c r="R37" s="435"/>
      <c r="S37" s="433"/>
      <c r="T37" s="399">
        <f t="shared" si="31"/>
        <v>0</v>
      </c>
      <c r="U37" s="400" t="e">
        <f t="shared" si="32"/>
        <v>#DIV/0!</v>
      </c>
    </row>
    <row r="38" spans="1:23" ht="12.75" hidden="1" customHeight="1" x14ac:dyDescent="0.2">
      <c r="A38" s="402" t="str">
        <f>A$12</f>
        <v>Kopējās attiecināmās izmaksas</v>
      </c>
      <c r="B38" s="300">
        <f>IF(B23=2,'1.1.A. Iesniedzējs'!H24,'1.1.A. Iesniedzējs'!H24*B23)</f>
        <v>0</v>
      </c>
      <c r="C38" s="302"/>
      <c r="D38" s="218">
        <f>IF(D23=2,'1.1.A. Iesniedzējs'!J24+'1.1.A. Iesniedzējs'!H24,'1.1.A. Iesniedzējs'!J24*D23)</f>
        <v>0</v>
      </c>
      <c r="E38" s="302"/>
      <c r="F38" s="300">
        <f>IF(F23=2,'1.1.A. Iesniedzējs'!L24+'1.1.A. Iesniedzējs'!J24+'1.1.A. Iesniedzējs'!H24,'1.1.A. Iesniedzējs'!L24*F23)</f>
        <v>0</v>
      </c>
      <c r="G38" s="302"/>
      <c r="H38" s="300">
        <f>IF(H23=2,'1.1.A. Iesniedzējs'!N24+'1.1.A. Iesniedzējs'!L24+'1.1.A. Iesniedzējs'!J24+'1.1.A. Iesniedzējs'!H24,'1.1.A. Iesniedzējs'!N24*H23)</f>
        <v>0</v>
      </c>
      <c r="I38" s="302"/>
      <c r="J38" s="300">
        <f>IF(J23=2,'1.1.A. Iesniedzējs'!P24,'1.1.A. Iesniedzējs'!P24*J23)</f>
        <v>0</v>
      </c>
      <c r="K38" s="302"/>
      <c r="L38" s="300">
        <f>IF(L23=2,'1.1.A. Iesniedzējs'!R24,'1.1.A. Iesniedzējs'!R24*L23)</f>
        <v>0</v>
      </c>
      <c r="M38" s="302"/>
      <c r="N38" s="300">
        <f>IF(N23=2,'1.1.A. Iesniedzējs'!T24,'1.1.A. Iesniedzējs'!T24*N23)</f>
        <v>0</v>
      </c>
      <c r="O38" s="300"/>
      <c r="P38" s="300">
        <f>IF(P23=2,'1.1.A. Iesniedzējs'!V24,'1.1.A. Iesniedzējs'!V24*P23)</f>
        <v>0</v>
      </c>
      <c r="Q38" s="300"/>
      <c r="R38" s="300">
        <f>IF(R23=2,'1.1.A. Iesniedzējs'!X24,'1.1.A. Iesniedzējs'!X24*R23)</f>
        <v>0</v>
      </c>
      <c r="S38" s="300"/>
      <c r="T38" s="403">
        <f t="shared" si="31"/>
        <v>0</v>
      </c>
      <c r="U38" s="404" t="e">
        <f t="shared" si="32"/>
        <v>#DIV/0!</v>
      </c>
    </row>
    <row r="39" spans="1:23" ht="12.75" hidden="1" customHeight="1" x14ac:dyDescent="0.2">
      <c r="A39" s="401" t="str">
        <f>A$13</f>
        <v>Publiskās ārpusprojekta izmaksas</v>
      </c>
      <c r="B39" s="433">
        <f>B41</f>
        <v>0</v>
      </c>
      <c r="C39" s="302"/>
      <c r="D39" s="433">
        <f t="shared" ref="D39" si="36">D41</f>
        <v>0</v>
      </c>
      <c r="E39" s="302"/>
      <c r="F39" s="433">
        <f t="shared" ref="F39" si="37">F41</f>
        <v>0</v>
      </c>
      <c r="G39" s="302"/>
      <c r="H39" s="433">
        <f t="shared" ref="H39" si="38">H41</f>
        <v>0</v>
      </c>
      <c r="I39" s="302"/>
      <c r="J39" s="433">
        <f t="shared" ref="J39" si="39">J41</f>
        <v>0</v>
      </c>
      <c r="K39" s="302"/>
      <c r="L39" s="433">
        <f t="shared" ref="L39" si="40">L41</f>
        <v>0</v>
      </c>
      <c r="M39" s="302"/>
      <c r="N39" s="433">
        <f t="shared" ref="N39" si="41">N41</f>
        <v>0</v>
      </c>
      <c r="O39" s="302"/>
      <c r="P39" s="433">
        <f t="shared" ref="P39" si="42">P41</f>
        <v>0</v>
      </c>
      <c r="Q39" s="302"/>
      <c r="R39" s="433">
        <f t="shared" ref="R39" si="43">R41</f>
        <v>0</v>
      </c>
      <c r="S39" s="302"/>
      <c r="T39" s="399">
        <f>SUM(B39:R39)</f>
        <v>0</v>
      </c>
      <c r="U39" s="434" t="s">
        <v>322</v>
      </c>
    </row>
    <row r="40" spans="1:23" ht="12.75" hidden="1" customHeight="1" x14ac:dyDescent="0.2">
      <c r="A40" s="401" t="str">
        <f>A$14</f>
        <v>Privātās ārpusprojekta izmaksas</v>
      </c>
      <c r="B40" s="435"/>
      <c r="C40" s="433"/>
      <c r="D40" s="435"/>
      <c r="E40" s="433"/>
      <c r="F40" s="435"/>
      <c r="G40" s="433"/>
      <c r="H40" s="435"/>
      <c r="I40" s="433"/>
      <c r="J40" s="435"/>
      <c r="K40" s="433"/>
      <c r="L40" s="435"/>
      <c r="M40" s="433"/>
      <c r="N40" s="435"/>
      <c r="O40" s="433"/>
      <c r="P40" s="435"/>
      <c r="Q40" s="433"/>
      <c r="R40" s="435"/>
      <c r="S40" s="433"/>
      <c r="T40" s="399">
        <f>SUM(B40:R40)</f>
        <v>0</v>
      </c>
      <c r="U40" s="434" t="s">
        <v>322</v>
      </c>
    </row>
    <row r="41" spans="1:23" ht="12.75" hidden="1" customHeight="1" x14ac:dyDescent="0.2">
      <c r="A41" s="402" t="str">
        <f>A$15</f>
        <v>Ārpusprojekta izmaksas kopā</v>
      </c>
      <c r="B41" s="300">
        <f>'1.1.A. Iesniedzējs'!I24</f>
        <v>0</v>
      </c>
      <c r="C41" s="300"/>
      <c r="D41" s="300">
        <f>'1.1.A. Iesniedzējs'!K24</f>
        <v>0</v>
      </c>
      <c r="E41" s="300"/>
      <c r="F41" s="300">
        <f>'1.1.A. Iesniedzējs'!M24</f>
        <v>0</v>
      </c>
      <c r="G41" s="300"/>
      <c r="H41" s="300">
        <f>'1.1.A. Iesniedzējs'!O24</f>
        <v>0</v>
      </c>
      <c r="I41" s="300"/>
      <c r="J41" s="300">
        <f>'1.1.A. Iesniedzējs'!Q24</f>
        <v>0</v>
      </c>
      <c r="K41" s="300"/>
      <c r="L41" s="300">
        <f>'1.1.A. Iesniedzējs'!S24</f>
        <v>0</v>
      </c>
      <c r="M41" s="300"/>
      <c r="N41" s="300">
        <f>'1.1.A. Iesniedzējs'!U24</f>
        <v>0</v>
      </c>
      <c r="O41" s="300"/>
      <c r="P41" s="300">
        <f>'1.1.A. Iesniedzējs'!W24</f>
        <v>0</v>
      </c>
      <c r="Q41" s="300"/>
      <c r="R41" s="300">
        <f>'1.1.A. Iesniedzējs'!Y24</f>
        <v>0</v>
      </c>
      <c r="S41" s="300"/>
      <c r="T41" s="403">
        <f t="shared" si="31"/>
        <v>0</v>
      </c>
      <c r="U41" s="434" t="s">
        <v>322</v>
      </c>
    </row>
    <row r="42" spans="1:23" ht="12.75" hidden="1" customHeight="1" x14ac:dyDescent="0.25">
      <c r="A42" s="407" t="str">
        <f>A$16</f>
        <v>Kopējās izmaksas</v>
      </c>
      <c r="B42" s="408">
        <f>B38+B41</f>
        <v>0</v>
      </c>
      <c r="C42" s="408"/>
      <c r="D42" s="408">
        <f t="shared" ref="D42:R42" si="44">D38+D41</f>
        <v>0</v>
      </c>
      <c r="E42" s="408"/>
      <c r="F42" s="408">
        <f t="shared" si="44"/>
        <v>0</v>
      </c>
      <c r="G42" s="408"/>
      <c r="H42" s="408">
        <f t="shared" si="44"/>
        <v>0</v>
      </c>
      <c r="I42" s="408"/>
      <c r="J42" s="408">
        <f t="shared" si="44"/>
        <v>0</v>
      </c>
      <c r="K42" s="408"/>
      <c r="L42" s="408">
        <f t="shared" si="44"/>
        <v>0</v>
      </c>
      <c r="M42" s="408"/>
      <c r="N42" s="408">
        <f t="shared" si="44"/>
        <v>0</v>
      </c>
      <c r="O42" s="408"/>
      <c r="P42" s="408">
        <f t="shared" si="44"/>
        <v>0</v>
      </c>
      <c r="Q42" s="408"/>
      <c r="R42" s="408">
        <f t="shared" si="44"/>
        <v>0</v>
      </c>
      <c r="S42" s="408"/>
      <c r="T42" s="410">
        <f t="shared" si="31"/>
        <v>0</v>
      </c>
      <c r="U42" s="434" t="s">
        <v>322</v>
      </c>
    </row>
    <row r="43" spans="1:23" ht="12.75" customHeight="1" x14ac:dyDescent="0.25">
      <c r="A43" s="421"/>
      <c r="B43" s="421"/>
      <c r="C43" s="421"/>
      <c r="D43" s="421"/>
      <c r="E43" s="421"/>
      <c r="F43" s="421"/>
      <c r="G43" s="421"/>
      <c r="H43" s="421"/>
      <c r="I43" s="421"/>
      <c r="J43" s="421"/>
      <c r="K43" s="421"/>
      <c r="L43" s="421"/>
      <c r="M43" s="421"/>
      <c r="N43" s="421"/>
      <c r="O43" s="421"/>
      <c r="P43" s="421"/>
      <c r="Q43" s="421"/>
      <c r="R43" s="421"/>
      <c r="S43" s="421"/>
      <c r="T43" s="421"/>
      <c r="U43" s="421"/>
    </row>
    <row r="44" spans="1:23" ht="24" customHeight="1" x14ac:dyDescent="0.2">
      <c r="A44" s="423" t="s">
        <v>97</v>
      </c>
      <c r="B44" s="424">
        <f>'Dati par projektu'!$C$6</f>
        <v>0</v>
      </c>
      <c r="C44" s="425"/>
      <c r="D44" s="425"/>
      <c r="E44" s="425"/>
      <c r="F44" s="424">
        <f>'Dati par projektu'!$C$7</f>
        <v>0</v>
      </c>
      <c r="G44" s="425"/>
      <c r="H44" s="426"/>
      <c r="I44" s="425"/>
      <c r="J44" s="426" t="s">
        <v>329</v>
      </c>
      <c r="K44" s="425"/>
      <c r="L44" s="428">
        <f>'11. DL 4.pielikums'!$E$32</f>
        <v>0.85</v>
      </c>
      <c r="M44" s="425"/>
      <c r="N44" s="584" t="s">
        <v>348</v>
      </c>
      <c r="O44" s="584"/>
      <c r="P44" s="584"/>
      <c r="Q44" s="584"/>
      <c r="R44" s="584"/>
      <c r="S44" s="584"/>
      <c r="T44" s="583" t="s">
        <v>349</v>
      </c>
      <c r="U44" s="583"/>
      <c r="W44" s="4">
        <f>IF(F44=Dati!$J$3,1,IF(F44=Dati!$J$4,2,IF(F44=Dati!$J$5,3,0)))</f>
        <v>0</v>
      </c>
    </row>
    <row r="45" spans="1:23" ht="12.75" customHeight="1" x14ac:dyDescent="0.2">
      <c r="A45" s="395" t="s">
        <v>314</v>
      </c>
      <c r="B45" s="396">
        <f>B$3</f>
        <v>2026</v>
      </c>
      <c r="C45" s="396"/>
      <c r="D45" s="396">
        <f>D$3</f>
        <v>2027</v>
      </c>
      <c r="E45" s="396"/>
      <c r="F45" s="396">
        <f>F$3</f>
        <v>2028</v>
      </c>
      <c r="G45" s="396"/>
      <c r="H45" s="396">
        <f>H$3</f>
        <v>2029</v>
      </c>
      <c r="I45" s="396"/>
      <c r="J45" s="396" t="str">
        <f>J$3</f>
        <v>X</v>
      </c>
      <c r="K45" s="396"/>
      <c r="L45" s="396" t="str">
        <f>L$3</f>
        <v>X</v>
      </c>
      <c r="M45" s="396"/>
      <c r="N45" s="396" t="str">
        <f>N$3</f>
        <v>X</v>
      </c>
      <c r="O45" s="396"/>
      <c r="P45" s="396" t="str">
        <f>P$3</f>
        <v>X</v>
      </c>
      <c r="Q45" s="396"/>
      <c r="R45" s="396" t="str">
        <f>R$3</f>
        <v>X</v>
      </c>
      <c r="S45" s="396"/>
      <c r="T45" s="396"/>
      <c r="U45" s="396"/>
    </row>
    <row r="46" spans="1:23" x14ac:dyDescent="0.2">
      <c r="A46" s="430"/>
      <c r="B46" s="397" t="s">
        <v>315</v>
      </c>
      <c r="C46" s="397"/>
      <c r="D46" s="397" t="s">
        <v>315</v>
      </c>
      <c r="E46" s="397"/>
      <c r="F46" s="397" t="s">
        <v>315</v>
      </c>
      <c r="G46" s="397"/>
      <c r="H46" s="397" t="s">
        <v>315</v>
      </c>
      <c r="I46" s="397"/>
      <c r="J46" s="397" t="s">
        <v>315</v>
      </c>
      <c r="K46" s="397"/>
      <c r="L46" s="397" t="s">
        <v>315</v>
      </c>
      <c r="M46" s="397"/>
      <c r="N46" s="397" t="s">
        <v>315</v>
      </c>
      <c r="O46" s="397"/>
      <c r="P46" s="397" t="s">
        <v>315</v>
      </c>
      <c r="Q46" s="397"/>
      <c r="R46" s="397" t="s">
        <v>315</v>
      </c>
      <c r="S46" s="397"/>
      <c r="T46" s="397" t="s">
        <v>191</v>
      </c>
      <c r="U46" s="397" t="s">
        <v>131</v>
      </c>
    </row>
    <row r="47" spans="1:23" ht="12.75" customHeight="1" x14ac:dyDescent="0.2">
      <c r="A47" s="431" t="str">
        <f>A$5</f>
        <v>Taisnīgas pārkārtošanās fonds</v>
      </c>
      <c r="B47" s="432">
        <f>IF($F$44="Pašvaldība vai tās izveidota iestāde",(B54*$L$44)*$W$19-B51,(B54*$L$44)*$W$19-B51)</f>
        <v>0</v>
      </c>
      <c r="C47" s="432"/>
      <c r="D47" s="432">
        <f>IF($F$44="Pašvaldība vai tās izveidota iestāde",(D54*$L$44)*$W$19-D51,(D54*$L$44)*$W$19-D51)</f>
        <v>0</v>
      </c>
      <c r="E47" s="432"/>
      <c r="F47" s="432">
        <f>IF($F$44="Pašvaldība vai tās izveidota iestāde",(F54*$L$44)*$W$19-F51,(F54*$L$44)*$W$19-F51)</f>
        <v>0</v>
      </c>
      <c r="G47" s="432"/>
      <c r="H47" s="432">
        <f>IF($F$44="Pašvaldība vai tās izveidota iestāde",(H54*$L$44)*$W$19-H51,(H54*$L$44)*$W$19-H51)</f>
        <v>0</v>
      </c>
      <c r="I47" s="432"/>
      <c r="J47" s="432">
        <f>IF($F$44="Pašvaldība vai tās izveidota iestāde",(J54*$L$44)*$W$19-J51,(J54*$L$44)*$W$19-J51)</f>
        <v>0</v>
      </c>
      <c r="K47" s="432"/>
      <c r="L47" s="432">
        <f>IF($F$44="Pašvaldība vai tās izveidota iestāde",(L54*$L$44)*$W$19-L51,(L54*$L$44)*$W$19-L51)</f>
        <v>0</v>
      </c>
      <c r="M47" s="432"/>
      <c r="N47" s="432">
        <f>IF($F$44="Pašvaldība vai tās izveidota iestāde",(N54*$L$44)*$W$19-N51,(N54*$L$44)*$W$19-N51)</f>
        <v>0</v>
      </c>
      <c r="O47" s="432"/>
      <c r="P47" s="432">
        <f>IF($F$44="Pašvaldība vai tās izveidota iestāde",(P54*$L$44)*$W$19-P51,(P54*$L$44)*$W$19-P51)</f>
        <v>0</v>
      </c>
      <c r="Q47" s="432"/>
      <c r="R47" s="432">
        <f>IF($F$44="Pašvaldība vai tās izveidota iestāde",(R54*$L$44)*$W$19-R51,(R54*$L$44)*$W$19-R51)</f>
        <v>0</v>
      </c>
      <c r="S47" s="432"/>
      <c r="T47" s="399">
        <f t="shared" ref="T47:T57" si="45">SUM(B47:R47)</f>
        <v>0</v>
      </c>
      <c r="U47" s="400" t="e">
        <f>T47/T$54</f>
        <v>#DIV/0!</v>
      </c>
    </row>
    <row r="48" spans="1:23" ht="12.75" hidden="1" customHeight="1" x14ac:dyDescent="0.2">
      <c r="A48" s="401" t="str">
        <f>A$6</f>
        <v>Attiecināmais valsts budžeta finansējums</v>
      </c>
      <c r="B48" s="432"/>
      <c r="C48" s="432"/>
      <c r="D48" s="432"/>
      <c r="E48" s="432"/>
      <c r="F48" s="432"/>
      <c r="G48" s="432"/>
      <c r="H48" s="432"/>
      <c r="I48" s="432"/>
      <c r="J48" s="432"/>
      <c r="K48" s="432"/>
      <c r="L48" s="432"/>
      <c r="M48" s="432"/>
      <c r="N48" s="432"/>
      <c r="O48" s="432"/>
      <c r="P48" s="432"/>
      <c r="Q48" s="432"/>
      <c r="R48" s="432"/>
      <c r="S48" s="432"/>
      <c r="T48" s="399">
        <f t="shared" si="45"/>
        <v>0</v>
      </c>
      <c r="U48" s="400" t="e">
        <f t="shared" ref="U48:U54" si="46">T48/T$54</f>
        <v>#DIV/0!</v>
      </c>
    </row>
    <row r="49" spans="1:24" ht="12.75" customHeight="1" x14ac:dyDescent="0.2">
      <c r="A49" s="401" t="str">
        <f>A$7</f>
        <v>Cits publiskais finansējums</v>
      </c>
      <c r="B49" s="433">
        <f>IF($W44=3,B54-B53-B47,0)</f>
        <v>0</v>
      </c>
      <c r="C49" s="433"/>
      <c r="D49" s="433">
        <f t="shared" ref="D49" si="47">IF($W44=3,D54-D53-D47,0)</f>
        <v>0</v>
      </c>
      <c r="E49" s="433"/>
      <c r="F49" s="433">
        <f t="shared" ref="F49" si="48">IF($W44=3,F54-F53-F47,0)</f>
        <v>0</v>
      </c>
      <c r="G49" s="433"/>
      <c r="H49" s="433">
        <f t="shared" ref="H49" si="49">IF($W44=3,H54-H53-H47,0)</f>
        <v>0</v>
      </c>
      <c r="I49" s="433"/>
      <c r="J49" s="433">
        <f t="shared" ref="J49" si="50">IF($W44=3,J54-J53-J47,0)</f>
        <v>0</v>
      </c>
      <c r="K49" s="433"/>
      <c r="L49" s="433">
        <f t="shared" ref="L49" si="51">IF($W44=3,L54-L53-L47,0)</f>
        <v>0</v>
      </c>
      <c r="M49" s="433"/>
      <c r="N49" s="433">
        <f t="shared" ref="N49" si="52">IF($W44=3,N54-N53-N47,0)</f>
        <v>0</v>
      </c>
      <c r="O49" s="433"/>
      <c r="P49" s="433">
        <f t="shared" ref="P49" si="53">IF($W44=3,P54-P53-P47,0)</f>
        <v>0</v>
      </c>
      <c r="Q49" s="433"/>
      <c r="R49" s="433">
        <f t="shared" ref="R49" si="54">IF($W44=3,R54-R53-R47,0)</f>
        <v>0</v>
      </c>
      <c r="S49" s="433"/>
      <c r="T49" s="399">
        <f t="shared" si="45"/>
        <v>0</v>
      </c>
      <c r="U49" s="400" t="e">
        <f t="shared" si="46"/>
        <v>#DIV/0!</v>
      </c>
    </row>
    <row r="50" spans="1:24" ht="12.75" customHeight="1" x14ac:dyDescent="0.2">
      <c r="A50" s="401" t="str">
        <f>A$8</f>
        <v>Pašvaldības finansējums</v>
      </c>
      <c r="B50" s="433">
        <f>IF($W44=1,B54-B47-B49-B53-B51,0)</f>
        <v>0</v>
      </c>
      <c r="C50" s="433"/>
      <c r="D50" s="433">
        <f t="shared" ref="D50:R50" si="55">IF($W44=1,D54-D47-D49-D53-D51,0)</f>
        <v>0</v>
      </c>
      <c r="E50" s="433"/>
      <c r="F50" s="433">
        <f t="shared" si="55"/>
        <v>0</v>
      </c>
      <c r="G50" s="433"/>
      <c r="H50" s="433">
        <f t="shared" si="55"/>
        <v>0</v>
      </c>
      <c r="I50" s="433"/>
      <c r="J50" s="433">
        <f t="shared" si="55"/>
        <v>0</v>
      </c>
      <c r="K50" s="433"/>
      <c r="L50" s="433">
        <f>IF($W44=1,L54-L47-L49-L53-L51,0)</f>
        <v>0</v>
      </c>
      <c r="M50" s="433"/>
      <c r="N50" s="433">
        <f t="shared" si="55"/>
        <v>0</v>
      </c>
      <c r="O50" s="433"/>
      <c r="P50" s="433">
        <f t="shared" si="55"/>
        <v>0</v>
      </c>
      <c r="Q50" s="433"/>
      <c r="R50" s="433">
        <f t="shared" si="55"/>
        <v>0</v>
      </c>
      <c r="S50" s="433"/>
      <c r="T50" s="399">
        <f t="shared" si="45"/>
        <v>0</v>
      </c>
      <c r="U50" s="400" t="e">
        <f t="shared" si="46"/>
        <v>#DIV/0!</v>
      </c>
    </row>
    <row r="51" spans="1:24" s="3" customFormat="1" ht="12.75" customHeight="1" x14ac:dyDescent="0.2">
      <c r="A51" s="401" t="str">
        <f>A$9</f>
        <v>Elastības finansējums</v>
      </c>
      <c r="B51" s="433">
        <f>B54*$L$44*$W$20</f>
        <v>0</v>
      </c>
      <c r="C51" s="433"/>
      <c r="D51" s="433">
        <f t="shared" ref="D51:R51" si="56">D54*$L$44*$W$20</f>
        <v>0</v>
      </c>
      <c r="E51" s="433"/>
      <c r="F51" s="433">
        <f t="shared" si="56"/>
        <v>0</v>
      </c>
      <c r="G51" s="433"/>
      <c r="H51" s="433">
        <f t="shared" si="56"/>
        <v>0</v>
      </c>
      <c r="I51" s="433"/>
      <c r="J51" s="433">
        <f t="shared" si="56"/>
        <v>0</v>
      </c>
      <c r="K51" s="433"/>
      <c r="L51" s="433">
        <f t="shared" si="56"/>
        <v>0</v>
      </c>
      <c r="M51" s="433"/>
      <c r="N51" s="433">
        <f t="shared" si="56"/>
        <v>0</v>
      </c>
      <c r="O51" s="433"/>
      <c r="P51" s="433">
        <f t="shared" si="56"/>
        <v>0</v>
      </c>
      <c r="Q51" s="433"/>
      <c r="R51" s="433">
        <f t="shared" si="56"/>
        <v>0</v>
      </c>
      <c r="S51" s="433"/>
      <c r="T51" s="399">
        <f t="shared" si="45"/>
        <v>0</v>
      </c>
      <c r="U51" s="400" t="e">
        <f>T51/T$54</f>
        <v>#DIV/0!</v>
      </c>
      <c r="V51" s="4"/>
      <c r="W51" s="4"/>
      <c r="X51" s="4"/>
    </row>
    <row r="52" spans="1:24" ht="12.75" customHeight="1" x14ac:dyDescent="0.2">
      <c r="A52" s="402" t="str">
        <f>A$10</f>
        <v>Publiskās attiecināmās izmaksas</v>
      </c>
      <c r="B52" s="300">
        <f>SUM(B47:B51)</f>
        <v>0</v>
      </c>
      <c r="C52" s="300"/>
      <c r="D52" s="300">
        <f>SUM(D47:D51)</f>
        <v>0</v>
      </c>
      <c r="E52" s="300"/>
      <c r="F52" s="300">
        <f>SUM(F47:F51)</f>
        <v>0</v>
      </c>
      <c r="G52" s="300"/>
      <c r="H52" s="300">
        <f>SUM(H47:H51)</f>
        <v>0</v>
      </c>
      <c r="I52" s="300"/>
      <c r="J52" s="300">
        <f>SUM(J47:J51)</f>
        <v>0</v>
      </c>
      <c r="K52" s="300"/>
      <c r="L52" s="300">
        <f>SUM(L47:L51)</f>
        <v>0</v>
      </c>
      <c r="M52" s="300"/>
      <c r="N52" s="300">
        <f t="shared" ref="N52" si="57">SUM(N47:N50)</f>
        <v>0</v>
      </c>
      <c r="O52" s="300"/>
      <c r="P52" s="300">
        <f t="shared" ref="P52" si="58">SUM(P47:P50)</f>
        <v>0</v>
      </c>
      <c r="Q52" s="300"/>
      <c r="R52" s="300">
        <f t="shared" ref="R52" si="59">SUM(R47:R50)</f>
        <v>0</v>
      </c>
      <c r="S52" s="300"/>
      <c r="T52" s="403">
        <f t="shared" si="45"/>
        <v>0</v>
      </c>
      <c r="U52" s="404" t="e">
        <f t="shared" si="46"/>
        <v>#DIV/0!</v>
      </c>
    </row>
    <row r="53" spans="1:24" ht="12.75" customHeight="1" x14ac:dyDescent="0.2">
      <c r="A53" s="401" t="str">
        <f>A$11</f>
        <v>Privātās attiecināmās izmaksas</v>
      </c>
      <c r="B53" s="433">
        <f>IF($W$44=2,B54-B52,B54*('11. DL 4.pielikums'!$G$36-$L$44))</f>
        <v>0</v>
      </c>
      <c r="C53" s="433"/>
      <c r="D53" s="433">
        <f>IF($W$44=2,D54-D52,D54*('11. DL 4.pielikums'!$G$36-$L$44))</f>
        <v>0</v>
      </c>
      <c r="E53" s="433"/>
      <c r="F53" s="433">
        <f>IF($W$44=2,F54-F52,F54*('11. DL 4.pielikums'!$G$36-$L$44))</f>
        <v>0</v>
      </c>
      <c r="G53" s="433"/>
      <c r="H53" s="433">
        <f>IF($W$44=2,H54-H52,H54*('11. DL 4.pielikums'!$G$36-$L$44))</f>
        <v>0</v>
      </c>
      <c r="I53" s="433"/>
      <c r="J53" s="433">
        <f>IF($W$44=2,J54-J52,J54*('11. DL 4.pielikums'!$G$36-$L$44))</f>
        <v>0</v>
      </c>
      <c r="K53" s="433"/>
      <c r="L53" s="433">
        <f>IF($W$44=2,L54-L52,L54*('11. DL 4.pielikums'!$G$36-$L$44))</f>
        <v>0</v>
      </c>
      <c r="M53" s="433"/>
      <c r="N53" s="433">
        <f>IF($W$44=2,N54-N52,N54*('11. DL 4.pielikums'!$G$36-$L$44))</f>
        <v>0</v>
      </c>
      <c r="O53" s="433"/>
      <c r="P53" s="433">
        <f>IF($W$44=2,P54-P52,P54*('11. DL 4.pielikums'!$G$36-$L$44))</f>
        <v>0</v>
      </c>
      <c r="Q53" s="433"/>
      <c r="R53" s="433">
        <f>IF($W$44=2,R54-R52,R54*('11. DL 4.pielikums'!$G$36-$L$44))</f>
        <v>0</v>
      </c>
      <c r="S53" s="433"/>
      <c r="T53" s="399">
        <f t="shared" si="45"/>
        <v>0</v>
      </c>
      <c r="U53" s="400" t="e">
        <f t="shared" si="46"/>
        <v>#DIV/0!</v>
      </c>
      <c r="X53" s="518"/>
    </row>
    <row r="54" spans="1:24" ht="12.75" customHeight="1" x14ac:dyDescent="0.2">
      <c r="A54" s="402" t="str">
        <f>A$12</f>
        <v>Kopējās attiecināmās izmaksas</v>
      </c>
      <c r="B54" s="300">
        <f>IF(B23=2,'1.1.B. Iesniedzējs'!H27,'1.1.B. Iesniedzējs'!H27*B23)</f>
        <v>0</v>
      </c>
      <c r="C54" s="300"/>
      <c r="D54" s="300">
        <f>IF(D23=2,'1.1.B. Iesniedzējs'!J27+'1.1.B. Iesniedzējs'!H27,'1.1.B. Iesniedzējs'!J27*D23)</f>
        <v>0</v>
      </c>
      <c r="E54" s="300"/>
      <c r="F54" s="300">
        <f>IF(F23=2,'1.1.B. Iesniedzējs'!L27+'1.1.B. Iesniedzējs'!J27+'1.1.B. Iesniedzējs'!H27,'1.1.B. Iesniedzējs'!L27*F23)</f>
        <v>0</v>
      </c>
      <c r="G54" s="300"/>
      <c r="H54" s="300">
        <f>IF(H23=2,'1.1.B. Iesniedzējs'!N27+'1.1.B. Iesniedzējs'!L27+'1.1.B. Iesniedzējs'!J27+'1.1.B. Iesniedzējs'!H27,'1.1.B. Iesniedzējs'!N27*H23)</f>
        <v>0</v>
      </c>
      <c r="I54" s="300"/>
      <c r="J54" s="300">
        <f>IF(J23=2,'1.1.B. Iesniedzējs'!P27,'1.1.B. Iesniedzējs'!P27*J23)</f>
        <v>0</v>
      </c>
      <c r="K54" s="300"/>
      <c r="L54" s="300">
        <f>IF(L23=2,'1.1.B. Iesniedzējs'!R27,'1.1.B. Iesniedzējs'!R27*L23)</f>
        <v>0</v>
      </c>
      <c r="M54" s="300"/>
      <c r="N54" s="300">
        <f>IF(N23=2,'1.1.B. Iesniedzējs'!T27,'1.1.B. Iesniedzējs'!T27*N23)</f>
        <v>0</v>
      </c>
      <c r="O54" s="300"/>
      <c r="P54" s="300">
        <f>IF(P23=2,'1.1.B. Iesniedzējs'!V27,'1.1.B. Iesniedzējs'!V27*P23)</f>
        <v>0</v>
      </c>
      <c r="Q54" s="300"/>
      <c r="R54" s="300">
        <f>IF(R23=2,'1.1.B. Iesniedzējs'!X27,'1.1.B. Iesniedzējs'!X27*R23)</f>
        <v>0</v>
      </c>
      <c r="S54" s="300"/>
      <c r="T54" s="403">
        <f>SUM(B54:R54)</f>
        <v>0</v>
      </c>
      <c r="U54" s="404" t="e">
        <f t="shared" si="46"/>
        <v>#DIV/0!</v>
      </c>
      <c r="X54" s="442"/>
    </row>
    <row r="55" spans="1:24" ht="12.75" customHeight="1" x14ac:dyDescent="0.2">
      <c r="A55" s="401" t="str">
        <f>A$13</f>
        <v>Publiskās ārpusprojekta izmaksas</v>
      </c>
      <c r="B55" s="435"/>
      <c r="C55" s="435"/>
      <c r="D55" s="435"/>
      <c r="E55" s="435"/>
      <c r="F55" s="435"/>
      <c r="G55" s="435"/>
      <c r="H55" s="435"/>
      <c r="I55" s="435"/>
      <c r="J55" s="435"/>
      <c r="K55" s="435"/>
      <c r="L55" s="435"/>
      <c r="M55" s="435"/>
      <c r="N55" s="435"/>
      <c r="O55" s="435"/>
      <c r="P55" s="435"/>
      <c r="Q55" s="435"/>
      <c r="R55" s="435"/>
      <c r="S55" s="435"/>
      <c r="T55" s="399">
        <f t="shared" si="45"/>
        <v>0</v>
      </c>
      <c r="U55" s="434" t="s">
        <v>322</v>
      </c>
    </row>
    <row r="56" spans="1:24" ht="12.75" customHeight="1" x14ac:dyDescent="0.2">
      <c r="A56" s="401" t="str">
        <f>A$14</f>
        <v>Privātās ārpusprojekta izmaksas</v>
      </c>
      <c r="B56" s="300">
        <f>IF(B23=2,'1.1.B. Iesniedzējs'!I27,'1.1.B. Iesniedzējs'!I27*B23)</f>
        <v>0</v>
      </c>
      <c r="C56" s="300"/>
      <c r="D56" s="300">
        <f>IF(D23=2,'1.1.B. Iesniedzējs'!K27+'1.1.B. Iesniedzējs'!I27,'1.1.B. Iesniedzējs'!K27*D23)</f>
        <v>0</v>
      </c>
      <c r="E56" s="300"/>
      <c r="F56" s="300">
        <f>IF(F23=2,'1.1.B. Iesniedzējs'!M27+'1.1.B. Iesniedzējs'!K27+'1.1.B. Iesniedzējs'!I27,'1.1.B. Iesniedzējs'!M27*F23)</f>
        <v>0</v>
      </c>
      <c r="G56" s="300"/>
      <c r="H56" s="300">
        <f>IF(H23=2,'1.1.B. Iesniedzējs'!O27+'1.1.B. Iesniedzējs'!M27+'1.1.B. Iesniedzējs'!K27+'1.1.B. Iesniedzējs'!I27,'1.1.B. Iesniedzējs'!O27*H23)</f>
        <v>0</v>
      </c>
      <c r="I56" s="300"/>
      <c r="J56" s="300">
        <f>IF(J23=2,'1.1.B. Iesniedzējs'!Q27,'1.1.B. Iesniedzējs'!Q27*J23)</f>
        <v>0</v>
      </c>
      <c r="K56" s="300"/>
      <c r="L56" s="300">
        <f>IF(L23=2,'1.1.B. Iesniedzējs'!S27,'1.1.B. Iesniedzējs'!S27*L23)</f>
        <v>0</v>
      </c>
      <c r="M56" s="300"/>
      <c r="N56" s="300">
        <f>IF(N23=2,'1.1.B. Iesniedzējs'!U27,'1.1.B. Iesniedzējs'!U27*N23)</f>
        <v>0</v>
      </c>
      <c r="O56" s="300"/>
      <c r="P56" s="300">
        <f>IF(P23=2,'1.1.B. Iesniedzējs'!W27,'1.1.B. Iesniedzējs'!W27*P23)</f>
        <v>0</v>
      </c>
      <c r="Q56" s="300"/>
      <c r="R56" s="300">
        <f>IF(R23=2,'1.1.B. Iesniedzējs'!Y27,'1.1.B. Iesniedzējs'!Y27*R23)</f>
        <v>0</v>
      </c>
      <c r="S56" s="300"/>
      <c r="T56" s="399">
        <f t="shared" si="45"/>
        <v>0</v>
      </c>
      <c r="U56" s="434" t="s">
        <v>322</v>
      </c>
    </row>
    <row r="57" spans="1:24" ht="12.75" customHeight="1" x14ac:dyDescent="0.2">
      <c r="A57" s="402" t="str">
        <f>A$15</f>
        <v>Ārpusprojekta izmaksas kopā</v>
      </c>
      <c r="B57" s="300">
        <f>SUM(B55:B56)</f>
        <v>0</v>
      </c>
      <c r="C57" s="300"/>
      <c r="D57" s="300">
        <f t="shared" ref="D57:R57" si="60">SUM(D55:D56)</f>
        <v>0</v>
      </c>
      <c r="E57" s="300"/>
      <c r="F57" s="300">
        <f t="shared" si="60"/>
        <v>0</v>
      </c>
      <c r="G57" s="300"/>
      <c r="H57" s="300">
        <f t="shared" si="60"/>
        <v>0</v>
      </c>
      <c r="I57" s="300"/>
      <c r="J57" s="300">
        <f t="shared" si="60"/>
        <v>0</v>
      </c>
      <c r="K57" s="300"/>
      <c r="L57" s="300">
        <f t="shared" si="60"/>
        <v>0</v>
      </c>
      <c r="M57" s="300"/>
      <c r="N57" s="300">
        <f t="shared" si="60"/>
        <v>0</v>
      </c>
      <c r="O57" s="300"/>
      <c r="P57" s="300">
        <f t="shared" si="60"/>
        <v>0</v>
      </c>
      <c r="Q57" s="300"/>
      <c r="R57" s="300">
        <f t="shared" si="60"/>
        <v>0</v>
      </c>
      <c r="S57" s="300"/>
      <c r="T57" s="403">
        <f t="shared" si="45"/>
        <v>0</v>
      </c>
      <c r="U57" s="434" t="s">
        <v>322</v>
      </c>
    </row>
    <row r="58" spans="1:24" ht="12.75" customHeight="1" x14ac:dyDescent="0.25">
      <c r="A58" s="407" t="str">
        <f>A$16</f>
        <v>Kopējās izmaksas</v>
      </c>
      <c r="B58" s="408">
        <f>B54+B57</f>
        <v>0</v>
      </c>
      <c r="C58" s="408"/>
      <c r="D58" s="408">
        <f t="shared" ref="D58:R58" si="61">D54+D57</f>
        <v>0</v>
      </c>
      <c r="E58" s="408"/>
      <c r="F58" s="408">
        <f t="shared" si="61"/>
        <v>0</v>
      </c>
      <c r="G58" s="408"/>
      <c r="H58" s="408">
        <f t="shared" si="61"/>
        <v>0</v>
      </c>
      <c r="I58" s="408"/>
      <c r="J58" s="408">
        <f t="shared" si="61"/>
        <v>0</v>
      </c>
      <c r="K58" s="408"/>
      <c r="L58" s="408">
        <f t="shared" si="61"/>
        <v>0</v>
      </c>
      <c r="M58" s="408"/>
      <c r="N58" s="408">
        <f t="shared" si="61"/>
        <v>0</v>
      </c>
      <c r="O58" s="408"/>
      <c r="P58" s="408">
        <f t="shared" si="61"/>
        <v>0</v>
      </c>
      <c r="Q58" s="408"/>
      <c r="R58" s="408">
        <f t="shared" si="61"/>
        <v>0</v>
      </c>
      <c r="S58" s="408"/>
      <c r="T58" s="403">
        <f>SUM(B58:R58)</f>
        <v>0</v>
      </c>
      <c r="U58" s="434" t="s">
        <v>322</v>
      </c>
    </row>
    <row r="59" spans="1:24" ht="12.75" customHeight="1" x14ac:dyDescent="0.25">
      <c r="A59" s="421"/>
      <c r="B59" s="421"/>
      <c r="C59" s="421"/>
      <c r="D59" s="421"/>
      <c r="E59" s="421"/>
      <c r="F59" s="421"/>
      <c r="G59" s="421"/>
      <c r="H59" s="421"/>
      <c r="I59" s="421"/>
      <c r="J59" s="421"/>
      <c r="K59" s="421"/>
      <c r="L59" s="421"/>
      <c r="M59" s="421"/>
      <c r="N59" s="421"/>
      <c r="O59" s="421"/>
      <c r="P59" s="421"/>
      <c r="Q59" s="421"/>
      <c r="R59" s="421"/>
      <c r="S59" s="421"/>
      <c r="T59" s="421"/>
      <c r="U59" s="421"/>
    </row>
    <row r="60" spans="1:24" ht="24" hidden="1" customHeight="1" x14ac:dyDescent="0.2">
      <c r="A60" s="423" t="s">
        <v>97</v>
      </c>
      <c r="B60" s="424">
        <f>'Dati par projektu'!$C$6</f>
        <v>0</v>
      </c>
      <c r="C60" s="425"/>
      <c r="D60" s="425"/>
      <c r="E60" s="425"/>
      <c r="F60" s="424">
        <f>'Dati par projektu'!$C$7</f>
        <v>0</v>
      </c>
      <c r="G60" s="425"/>
      <c r="H60" s="426"/>
      <c r="I60" s="425"/>
      <c r="J60" s="426" t="s">
        <v>329</v>
      </c>
      <c r="K60" s="425"/>
      <c r="L60" s="428">
        <f>'1.1.B. Iesniedzējs'!C14</f>
        <v>1</v>
      </c>
      <c r="M60" s="425"/>
      <c r="N60" s="429" t="s">
        <v>332</v>
      </c>
      <c r="O60" s="425"/>
      <c r="P60" s="426"/>
      <c r="Q60" s="425"/>
      <c r="R60" s="426"/>
      <c r="S60" s="425"/>
      <c r="T60" s="426"/>
      <c r="U60" s="426"/>
      <c r="W60" s="4">
        <f>IF(F60=Dati!$J$3,1,IF(F60=Dati!$J$4,2,IF(F60=Dati!$J$5,3,0)))</f>
        <v>0</v>
      </c>
    </row>
    <row r="61" spans="1:24" hidden="1" x14ac:dyDescent="0.2">
      <c r="A61" s="395" t="s">
        <v>314</v>
      </c>
      <c r="B61" s="396">
        <f>B$3</f>
        <v>2026</v>
      </c>
      <c r="C61" s="396"/>
      <c r="D61" s="396">
        <f>D$3</f>
        <v>2027</v>
      </c>
      <c r="E61" s="396"/>
      <c r="F61" s="396">
        <f>F$3</f>
        <v>2028</v>
      </c>
      <c r="G61" s="396"/>
      <c r="H61" s="396">
        <f>H$3</f>
        <v>2029</v>
      </c>
      <c r="I61" s="396"/>
      <c r="J61" s="396" t="str">
        <f>J$3</f>
        <v>X</v>
      </c>
      <c r="K61" s="396"/>
      <c r="L61" s="396" t="str">
        <f>L$3</f>
        <v>X</v>
      </c>
      <c r="M61" s="396"/>
      <c r="N61" s="396" t="str">
        <f>N$3</f>
        <v>X</v>
      </c>
      <c r="O61" s="396"/>
      <c r="P61" s="396" t="str">
        <f>P$3</f>
        <v>X</v>
      </c>
      <c r="Q61" s="396"/>
      <c r="R61" s="396" t="str">
        <f>R$3</f>
        <v>X</v>
      </c>
      <c r="S61" s="396"/>
      <c r="T61" s="396"/>
      <c r="U61" s="396"/>
    </row>
    <row r="62" spans="1:24" hidden="1" x14ac:dyDescent="0.2">
      <c r="A62" s="430"/>
      <c r="B62" s="397" t="s">
        <v>315</v>
      </c>
      <c r="C62" s="397"/>
      <c r="D62" s="397" t="s">
        <v>315</v>
      </c>
      <c r="E62" s="397"/>
      <c r="F62" s="397" t="s">
        <v>315</v>
      </c>
      <c r="G62" s="397"/>
      <c r="H62" s="397" t="s">
        <v>315</v>
      </c>
      <c r="I62" s="397"/>
      <c r="J62" s="397" t="s">
        <v>315</v>
      </c>
      <c r="K62" s="397"/>
      <c r="L62" s="397" t="s">
        <v>315</v>
      </c>
      <c r="M62" s="397"/>
      <c r="N62" s="397" t="s">
        <v>315</v>
      </c>
      <c r="O62" s="397"/>
      <c r="P62" s="397" t="s">
        <v>315</v>
      </c>
      <c r="Q62" s="397"/>
      <c r="R62" s="397" t="s">
        <v>315</v>
      </c>
      <c r="S62" s="397"/>
      <c r="T62" s="397" t="s">
        <v>191</v>
      </c>
      <c r="U62" s="397" t="s">
        <v>131</v>
      </c>
    </row>
    <row r="63" spans="1:24" ht="12.75" hidden="1" customHeight="1" x14ac:dyDescent="0.2">
      <c r="A63" s="431" t="str">
        <f>A$5</f>
        <v>Taisnīgas pārkārtošanās fonds</v>
      </c>
      <c r="B63" s="432">
        <f>(B70*$L$60)*$W$19-B67</f>
        <v>0</v>
      </c>
      <c r="C63" s="432"/>
      <c r="D63" s="432">
        <f t="shared" ref="D63:P63" si="62">(D70*$L$60)*$W$19-D67</f>
        <v>0</v>
      </c>
      <c r="E63" s="432"/>
      <c r="F63" s="432">
        <f t="shared" si="62"/>
        <v>0</v>
      </c>
      <c r="G63" s="432"/>
      <c r="H63" s="432">
        <f t="shared" si="62"/>
        <v>0</v>
      </c>
      <c r="I63" s="432"/>
      <c r="J63" s="432">
        <f t="shared" si="62"/>
        <v>0</v>
      </c>
      <c r="K63" s="432"/>
      <c r="L63" s="432">
        <f t="shared" si="62"/>
        <v>0</v>
      </c>
      <c r="M63" s="432"/>
      <c r="N63" s="432">
        <f t="shared" si="62"/>
        <v>0</v>
      </c>
      <c r="O63" s="432"/>
      <c r="P63" s="432">
        <f t="shared" si="62"/>
        <v>0</v>
      </c>
      <c r="Q63" s="432"/>
      <c r="R63" s="432">
        <f t="shared" ref="R63" si="63">(R70*$L$60-R67)*$W$19</f>
        <v>0</v>
      </c>
      <c r="S63" s="432"/>
      <c r="T63" s="399">
        <f t="shared" ref="T63:T67" si="64">SUM(B63:R63)</f>
        <v>0</v>
      </c>
      <c r="U63" s="400" t="e">
        <f>T63/$T$70</f>
        <v>#DIV/0!</v>
      </c>
    </row>
    <row r="64" spans="1:24" ht="12.75" hidden="1" customHeight="1" x14ac:dyDescent="0.2">
      <c r="A64" s="401" t="str">
        <f>A$6</f>
        <v>Attiecināmais valsts budžeta finansējums</v>
      </c>
      <c r="B64" s="505"/>
      <c r="C64" s="505"/>
      <c r="D64" s="505"/>
      <c r="E64" s="505"/>
      <c r="F64" s="505"/>
      <c r="G64" s="505"/>
      <c r="H64" s="505"/>
      <c r="I64" s="505"/>
      <c r="J64" s="505"/>
      <c r="K64" s="505"/>
      <c r="L64" s="505"/>
      <c r="M64" s="505"/>
      <c r="N64" s="505"/>
      <c r="O64" s="505"/>
      <c r="P64" s="505"/>
      <c r="Q64" s="505"/>
      <c r="R64" s="505"/>
      <c r="S64" s="432"/>
      <c r="T64" s="399">
        <f t="shared" si="64"/>
        <v>0</v>
      </c>
      <c r="U64" s="400" t="e">
        <f t="shared" ref="U64:U70" si="65">T64/$T$70</f>
        <v>#DIV/0!</v>
      </c>
    </row>
    <row r="65" spans="1:24" ht="12.75" hidden="1" customHeight="1" x14ac:dyDescent="0.2">
      <c r="A65" s="401" t="str">
        <f>A$7</f>
        <v>Cits publiskais finansējums</v>
      </c>
      <c r="B65" s="512"/>
      <c r="C65" s="433"/>
      <c r="D65" s="512"/>
      <c r="E65" s="433"/>
      <c r="F65" s="512"/>
      <c r="G65" s="433"/>
      <c r="H65" s="512"/>
      <c r="I65" s="433"/>
      <c r="J65" s="512"/>
      <c r="K65" s="433"/>
      <c r="L65" s="512"/>
      <c r="M65" s="433"/>
      <c r="N65" s="512"/>
      <c r="O65" s="433"/>
      <c r="P65" s="512"/>
      <c r="Q65" s="433"/>
      <c r="R65" s="512"/>
      <c r="S65" s="433"/>
      <c r="T65" s="399">
        <f t="shared" si="64"/>
        <v>0</v>
      </c>
      <c r="U65" s="400" t="e">
        <f t="shared" si="65"/>
        <v>#DIV/0!</v>
      </c>
    </row>
    <row r="66" spans="1:24" ht="12.75" hidden="1" customHeight="1" x14ac:dyDescent="0.2">
      <c r="A66" s="401" t="str">
        <f>A$8</f>
        <v>Pašvaldības finansējums</v>
      </c>
      <c r="B66" s="433">
        <f>IF($F$60="Pašvaldība vai tās izveidota iestāde",B70-B63-B67,0)</f>
        <v>0</v>
      </c>
      <c r="C66" s="433"/>
      <c r="D66" s="433">
        <f>IF($F$60="Pašvaldība vai tās izveidota iestāde",D70-D63-D67,0)</f>
        <v>0</v>
      </c>
      <c r="E66" s="433"/>
      <c r="F66" s="433">
        <f>IF($F$60="Pašvaldība vai tās izveidota iestāde",F70-F63-F67,0)</f>
        <v>0</v>
      </c>
      <c r="G66" s="433"/>
      <c r="H66" s="433">
        <f>IF($F$60="Pašvaldība vai tās izveidota iestāde",H70-H63-H67,0)</f>
        <v>0</v>
      </c>
      <c r="I66" s="433"/>
      <c r="J66" s="433">
        <f>IF($F$60="Pašvaldība vai tās izveidota iestāde",J70-J63-J67,0)</f>
        <v>0</v>
      </c>
      <c r="K66" s="433"/>
      <c r="L66" s="433">
        <f>IF($F$60="Pašvaldība vai tās izveidota iestāde",L70-L63-L67,0)</f>
        <v>0</v>
      </c>
      <c r="M66" s="433"/>
      <c r="N66" s="433">
        <f>IF($F$60="Pašvaldība vai tās izveidota iestāde",N70-N63-N67,0)</f>
        <v>0</v>
      </c>
      <c r="O66" s="433"/>
      <c r="P66" s="433">
        <f>IF($F$60="Pašvaldība vai tās izveidota iestāde",P70-P63-P67,0)</f>
        <v>0</v>
      </c>
      <c r="Q66" s="433"/>
      <c r="R66" s="433">
        <f>IF($F$60="Pašvaldība vai tās izveidota iestāde",R70-R63-R67,0)</f>
        <v>0</v>
      </c>
      <c r="S66" s="433"/>
      <c r="T66" s="399">
        <f t="shared" si="64"/>
        <v>0</v>
      </c>
      <c r="U66" s="400" t="e">
        <f t="shared" si="65"/>
        <v>#DIV/0!</v>
      </c>
      <c r="W66" s="125"/>
    </row>
    <row r="67" spans="1:24" s="3" customFormat="1" ht="12.75" hidden="1" customHeight="1" x14ac:dyDescent="0.2">
      <c r="A67" s="401" t="str">
        <f>A$9</f>
        <v>Elastības finansējums</v>
      </c>
      <c r="B67" s="433">
        <f>B70*$W$20*$L$60</f>
        <v>0</v>
      </c>
      <c r="C67" s="433"/>
      <c r="D67" s="433">
        <f t="shared" ref="D67:R67" si="66">D70*$W$20*$L$60</f>
        <v>0</v>
      </c>
      <c r="E67" s="433"/>
      <c r="F67" s="433">
        <f t="shared" si="66"/>
        <v>0</v>
      </c>
      <c r="G67" s="433"/>
      <c r="H67" s="433">
        <f t="shared" si="66"/>
        <v>0</v>
      </c>
      <c r="I67" s="433"/>
      <c r="J67" s="433">
        <f t="shared" si="66"/>
        <v>0</v>
      </c>
      <c r="K67" s="433"/>
      <c r="L67" s="433">
        <f t="shared" si="66"/>
        <v>0</v>
      </c>
      <c r="M67" s="433"/>
      <c r="N67" s="433">
        <f t="shared" si="66"/>
        <v>0</v>
      </c>
      <c r="O67" s="433"/>
      <c r="P67" s="433">
        <f t="shared" si="66"/>
        <v>0</v>
      </c>
      <c r="Q67" s="433"/>
      <c r="R67" s="433">
        <f t="shared" si="66"/>
        <v>0</v>
      </c>
      <c r="S67" s="433"/>
      <c r="T67" s="399">
        <f t="shared" si="64"/>
        <v>0</v>
      </c>
      <c r="U67" s="400" t="e">
        <f t="shared" si="65"/>
        <v>#DIV/0!</v>
      </c>
      <c r="W67" s="519" t="s">
        <v>350</v>
      </c>
      <c r="X67" s="520"/>
    </row>
    <row r="68" spans="1:24" ht="12.75" hidden="1" customHeight="1" x14ac:dyDescent="0.2">
      <c r="A68" s="402" t="str">
        <f>A$10</f>
        <v>Publiskās attiecināmās izmaksas</v>
      </c>
      <c r="B68" s="300">
        <f>SUM(B63:B66)</f>
        <v>0</v>
      </c>
      <c r="C68" s="300"/>
      <c r="D68" s="300">
        <f>SUM(D63:D66)</f>
        <v>0</v>
      </c>
      <c r="E68" s="300"/>
      <c r="F68" s="300">
        <f>SUM(F63:F66)</f>
        <v>0</v>
      </c>
      <c r="G68" s="300"/>
      <c r="H68" s="300">
        <f>SUM(H63:H66)</f>
        <v>0</v>
      </c>
      <c r="I68" s="300"/>
      <c r="J68" s="300">
        <f>SUM(J63:J66)</f>
        <v>0</v>
      </c>
      <c r="K68" s="300"/>
      <c r="L68" s="300">
        <f>SUM(L63:L66)</f>
        <v>0</v>
      </c>
      <c r="M68" s="300"/>
      <c r="N68" s="300">
        <f>SUM(N63:N66)</f>
        <v>0</v>
      </c>
      <c r="O68" s="300"/>
      <c r="P68" s="300">
        <f>SUM(P63:P66)</f>
        <v>0</v>
      </c>
      <c r="Q68" s="300"/>
      <c r="R68" s="300">
        <f>SUM(R63:R66)</f>
        <v>0</v>
      </c>
      <c r="S68" s="300"/>
      <c r="T68" s="403">
        <f>SUM(B68:R68)</f>
        <v>0</v>
      </c>
      <c r="U68" s="400" t="e">
        <f t="shared" si="65"/>
        <v>#DIV/0!</v>
      </c>
    </row>
    <row r="69" spans="1:24" ht="12.75" hidden="1" customHeight="1" x14ac:dyDescent="0.2">
      <c r="A69" s="401" t="str">
        <f>A$11</f>
        <v>Privātās attiecināmās izmaksas</v>
      </c>
      <c r="B69" s="433">
        <f>IF($F$60="Pašvaldība vai tās izveidota iestāde",0,B70-B63-B67)</f>
        <v>0</v>
      </c>
      <c r="C69" s="433"/>
      <c r="D69" s="433">
        <f>IF($F$60="Pašvaldība vai tās izveidota iestāde",0,D70-D63-D67)</f>
        <v>0</v>
      </c>
      <c r="E69" s="433"/>
      <c r="F69" s="433">
        <f>IF($F$60="Pašvaldība vai tās izveidota iestāde",0,F70-F63-F67)</f>
        <v>0</v>
      </c>
      <c r="G69" s="433"/>
      <c r="H69" s="433">
        <f>IF($F$60="Pašvaldība vai tās izveidota iestāde",0,H70-H63-H67)</f>
        <v>0</v>
      </c>
      <c r="I69" s="433"/>
      <c r="J69" s="433">
        <f>IF($F$60="Pašvaldība vai tās izveidota iestāde",0,J70-J63-J67)</f>
        <v>0</v>
      </c>
      <c r="K69" s="433"/>
      <c r="L69" s="433">
        <f>IF($F$60="Pašvaldība vai tās izveidota iestāde",0,L70-L63-L67)</f>
        <v>0</v>
      </c>
      <c r="M69" s="433"/>
      <c r="N69" s="433">
        <f>IF($F$60="Pašvaldība vai tās izveidota iestāde",0,N70-N63-N67)</f>
        <v>0</v>
      </c>
      <c r="O69" s="433"/>
      <c r="P69" s="433">
        <f>IF($F$60="Pašvaldība vai tās izveidota iestāde",0,P70-P63-P67)</f>
        <v>0</v>
      </c>
      <c r="Q69" s="433"/>
      <c r="R69" s="433">
        <f>IF($F$60="Pašvaldība vai tās izveidota iestāde",0,R70-R63-R67)</f>
        <v>0</v>
      </c>
      <c r="S69" s="433"/>
      <c r="T69" s="513">
        <f>SUM(B69:R69)</f>
        <v>0</v>
      </c>
      <c r="U69" s="400" t="e">
        <f t="shared" si="65"/>
        <v>#DIV/0!</v>
      </c>
    </row>
    <row r="70" spans="1:24" ht="12.75" hidden="1" customHeight="1" x14ac:dyDescent="0.2">
      <c r="A70" s="402" t="str">
        <f>A$12</f>
        <v>Kopējās attiecināmās izmaksas</v>
      </c>
      <c r="B70" s="300">
        <f>IF(B$23=2,'1.1.B. Iesniedzējs'!H28,'1.1.B. Iesniedzējs'!H28*B$23)</f>
        <v>0</v>
      </c>
      <c r="C70" s="300"/>
      <c r="D70" s="300">
        <f>IF(D$23=2,'1.1.B. Iesniedzējs'!J28+'1.1.B. Iesniedzējs'!H28,'1.1.B. Iesniedzējs'!J28*D$23)</f>
        <v>0</v>
      </c>
      <c r="E70" s="300"/>
      <c r="F70" s="300">
        <f>IF(F$23=2,'1.1.B. Iesniedzējs'!L28+'1.1.B. Iesniedzējs'!J28+'1.1.B. Iesniedzējs'!H28,'1.1.B. Iesniedzējs'!L28*F$23)</f>
        <v>0</v>
      </c>
      <c r="G70" s="300"/>
      <c r="H70" s="300">
        <f>IF(H$23=2,'1.1.B. Iesniedzējs'!N28+'1.1.B. Iesniedzējs'!L28+'1.1.B. Iesniedzējs'!J28+'1.1.B. Iesniedzējs'!H28,'1.1.B. Iesniedzējs'!N28*H$23)</f>
        <v>0</v>
      </c>
      <c r="I70" s="300"/>
      <c r="J70" s="300">
        <f>IF(J$23=2,'1.1.B. Iesniedzējs'!P28,'1.1.B. Iesniedzējs'!P28*J$23)</f>
        <v>0</v>
      </c>
      <c r="K70" s="300"/>
      <c r="L70" s="300">
        <f>IF(L$23=2,'1.1.B. Iesniedzējs'!R28,'1.1.B. Iesniedzējs'!R28*L$23)</f>
        <v>0</v>
      </c>
      <c r="M70" s="300"/>
      <c r="N70" s="300">
        <f>IF(N$23=2,'1.1.B. Iesniedzējs'!T28,'1.1.B. Iesniedzējs'!T28*N$23)</f>
        <v>0</v>
      </c>
      <c r="O70" s="300"/>
      <c r="P70" s="300">
        <f>IF(P$23=2,'1.1.B. Iesniedzējs'!V28,'1.1.B. Iesniedzējs'!V28*P$23)</f>
        <v>0</v>
      </c>
      <c r="Q70" s="300"/>
      <c r="R70" s="300">
        <f>IF(R$23=2,'1.1.B. Iesniedzējs'!X28,'1.1.B. Iesniedzējs'!X28*R$23)</f>
        <v>0</v>
      </c>
      <c r="S70" s="300"/>
      <c r="T70" s="403">
        <f>SUM(B70:R70)</f>
        <v>0</v>
      </c>
      <c r="U70" s="400" t="e">
        <f t="shared" si="65"/>
        <v>#DIV/0!</v>
      </c>
    </row>
    <row r="71" spans="1:24" ht="12.75" hidden="1" customHeight="1" x14ac:dyDescent="0.2">
      <c r="A71" s="401" t="str">
        <f>A$13</f>
        <v>Publiskās ārpusprojekta izmaksas</v>
      </c>
      <c r="B71" s="435"/>
      <c r="C71" s="435"/>
      <c r="D71" s="435"/>
      <c r="E71" s="435"/>
      <c r="F71" s="435"/>
      <c r="G71" s="435"/>
      <c r="H71" s="435"/>
      <c r="I71" s="435"/>
      <c r="J71" s="435"/>
      <c r="K71" s="435"/>
      <c r="L71" s="435"/>
      <c r="M71" s="435"/>
      <c r="N71" s="435"/>
      <c r="O71" s="435"/>
      <c r="P71" s="435"/>
      <c r="Q71" s="435"/>
      <c r="R71" s="435"/>
      <c r="S71" s="435"/>
      <c r="T71" s="399">
        <f t="shared" ref="T71:T73" si="67">SUM(B71:R71)</f>
        <v>0</v>
      </c>
      <c r="U71" s="434" t="s">
        <v>322</v>
      </c>
    </row>
    <row r="72" spans="1:24" ht="12.75" hidden="1" customHeight="1" x14ac:dyDescent="0.2">
      <c r="A72" s="401" t="str">
        <f>A$14</f>
        <v>Privātās ārpusprojekta izmaksas</v>
      </c>
      <c r="B72" s="432">
        <f>IF(B$23=2,'1.1.B. Iesniedzējs'!I28,'1.1.B. Iesniedzējs'!I28*B$23)</f>
        <v>0</v>
      </c>
      <c r="C72" s="432"/>
      <c r="D72" s="432">
        <f>IF(D$23=2,'1.1.B. Iesniedzējs'!K28+'1.1.B. Iesniedzējs'!I28,'1.1.B. Iesniedzējs'!K28*D$23)</f>
        <v>0</v>
      </c>
      <c r="E72" s="432"/>
      <c r="F72" s="432">
        <f>IF(F$23=2,'1.1.B. Iesniedzējs'!M28+'1.1.B. Iesniedzējs'!K28+'1.1.B. Iesniedzējs'!I28,'1.1.B. Iesniedzējs'!M28*F$23)</f>
        <v>0</v>
      </c>
      <c r="G72" s="432"/>
      <c r="H72" s="432">
        <f>IF(H$23=2,'1.1.B. Iesniedzējs'!O28+'1.1.B. Iesniedzējs'!M28+'1.1.B. Iesniedzējs'!K28+'1.1.B. Iesniedzējs'!I28,'1.1.B. Iesniedzējs'!O28*H$23)</f>
        <v>0</v>
      </c>
      <c r="I72" s="432"/>
      <c r="J72" s="432">
        <f>IF(J$23=2,'1.1.B. Iesniedzējs'!Q28,'1.1.B. Iesniedzējs'!Q28*J$23)</f>
        <v>0</v>
      </c>
      <c r="K72" s="432"/>
      <c r="L72" s="432">
        <f>IF(L$23=2,'1.1.B. Iesniedzējs'!S28,'1.1.B. Iesniedzējs'!S28*L$23)</f>
        <v>0</v>
      </c>
      <c r="M72" s="432"/>
      <c r="N72" s="432">
        <f>IF(N$23=2,'1.1.B. Iesniedzējs'!U28,'1.1.B. Iesniedzējs'!U28*N$23)</f>
        <v>0</v>
      </c>
      <c r="O72" s="432"/>
      <c r="P72" s="432">
        <f>IF(P$23=2,'1.1.B. Iesniedzējs'!W28,'1.1.B. Iesniedzējs'!W28*P$23)</f>
        <v>0</v>
      </c>
      <c r="Q72" s="432"/>
      <c r="R72" s="432">
        <f>IF(R$23=2,'1.1.B. Iesniedzējs'!Y28,'1.1.B. Iesniedzējs'!Y28*R$23)</f>
        <v>0</v>
      </c>
      <c r="S72" s="433"/>
      <c r="T72" s="399">
        <f t="shared" si="67"/>
        <v>0</v>
      </c>
      <c r="U72" s="434" t="s">
        <v>322</v>
      </c>
    </row>
    <row r="73" spans="1:24" ht="12.75" hidden="1" customHeight="1" x14ac:dyDescent="0.2">
      <c r="A73" s="402" t="str">
        <f>A$15</f>
        <v>Ārpusprojekta izmaksas kopā</v>
      </c>
      <c r="B73" s="300">
        <f>SUM(B71:B72)</f>
        <v>0</v>
      </c>
      <c r="C73" s="300"/>
      <c r="D73" s="300">
        <f t="shared" ref="D73:R73" si="68">SUM(D71:D72)</f>
        <v>0</v>
      </c>
      <c r="E73" s="300"/>
      <c r="F73" s="300">
        <f t="shared" si="68"/>
        <v>0</v>
      </c>
      <c r="G73" s="300"/>
      <c r="H73" s="300">
        <f t="shared" si="68"/>
        <v>0</v>
      </c>
      <c r="I73" s="300"/>
      <c r="J73" s="300">
        <f t="shared" si="68"/>
        <v>0</v>
      </c>
      <c r="K73" s="300"/>
      <c r="L73" s="300">
        <f t="shared" si="68"/>
        <v>0</v>
      </c>
      <c r="M73" s="300"/>
      <c r="N73" s="300">
        <f t="shared" si="68"/>
        <v>0</v>
      </c>
      <c r="O73" s="300"/>
      <c r="P73" s="300">
        <f t="shared" si="68"/>
        <v>0</v>
      </c>
      <c r="Q73" s="300"/>
      <c r="R73" s="300">
        <f t="shared" si="68"/>
        <v>0</v>
      </c>
      <c r="S73" s="300"/>
      <c r="T73" s="403">
        <f t="shared" si="67"/>
        <v>0</v>
      </c>
      <c r="U73" s="434" t="s">
        <v>322</v>
      </c>
    </row>
    <row r="74" spans="1:24" ht="12.75" hidden="1" customHeight="1" x14ac:dyDescent="0.25">
      <c r="A74" s="407" t="str">
        <f>A$16</f>
        <v>Kopējās izmaksas</v>
      </c>
      <c r="B74" s="408">
        <f>B70+B73</f>
        <v>0</v>
      </c>
      <c r="C74" s="408"/>
      <c r="D74" s="408">
        <f t="shared" ref="D74:R74" si="69">D70+D73</f>
        <v>0</v>
      </c>
      <c r="E74" s="408"/>
      <c r="F74" s="408">
        <f t="shared" si="69"/>
        <v>0</v>
      </c>
      <c r="G74" s="408"/>
      <c r="H74" s="408">
        <f t="shared" si="69"/>
        <v>0</v>
      </c>
      <c r="I74" s="408"/>
      <c r="J74" s="408">
        <f t="shared" si="69"/>
        <v>0</v>
      </c>
      <c r="K74" s="408"/>
      <c r="L74" s="408">
        <f t="shared" si="69"/>
        <v>0</v>
      </c>
      <c r="M74" s="408"/>
      <c r="N74" s="408">
        <f t="shared" si="69"/>
        <v>0</v>
      </c>
      <c r="O74" s="408"/>
      <c r="P74" s="408">
        <f t="shared" si="69"/>
        <v>0</v>
      </c>
      <c r="Q74" s="408"/>
      <c r="R74" s="408">
        <f t="shared" si="69"/>
        <v>0</v>
      </c>
      <c r="S74" s="408"/>
      <c r="T74" s="403">
        <f>SUM(B74:R74)</f>
        <v>0</v>
      </c>
      <c r="U74" s="434" t="s">
        <v>322</v>
      </c>
    </row>
    <row r="75" spans="1:24" ht="12.75" hidden="1" customHeight="1" x14ac:dyDescent="0.25">
      <c r="A75" s="421"/>
      <c r="B75" s="421"/>
      <c r="C75" s="421"/>
      <c r="D75" s="421"/>
      <c r="E75" s="421"/>
      <c r="F75" s="421"/>
      <c r="G75" s="421"/>
      <c r="H75" s="421"/>
      <c r="I75" s="421"/>
      <c r="J75" s="421"/>
      <c r="K75" s="421"/>
      <c r="L75" s="421"/>
      <c r="M75" s="421"/>
      <c r="N75" s="421"/>
      <c r="O75" s="421"/>
      <c r="P75" s="421"/>
      <c r="Q75" s="421"/>
      <c r="R75" s="421"/>
      <c r="S75" s="421"/>
      <c r="T75" s="421"/>
      <c r="U75" s="421"/>
    </row>
    <row r="76" spans="1:24" ht="24" hidden="1" customHeight="1" x14ac:dyDescent="0.2">
      <c r="A76" s="423" t="s">
        <v>97</v>
      </c>
      <c r="B76" s="424">
        <f>'Dati par projektu'!$C$6</f>
        <v>0</v>
      </c>
      <c r="C76" s="425"/>
      <c r="D76" s="425"/>
      <c r="E76" s="425"/>
      <c r="F76" s="424">
        <f>'Dati par projektu'!$C$7</f>
        <v>0</v>
      </c>
      <c r="G76" s="425"/>
      <c r="H76" s="426"/>
      <c r="I76" s="425"/>
      <c r="J76" s="426" t="s">
        <v>329</v>
      </c>
      <c r="K76" s="425"/>
      <c r="L76" s="428">
        <f>'1.1.C. Iesniedzējs'!C24</f>
        <v>0.85</v>
      </c>
      <c r="M76" s="425"/>
      <c r="N76" s="429" t="s">
        <v>333</v>
      </c>
      <c r="O76" s="425"/>
      <c r="P76" s="426"/>
      <c r="Q76" s="425"/>
      <c r="R76" s="426"/>
      <c r="S76" s="425"/>
      <c r="T76" s="426"/>
      <c r="U76" s="426"/>
      <c r="W76" s="4">
        <f>IF(F76=Dati!$J$3,1,IF(F76=Dati!$J$4,2,IF(F76=Dati!$J$5,3,0)))</f>
        <v>0</v>
      </c>
    </row>
    <row r="77" spans="1:24" hidden="1" x14ac:dyDescent="0.2">
      <c r="A77" s="395" t="s">
        <v>314</v>
      </c>
      <c r="B77" s="396">
        <f>B$3</f>
        <v>2026</v>
      </c>
      <c r="C77" s="396"/>
      <c r="D77" s="396">
        <f>D$3</f>
        <v>2027</v>
      </c>
      <c r="E77" s="396"/>
      <c r="F77" s="396">
        <f>F$3</f>
        <v>2028</v>
      </c>
      <c r="G77" s="396"/>
      <c r="H77" s="396">
        <f>H$3</f>
        <v>2029</v>
      </c>
      <c r="I77" s="396"/>
      <c r="J77" s="396" t="str">
        <f>J$3</f>
        <v>X</v>
      </c>
      <c r="K77" s="396"/>
      <c r="L77" s="396" t="str">
        <f>L$3</f>
        <v>X</v>
      </c>
      <c r="M77" s="396"/>
      <c r="N77" s="396" t="str">
        <f>N$3</f>
        <v>X</v>
      </c>
      <c r="O77" s="396"/>
      <c r="P77" s="396" t="str">
        <f>P$3</f>
        <v>X</v>
      </c>
      <c r="Q77" s="396"/>
      <c r="R77" s="396" t="str">
        <f>R$3</f>
        <v>X</v>
      </c>
      <c r="S77" s="396"/>
      <c r="T77" s="396"/>
      <c r="U77" s="396"/>
    </row>
    <row r="78" spans="1:24" hidden="1" x14ac:dyDescent="0.2">
      <c r="A78" s="430"/>
      <c r="B78" s="397" t="s">
        <v>315</v>
      </c>
      <c r="C78" s="397"/>
      <c r="D78" s="397" t="s">
        <v>315</v>
      </c>
      <c r="E78" s="397"/>
      <c r="F78" s="397" t="s">
        <v>315</v>
      </c>
      <c r="G78" s="397"/>
      <c r="H78" s="397" t="s">
        <v>315</v>
      </c>
      <c r="I78" s="397"/>
      <c r="J78" s="397" t="s">
        <v>315</v>
      </c>
      <c r="K78" s="397"/>
      <c r="L78" s="397" t="s">
        <v>315</v>
      </c>
      <c r="M78" s="397"/>
      <c r="N78" s="397" t="s">
        <v>315</v>
      </c>
      <c r="O78" s="397"/>
      <c r="P78" s="397" t="s">
        <v>315</v>
      </c>
      <c r="Q78" s="397"/>
      <c r="R78" s="397" t="s">
        <v>315</v>
      </c>
      <c r="S78" s="397"/>
      <c r="T78" s="397" t="s">
        <v>191</v>
      </c>
      <c r="U78" s="397" t="s">
        <v>131</v>
      </c>
    </row>
    <row r="79" spans="1:24" ht="12.75" hidden="1" customHeight="1" x14ac:dyDescent="0.2">
      <c r="A79" s="431" t="str">
        <f>A$5</f>
        <v>Taisnīgas pārkārtošanās fonds</v>
      </c>
      <c r="B79" s="432">
        <f>(B86*$L$76)*$W$19-B83</f>
        <v>0</v>
      </c>
      <c r="C79" s="432"/>
      <c r="D79" s="432">
        <f t="shared" ref="D79:P79" si="70">(D86*$L$76)*$W$19-D83</f>
        <v>0</v>
      </c>
      <c r="E79" s="432"/>
      <c r="F79" s="432">
        <f t="shared" si="70"/>
        <v>0</v>
      </c>
      <c r="G79" s="432"/>
      <c r="H79" s="432">
        <f t="shared" si="70"/>
        <v>0</v>
      </c>
      <c r="I79" s="432"/>
      <c r="J79" s="432">
        <f t="shared" si="70"/>
        <v>0</v>
      </c>
      <c r="K79" s="432"/>
      <c r="L79" s="432">
        <f t="shared" si="70"/>
        <v>0</v>
      </c>
      <c r="M79" s="432"/>
      <c r="N79" s="432">
        <f t="shared" si="70"/>
        <v>0</v>
      </c>
      <c r="O79" s="432"/>
      <c r="P79" s="432">
        <f t="shared" si="70"/>
        <v>0</v>
      </c>
      <c r="Q79" s="432"/>
      <c r="R79" s="432">
        <f t="shared" ref="R79" si="71">(R86*$L$76-R83)*$W$19</f>
        <v>0</v>
      </c>
      <c r="S79" s="432"/>
      <c r="T79" s="399">
        <f t="shared" ref="T79:T85" si="72">SUM(B79:R79)</f>
        <v>0</v>
      </c>
      <c r="U79" s="400" t="e">
        <f>T79/$T$86</f>
        <v>#DIV/0!</v>
      </c>
    </row>
    <row r="80" spans="1:24" ht="12.75" hidden="1" customHeight="1" x14ac:dyDescent="0.2">
      <c r="A80" s="401" t="str">
        <f>A$6</f>
        <v>Attiecināmais valsts budžeta finansējums</v>
      </c>
      <c r="B80" s="432"/>
      <c r="C80" s="432"/>
      <c r="D80" s="432"/>
      <c r="E80" s="432"/>
      <c r="F80" s="432"/>
      <c r="G80" s="432"/>
      <c r="H80" s="432"/>
      <c r="I80" s="432"/>
      <c r="J80" s="432"/>
      <c r="K80" s="432"/>
      <c r="L80" s="432"/>
      <c r="M80" s="432"/>
      <c r="N80" s="432"/>
      <c r="O80" s="432"/>
      <c r="P80" s="432"/>
      <c r="Q80" s="432"/>
      <c r="R80" s="432"/>
      <c r="S80" s="432"/>
      <c r="T80" s="399">
        <f t="shared" si="72"/>
        <v>0</v>
      </c>
      <c r="U80" s="400" t="e">
        <f t="shared" ref="U80:U86" si="73">T80/$T$86</f>
        <v>#DIV/0!</v>
      </c>
    </row>
    <row r="81" spans="1:23" ht="12.75" hidden="1" customHeight="1" x14ac:dyDescent="0.2">
      <c r="A81" s="401" t="str">
        <f>A$7</f>
        <v>Cits publiskais finansējums</v>
      </c>
      <c r="B81" s="512"/>
      <c r="C81" s="433"/>
      <c r="D81" s="512"/>
      <c r="E81" s="433"/>
      <c r="F81" s="512"/>
      <c r="G81" s="433"/>
      <c r="H81" s="512"/>
      <c r="I81" s="433"/>
      <c r="J81" s="512"/>
      <c r="K81" s="433"/>
      <c r="L81" s="512"/>
      <c r="M81" s="433"/>
      <c r="N81" s="512"/>
      <c r="O81" s="433"/>
      <c r="P81" s="512"/>
      <c r="Q81" s="433"/>
      <c r="R81" s="512"/>
      <c r="S81" s="433"/>
      <c r="T81" s="399">
        <f t="shared" si="72"/>
        <v>0</v>
      </c>
      <c r="U81" s="400" t="e">
        <f t="shared" si="73"/>
        <v>#DIV/0!</v>
      </c>
    </row>
    <row r="82" spans="1:23" ht="12.75" hidden="1" customHeight="1" x14ac:dyDescent="0.2">
      <c r="A82" s="401" t="str">
        <f>A$8</f>
        <v>Pašvaldības finansējums</v>
      </c>
      <c r="B82" s="433">
        <f>IF($W76=1,B86-B79-B81-B85-B83,0)</f>
        <v>0</v>
      </c>
      <c r="C82" s="433"/>
      <c r="D82" s="433">
        <f t="shared" ref="D82:R82" si="74">IF($W76=1,D86-D79-D81-D85-D83,0)</f>
        <v>0</v>
      </c>
      <c r="E82" s="433"/>
      <c r="F82" s="433">
        <f t="shared" si="74"/>
        <v>0</v>
      </c>
      <c r="G82" s="433"/>
      <c r="H82" s="433">
        <f t="shared" si="74"/>
        <v>0</v>
      </c>
      <c r="I82" s="433"/>
      <c r="J82" s="433">
        <f t="shared" si="74"/>
        <v>0</v>
      </c>
      <c r="K82" s="433"/>
      <c r="L82" s="433">
        <f t="shared" si="74"/>
        <v>0</v>
      </c>
      <c r="M82" s="433"/>
      <c r="N82" s="433">
        <f t="shared" si="74"/>
        <v>0</v>
      </c>
      <c r="O82" s="433"/>
      <c r="P82" s="433">
        <f t="shared" si="74"/>
        <v>0</v>
      </c>
      <c r="Q82" s="433"/>
      <c r="R82" s="433">
        <f t="shared" si="74"/>
        <v>0</v>
      </c>
      <c r="S82" s="433"/>
      <c r="T82" s="399">
        <f t="shared" si="72"/>
        <v>0</v>
      </c>
      <c r="U82" s="400" t="e">
        <f t="shared" si="73"/>
        <v>#DIV/0!</v>
      </c>
    </row>
    <row r="83" spans="1:23" s="3" customFormat="1" ht="12.75" hidden="1" customHeight="1" x14ac:dyDescent="0.2">
      <c r="A83" s="401" t="str">
        <f>A$9</f>
        <v>Elastības finansējums</v>
      </c>
      <c r="B83" s="433">
        <f>B86*$W$20*$L$76</f>
        <v>0</v>
      </c>
      <c r="C83" s="433"/>
      <c r="D83" s="433">
        <f t="shared" ref="D83:R83" si="75">D86*$W$20*$L$76</f>
        <v>0</v>
      </c>
      <c r="E83" s="433"/>
      <c r="F83" s="433">
        <f t="shared" si="75"/>
        <v>0</v>
      </c>
      <c r="G83" s="433"/>
      <c r="H83" s="433">
        <f t="shared" si="75"/>
        <v>0</v>
      </c>
      <c r="I83" s="433"/>
      <c r="J83" s="433">
        <f t="shared" si="75"/>
        <v>0</v>
      </c>
      <c r="K83" s="433"/>
      <c r="L83" s="433">
        <f t="shared" si="75"/>
        <v>0</v>
      </c>
      <c r="M83" s="433"/>
      <c r="N83" s="433">
        <f t="shared" si="75"/>
        <v>0</v>
      </c>
      <c r="O83" s="433"/>
      <c r="P83" s="433">
        <f t="shared" si="75"/>
        <v>0</v>
      </c>
      <c r="Q83" s="433"/>
      <c r="R83" s="433">
        <f t="shared" si="75"/>
        <v>0</v>
      </c>
      <c r="S83" s="433"/>
      <c r="T83" s="399">
        <f t="shared" si="72"/>
        <v>0</v>
      </c>
      <c r="U83" s="400" t="e">
        <f t="shared" si="73"/>
        <v>#DIV/0!</v>
      </c>
    </row>
    <row r="84" spans="1:23" ht="12.75" hidden="1" customHeight="1" x14ac:dyDescent="0.2">
      <c r="A84" s="402" t="str">
        <f>A$10</f>
        <v>Publiskās attiecināmās izmaksas</v>
      </c>
      <c r="B84" s="300">
        <f>SUM(B79:B82)</f>
        <v>0</v>
      </c>
      <c r="C84" s="300"/>
      <c r="D84" s="300">
        <f>SUM(D79:D82)</f>
        <v>0</v>
      </c>
      <c r="E84" s="300"/>
      <c r="F84" s="300">
        <f>SUM(F79:F82)</f>
        <v>0</v>
      </c>
      <c r="G84" s="300"/>
      <c r="H84" s="300">
        <f>SUM(H79:H82)</f>
        <v>0</v>
      </c>
      <c r="I84" s="300"/>
      <c r="J84" s="300">
        <f>SUM(J79:J82)</f>
        <v>0</v>
      </c>
      <c r="K84" s="300"/>
      <c r="L84" s="300">
        <f>SUM(L79:L82)</f>
        <v>0</v>
      </c>
      <c r="M84" s="300"/>
      <c r="N84" s="300">
        <f>SUM(N79:N82)</f>
        <v>0</v>
      </c>
      <c r="O84" s="300"/>
      <c r="P84" s="300">
        <f>SUM(P79:P82)</f>
        <v>0</v>
      </c>
      <c r="Q84" s="300"/>
      <c r="R84" s="300">
        <f>SUM(R79:R82)</f>
        <v>0</v>
      </c>
      <c r="S84" s="300"/>
      <c r="T84" s="403">
        <f t="shared" si="72"/>
        <v>0</v>
      </c>
      <c r="U84" s="400" t="e">
        <f t="shared" si="73"/>
        <v>#DIV/0!</v>
      </c>
    </row>
    <row r="85" spans="1:23" ht="12.75" hidden="1" customHeight="1" x14ac:dyDescent="0.2">
      <c r="A85" s="401" t="str">
        <f>A$11</f>
        <v>Privātās attiecināmās izmaksas</v>
      </c>
      <c r="B85" s="433">
        <f>IF($F$76="Pašvaldība vai tās izveidota iestāde",0,B86-B79-B83)</f>
        <v>0</v>
      </c>
      <c r="C85" s="433"/>
      <c r="D85" s="433">
        <f>IF($F$76="Pašvaldība vai tās izveidota iestāde",0,D86-D79-D83)</f>
        <v>0</v>
      </c>
      <c r="E85" s="433"/>
      <c r="F85" s="433">
        <f>IF($F$76="Pašvaldība vai tās izveidota iestāde",0,F86-F79-F83)</f>
        <v>0</v>
      </c>
      <c r="G85" s="433"/>
      <c r="H85" s="433">
        <f>IF($F$76="Pašvaldība vai tās izveidota iestāde",0,H86-H79-H83)</f>
        <v>0</v>
      </c>
      <c r="I85" s="433"/>
      <c r="J85" s="433">
        <f>IF($F$76="Pašvaldība vai tās izveidota iestāde",0,J86-J79-J83)</f>
        <v>0</v>
      </c>
      <c r="K85" s="433"/>
      <c r="L85" s="433">
        <f>IF($F$76="Pašvaldība vai tās izveidota iestāde",0,L86-L79-L83)</f>
        <v>0</v>
      </c>
      <c r="M85" s="433"/>
      <c r="N85" s="433">
        <f>IF($F$76="Pašvaldība vai tās izveidota iestāde",0,N86-N79-N83)</f>
        <v>0</v>
      </c>
      <c r="O85" s="433"/>
      <c r="P85" s="433">
        <f>IF($F$76="Pašvaldība vai tās izveidota iestāde",0,P86-P79-P83)</f>
        <v>0</v>
      </c>
      <c r="Q85" s="433"/>
      <c r="R85" s="433">
        <f>IF($F$76="Pašvaldība vai tās izveidota iestāde",0,R86-R79-R83)</f>
        <v>0</v>
      </c>
      <c r="S85" s="433"/>
      <c r="T85" s="399">
        <f t="shared" si="72"/>
        <v>0</v>
      </c>
      <c r="U85" s="400" t="e">
        <f t="shared" si="73"/>
        <v>#DIV/0!</v>
      </c>
    </row>
    <row r="86" spans="1:23" ht="12.75" hidden="1" customHeight="1" x14ac:dyDescent="0.2">
      <c r="A86" s="402" t="str">
        <f>A$12</f>
        <v>Kopējās attiecināmās izmaksas</v>
      </c>
      <c r="B86" s="300">
        <f>IF(B23=2,'1.1.C. Iesniedzējs'!H24,'1.1.C. Iesniedzējs'!H24*B23)</f>
        <v>0</v>
      </c>
      <c r="C86" s="300"/>
      <c r="D86" s="300">
        <f>IF(D23=2,'1.1.C. Iesniedzējs'!J24+'1.1.C. Iesniedzējs'!H24,'1.1.C. Iesniedzējs'!J24*D23)</f>
        <v>0</v>
      </c>
      <c r="E86" s="300"/>
      <c r="F86" s="300">
        <f>IF(F23=2,'1.1.C. Iesniedzējs'!L24+'1.1.C. Iesniedzējs'!J24+'1.1.C. Iesniedzējs'!H24,'1.1.C. Iesniedzējs'!L24*F23)</f>
        <v>0</v>
      </c>
      <c r="G86" s="300"/>
      <c r="H86" s="300">
        <f>IF(H23=2,'1.1.C. Iesniedzējs'!N24+'1.1.C. Iesniedzējs'!L24+'1.1.C. Iesniedzējs'!J24+'1.1.C. Iesniedzējs'!H24,'1.1.C. Iesniedzējs'!N24*H23)</f>
        <v>0</v>
      </c>
      <c r="I86" s="300"/>
      <c r="J86" s="300">
        <f>IF(J23=2,'1.1.C. Iesniedzējs'!P24,'1.1.C. Iesniedzējs'!P24*J23)</f>
        <v>0</v>
      </c>
      <c r="K86" s="300"/>
      <c r="L86" s="300">
        <f>IF(L23=2,'1.1.C. Iesniedzējs'!R24,'1.1.C. Iesniedzējs'!R24*L23)</f>
        <v>0</v>
      </c>
      <c r="M86" s="300"/>
      <c r="N86" s="300">
        <f>IF(N23=2,'1.1.C. Iesniedzējs'!T24,'1.1.C. Iesniedzējs'!T24*N23)</f>
        <v>0</v>
      </c>
      <c r="O86" s="300"/>
      <c r="P86" s="300">
        <f>IF(P23=2,'1.1.C. Iesniedzējs'!V24,'1.1.C. Iesniedzējs'!V24*P23)</f>
        <v>0</v>
      </c>
      <c r="Q86" s="300"/>
      <c r="R86" s="300">
        <f>IF(R23=2,'1.1.C. Iesniedzējs'!X24,'1.1.C. Iesniedzējs'!X24*R23)</f>
        <v>0</v>
      </c>
      <c r="S86" s="300"/>
      <c r="T86" s="403">
        <f>SUM(B86:R86)</f>
        <v>0</v>
      </c>
      <c r="U86" s="400" t="e">
        <f t="shared" si="73"/>
        <v>#DIV/0!</v>
      </c>
    </row>
    <row r="87" spans="1:23" ht="12.75" hidden="1" customHeight="1" x14ac:dyDescent="0.2">
      <c r="A87" s="401" t="str">
        <f>A$13</f>
        <v>Publiskās ārpusprojekta izmaksas</v>
      </c>
      <c r="B87" s="433">
        <f>IF($W76=1,IF(B23=2,'1.1.C. Iesniedzējs'!I24,'1.1.C. Iesniedzējs'!I24*B23),0)</f>
        <v>0</v>
      </c>
      <c r="C87" s="433"/>
      <c r="D87" s="433">
        <f>IF($W76=1,IF(D23=2,'1.1.C. Iesniedzējs'!K24+'1.1.C. Iesniedzējs'!I24,'1.1.C. Iesniedzējs'!K24*D23),0)</f>
        <v>0</v>
      </c>
      <c r="E87" s="433"/>
      <c r="F87" s="433">
        <f>IF($W76=1,IF(F23=2,'1.1.C. Iesniedzējs'!M24+'1.1.C. Iesniedzējs'!K24+'1.1.C. Iesniedzējs'!I24,'1.1.C. Iesniedzējs'!M24*F23),0)</f>
        <v>0</v>
      </c>
      <c r="G87" s="433"/>
      <c r="H87" s="433">
        <f>IF($W76=1,IF(H23=2,'1.1.C. Iesniedzējs'!O24+'1.1.C. Iesniedzējs'!M24+'1.1.C. Iesniedzējs'!K24+'1.1.C. Iesniedzējs'!I24,'1.1.C. Iesniedzējs'!O24*H23),0)</f>
        <v>0</v>
      </c>
      <c r="I87" s="433"/>
      <c r="J87" s="433">
        <f>IF($W76=1,IF(J23=2,'1.1.C. Iesniedzējs'!Q24,'1.1.C. Iesniedzējs'!Q24*J23),0)</f>
        <v>0</v>
      </c>
      <c r="K87" s="433"/>
      <c r="L87" s="433">
        <f>IF($W76=1,IF(L23=2,'1.1.C. Iesniedzējs'!S24,'1.1.C. Iesniedzējs'!S24*L23),0)</f>
        <v>0</v>
      </c>
      <c r="M87" s="433"/>
      <c r="N87" s="433">
        <f>IF($W76=1,IF(N23=2,'1.1.C. Iesniedzējs'!U24,'1.1.C. Iesniedzējs'!U24*N23),0)</f>
        <v>0</v>
      </c>
      <c r="O87" s="433"/>
      <c r="P87" s="433">
        <f>IF($W76=1,IF(P23=2,'1.1.C. Iesniedzējs'!W24,'1.1.C. Iesniedzējs'!W24*P23),0)</f>
        <v>0</v>
      </c>
      <c r="Q87" s="433"/>
      <c r="R87" s="433">
        <f>IF($W76=1,IF(R23=2,'1.1.C. Iesniedzējs'!Y24,'1.1.C. Iesniedzējs'!Y24*R23),0)</f>
        <v>0</v>
      </c>
      <c r="S87" s="433"/>
      <c r="T87" s="399">
        <f t="shared" ref="T87:T89" si="76">SUM(B87:R87)</f>
        <v>0</v>
      </c>
      <c r="U87" s="434" t="s">
        <v>322</v>
      </c>
    </row>
    <row r="88" spans="1:23" ht="12.75" hidden="1" customHeight="1" x14ac:dyDescent="0.2">
      <c r="A88" s="401" t="str">
        <f>A$14</f>
        <v>Privātās ārpusprojekta izmaksas</v>
      </c>
      <c r="B88" s="433">
        <f>IF($W76=3,IF(B23=2,'1.1.C. Iesniedzējs'!I25,'1.1.C. Iesniedzējs'!I25*B23),0)</f>
        <v>0</v>
      </c>
      <c r="C88" s="433"/>
      <c r="D88" s="433">
        <f>IF($W76=3,IF(D23=2,'1.1.C. Iesniedzējs'!K25+'1.1.C. Iesniedzējs'!I25,'1.1.C. Iesniedzējs'!K25*D23),0)</f>
        <v>0</v>
      </c>
      <c r="E88" s="433"/>
      <c r="F88" s="433">
        <f>IF($W76=3,IF(F23=2,'1.1.C. Iesniedzējs'!M25+'1.1.C. Iesniedzējs'!K25+'1.1.C. Iesniedzējs'!I25,'1.1.C. Iesniedzējs'!M25*F23),0)</f>
        <v>0</v>
      </c>
      <c r="G88" s="433"/>
      <c r="H88" s="433">
        <f>IF($W76=3,IF(H23=2,'1.1.C. Iesniedzējs'!O25+'1.1.C. Iesniedzējs'!M25+'1.1.C. Iesniedzējs'!K25+'1.1.C. Iesniedzējs'!I25,'1.1.C. Iesniedzējs'!O25*H23),0)</f>
        <v>0</v>
      </c>
      <c r="I88" s="433"/>
      <c r="J88" s="433">
        <f>IF($W76=3,IF(J23=2,'1.1.C. Iesniedzējs'!Q25,'1.1.C. Iesniedzējs'!Q25*J23),0)</f>
        <v>0</v>
      </c>
      <c r="K88" s="433"/>
      <c r="L88" s="433">
        <f>IF($W76=3,IF(L23=2,'1.1.C. Iesniedzējs'!S25,'1.1.C. Iesniedzējs'!S25*L23),0)</f>
        <v>0</v>
      </c>
      <c r="M88" s="433"/>
      <c r="N88" s="433">
        <f>IF($W76=3,IF(N23=2,'1.1.C. Iesniedzējs'!U25,'1.1.C. Iesniedzējs'!U25*N23),0)</f>
        <v>0</v>
      </c>
      <c r="O88" s="433"/>
      <c r="P88" s="433">
        <f>IF($W76=3,IF(P23=2,'1.1.C. Iesniedzējs'!W25,'1.1.C. Iesniedzējs'!W25*P23),0)</f>
        <v>0</v>
      </c>
      <c r="Q88" s="433"/>
      <c r="R88" s="433">
        <f>IF($W76=3,IF(R23=2,'1.1.C. Iesniedzējs'!Y25,'1.1.C. Iesniedzējs'!Y25*R23),0)</f>
        <v>0</v>
      </c>
      <c r="S88" s="433"/>
      <c r="T88" s="399">
        <f t="shared" si="76"/>
        <v>0</v>
      </c>
      <c r="U88" s="434" t="s">
        <v>322</v>
      </c>
    </row>
    <row r="89" spans="1:23" ht="12.75" hidden="1" customHeight="1" x14ac:dyDescent="0.2">
      <c r="A89" s="402" t="str">
        <f>A$15</f>
        <v>Ārpusprojekta izmaksas kopā</v>
      </c>
      <c r="B89" s="300">
        <f>SUM(B87:B88)</f>
        <v>0</v>
      </c>
      <c r="C89" s="300"/>
      <c r="D89" s="300">
        <f t="shared" ref="D89:R89" si="77">SUM(D86:D88)</f>
        <v>0</v>
      </c>
      <c r="E89" s="300"/>
      <c r="F89" s="300">
        <f t="shared" si="77"/>
        <v>0</v>
      </c>
      <c r="G89" s="300"/>
      <c r="H89" s="300">
        <f t="shared" si="77"/>
        <v>0</v>
      </c>
      <c r="I89" s="300"/>
      <c r="J89" s="300">
        <f t="shared" si="77"/>
        <v>0</v>
      </c>
      <c r="K89" s="300"/>
      <c r="L89" s="300">
        <f t="shared" si="77"/>
        <v>0</v>
      </c>
      <c r="M89" s="300"/>
      <c r="N89" s="300">
        <f t="shared" si="77"/>
        <v>0</v>
      </c>
      <c r="O89" s="300"/>
      <c r="P89" s="300">
        <f t="shared" si="77"/>
        <v>0</v>
      </c>
      <c r="Q89" s="300"/>
      <c r="R89" s="300">
        <f t="shared" si="77"/>
        <v>0</v>
      </c>
      <c r="S89" s="300"/>
      <c r="T89" s="403">
        <f t="shared" si="76"/>
        <v>0</v>
      </c>
      <c r="U89" s="434" t="s">
        <v>322</v>
      </c>
    </row>
    <row r="90" spans="1:23" ht="12.75" hidden="1" customHeight="1" x14ac:dyDescent="0.25">
      <c r="A90" s="407" t="str">
        <f>A$16</f>
        <v>Kopējās izmaksas</v>
      </c>
      <c r="B90" s="408">
        <f>B86+B89</f>
        <v>0</v>
      </c>
      <c r="C90" s="408"/>
      <c r="D90" s="408">
        <f t="shared" ref="D90:R90" si="78">D85+D89</f>
        <v>0</v>
      </c>
      <c r="E90" s="408"/>
      <c r="F90" s="408">
        <f t="shared" si="78"/>
        <v>0</v>
      </c>
      <c r="G90" s="408"/>
      <c r="H90" s="408">
        <f t="shared" si="78"/>
        <v>0</v>
      </c>
      <c r="I90" s="408"/>
      <c r="J90" s="408">
        <f t="shared" si="78"/>
        <v>0</v>
      </c>
      <c r="K90" s="408"/>
      <c r="L90" s="408">
        <f t="shared" si="78"/>
        <v>0</v>
      </c>
      <c r="M90" s="408"/>
      <c r="N90" s="408">
        <f t="shared" si="78"/>
        <v>0</v>
      </c>
      <c r="O90" s="408"/>
      <c r="P90" s="408">
        <f t="shared" si="78"/>
        <v>0</v>
      </c>
      <c r="Q90" s="408"/>
      <c r="R90" s="408">
        <f t="shared" si="78"/>
        <v>0</v>
      </c>
      <c r="S90" s="408"/>
      <c r="T90" s="403">
        <f>SUM(B90:R90)</f>
        <v>0</v>
      </c>
      <c r="U90" s="434" t="s">
        <v>322</v>
      </c>
    </row>
    <row r="91" spans="1:23" ht="12.75" hidden="1" customHeight="1" x14ac:dyDescent="0.25">
      <c r="A91" s="421"/>
      <c r="B91" s="421"/>
      <c r="C91" s="421"/>
      <c r="D91" s="421"/>
      <c r="E91" s="421"/>
      <c r="F91" s="421"/>
      <c r="G91" s="421"/>
      <c r="H91" s="421"/>
      <c r="I91" s="421"/>
      <c r="J91" s="421"/>
      <c r="K91" s="421"/>
      <c r="L91" s="421"/>
      <c r="M91" s="421"/>
      <c r="N91" s="421"/>
      <c r="O91" s="421"/>
      <c r="P91" s="421"/>
      <c r="Q91" s="421"/>
      <c r="R91" s="421"/>
      <c r="S91" s="421"/>
      <c r="T91" s="421"/>
      <c r="U91" s="421"/>
    </row>
    <row r="92" spans="1:23" ht="24" hidden="1" customHeight="1" x14ac:dyDescent="0.2">
      <c r="A92" s="436" t="s">
        <v>334</v>
      </c>
      <c r="B92" s="424">
        <f>'1.2.1.A. Partneris-1'!C3</f>
        <v>0</v>
      </c>
      <c r="C92" s="425"/>
      <c r="D92" s="425"/>
      <c r="E92" s="425"/>
      <c r="F92" s="424">
        <f>'1.2.1.A. Partneris-1'!H3</f>
        <v>0</v>
      </c>
      <c r="G92" s="425"/>
      <c r="H92" s="426"/>
      <c r="I92" s="425"/>
      <c r="J92" s="426" t="s">
        <v>329</v>
      </c>
      <c r="K92" s="425"/>
      <c r="L92" s="428">
        <f>'1.2.1.A. Partneris-1'!C24</f>
        <v>0.85</v>
      </c>
      <c r="M92" s="425"/>
      <c r="N92" s="429" t="s">
        <v>335</v>
      </c>
      <c r="O92" s="425"/>
      <c r="P92" s="426"/>
      <c r="Q92" s="425"/>
      <c r="R92" s="426"/>
      <c r="S92" s="425"/>
      <c r="T92" s="426"/>
      <c r="U92" s="426"/>
      <c r="W92" s="4">
        <f>IF(F92=Dati!$J$3,1,IF(F92=Dati!$J$4,2,IF(F92=Dati!$J$5,3,0)))</f>
        <v>0</v>
      </c>
    </row>
    <row r="93" spans="1:23" hidden="1" x14ac:dyDescent="0.2">
      <c r="A93" s="395" t="s">
        <v>314</v>
      </c>
      <c r="B93" s="396">
        <f>B$3</f>
        <v>2026</v>
      </c>
      <c r="C93" s="396"/>
      <c r="D93" s="396">
        <f>D$3</f>
        <v>2027</v>
      </c>
      <c r="E93" s="396"/>
      <c r="F93" s="396">
        <f>F$3</f>
        <v>2028</v>
      </c>
      <c r="G93" s="396"/>
      <c r="H93" s="396">
        <f>H$3</f>
        <v>2029</v>
      </c>
      <c r="I93" s="396"/>
      <c r="J93" s="396" t="str">
        <f>J$3</f>
        <v>X</v>
      </c>
      <c r="K93" s="396"/>
      <c r="L93" s="396" t="str">
        <f>L$3</f>
        <v>X</v>
      </c>
      <c r="M93" s="396"/>
      <c r="N93" s="396" t="str">
        <f>N$3</f>
        <v>X</v>
      </c>
      <c r="O93" s="396"/>
      <c r="P93" s="396" t="str">
        <f>P$3</f>
        <v>X</v>
      </c>
      <c r="Q93" s="396"/>
      <c r="R93" s="396" t="str">
        <f>R$3</f>
        <v>X</v>
      </c>
      <c r="S93" s="396"/>
      <c r="T93" s="396"/>
      <c r="U93" s="396"/>
    </row>
    <row r="94" spans="1:23" hidden="1" x14ac:dyDescent="0.2">
      <c r="A94" s="430"/>
      <c r="B94" s="397" t="s">
        <v>315</v>
      </c>
      <c r="C94" s="397"/>
      <c r="D94" s="397" t="s">
        <v>315</v>
      </c>
      <c r="E94" s="397"/>
      <c r="F94" s="397" t="s">
        <v>315</v>
      </c>
      <c r="G94" s="397"/>
      <c r="H94" s="397" t="s">
        <v>315</v>
      </c>
      <c r="I94" s="397"/>
      <c r="J94" s="397" t="s">
        <v>315</v>
      </c>
      <c r="K94" s="397"/>
      <c r="L94" s="397" t="s">
        <v>315</v>
      </c>
      <c r="M94" s="397"/>
      <c r="N94" s="397" t="s">
        <v>315</v>
      </c>
      <c r="O94" s="397"/>
      <c r="P94" s="397" t="s">
        <v>315</v>
      </c>
      <c r="Q94" s="397"/>
      <c r="R94" s="397" t="s">
        <v>315</v>
      </c>
      <c r="S94" s="397"/>
      <c r="T94" s="397" t="s">
        <v>191</v>
      </c>
      <c r="U94" s="397" t="s">
        <v>131</v>
      </c>
    </row>
    <row r="95" spans="1:23" ht="12.75" hidden="1" customHeight="1" x14ac:dyDescent="0.2">
      <c r="A95" s="431" t="str">
        <f>A$5</f>
        <v>Taisnīgas pārkārtošanās fonds</v>
      </c>
      <c r="B95" s="432">
        <f>(B102*$L$92)*$W$19-B99</f>
        <v>0</v>
      </c>
      <c r="C95" s="432"/>
      <c r="D95" s="432">
        <f t="shared" ref="D95:R95" si="79">(D102*$L$92)*$W$19-D99</f>
        <v>0</v>
      </c>
      <c r="E95" s="432">
        <f t="shared" si="79"/>
        <v>0</v>
      </c>
      <c r="F95" s="432">
        <f t="shared" si="79"/>
        <v>0</v>
      </c>
      <c r="G95" s="432">
        <f t="shared" si="79"/>
        <v>0</v>
      </c>
      <c r="H95" s="432">
        <f t="shared" si="79"/>
        <v>0</v>
      </c>
      <c r="I95" s="432">
        <f t="shared" si="79"/>
        <v>0</v>
      </c>
      <c r="J95" s="432">
        <f t="shared" si="79"/>
        <v>0</v>
      </c>
      <c r="K95" s="432">
        <f t="shared" si="79"/>
        <v>0</v>
      </c>
      <c r="L95" s="432">
        <f t="shared" si="79"/>
        <v>0</v>
      </c>
      <c r="M95" s="432">
        <f t="shared" si="79"/>
        <v>0</v>
      </c>
      <c r="N95" s="432">
        <f t="shared" si="79"/>
        <v>0</v>
      </c>
      <c r="O95" s="432">
        <f t="shared" si="79"/>
        <v>0</v>
      </c>
      <c r="P95" s="432">
        <f t="shared" si="79"/>
        <v>0</v>
      </c>
      <c r="Q95" s="432">
        <f t="shared" si="79"/>
        <v>0</v>
      </c>
      <c r="R95" s="432">
        <f t="shared" si="79"/>
        <v>0</v>
      </c>
      <c r="S95" s="432"/>
      <c r="T95" s="399">
        <f t="shared" ref="T95:T102" si="80">SUM(B95:R95)</f>
        <v>0</v>
      </c>
      <c r="U95" s="400" t="e">
        <f>T95/$T$102</f>
        <v>#DIV/0!</v>
      </c>
    </row>
    <row r="96" spans="1:23" ht="12.75" hidden="1" customHeight="1" x14ac:dyDescent="0.2">
      <c r="A96" s="401" t="str">
        <f>A$6</f>
        <v>Attiecināmais valsts budžeta finansējums</v>
      </c>
      <c r="B96" s="432"/>
      <c r="C96" s="432"/>
      <c r="D96" s="432"/>
      <c r="E96" s="432"/>
      <c r="F96" s="432"/>
      <c r="G96" s="432"/>
      <c r="H96" s="432"/>
      <c r="I96" s="432"/>
      <c r="J96" s="432"/>
      <c r="K96" s="432"/>
      <c r="L96" s="432"/>
      <c r="M96" s="432"/>
      <c r="N96" s="432"/>
      <c r="O96" s="432"/>
      <c r="P96" s="432"/>
      <c r="Q96" s="432"/>
      <c r="R96" s="432"/>
      <c r="S96" s="432"/>
      <c r="T96" s="399">
        <f t="shared" si="80"/>
        <v>0</v>
      </c>
      <c r="U96" s="400" t="e">
        <f t="shared" ref="U96:U102" si="81">T96/$T$102</f>
        <v>#DIV/0!</v>
      </c>
    </row>
    <row r="97" spans="1:23" ht="12.75" hidden="1" customHeight="1" x14ac:dyDescent="0.2">
      <c r="A97" s="401" t="str">
        <f>A$7</f>
        <v>Cits publiskais finansējums</v>
      </c>
      <c r="B97" s="433">
        <f>IF($F$92="Speciālās ekonomiskās zonas pārvalde",B102-B95-B99,IF($F$92="Kapitālsabiedrība",B102-B95-B99,0))</f>
        <v>0</v>
      </c>
      <c r="C97" s="433"/>
      <c r="D97" s="433">
        <f t="shared" ref="D97:R97" si="82">IF($F$92="Speciālās ekonomiskās zonas pārvalde",D102-D95-D99,IF($F$92="Kapitālsabiedrība",D102-D95-D99,0))</f>
        <v>0</v>
      </c>
      <c r="E97" s="433">
        <f t="shared" si="82"/>
        <v>0</v>
      </c>
      <c r="F97" s="433">
        <f t="shared" si="82"/>
        <v>0</v>
      </c>
      <c r="G97" s="433">
        <f t="shared" si="82"/>
        <v>0</v>
      </c>
      <c r="H97" s="433">
        <f t="shared" si="82"/>
        <v>0</v>
      </c>
      <c r="I97" s="433">
        <f t="shared" si="82"/>
        <v>0</v>
      </c>
      <c r="J97" s="433">
        <f t="shared" si="82"/>
        <v>0</v>
      </c>
      <c r="K97" s="433">
        <f t="shared" si="82"/>
        <v>0</v>
      </c>
      <c r="L97" s="433">
        <f t="shared" si="82"/>
        <v>0</v>
      </c>
      <c r="M97" s="433">
        <f t="shared" si="82"/>
        <v>0</v>
      </c>
      <c r="N97" s="433">
        <f t="shared" si="82"/>
        <v>0</v>
      </c>
      <c r="O97" s="433">
        <f t="shared" si="82"/>
        <v>0</v>
      </c>
      <c r="P97" s="433">
        <f t="shared" si="82"/>
        <v>0</v>
      </c>
      <c r="Q97" s="433">
        <f t="shared" si="82"/>
        <v>0</v>
      </c>
      <c r="R97" s="433">
        <f t="shared" si="82"/>
        <v>0</v>
      </c>
      <c r="S97" s="433"/>
      <c r="T97" s="399">
        <f t="shared" si="80"/>
        <v>0</v>
      </c>
      <c r="U97" s="400" t="e">
        <f t="shared" si="81"/>
        <v>#DIV/0!</v>
      </c>
    </row>
    <row r="98" spans="1:23" ht="12.75" hidden="1" customHeight="1" x14ac:dyDescent="0.2">
      <c r="A98" s="401" t="str">
        <f>A$8</f>
        <v>Pašvaldības finansējums</v>
      </c>
      <c r="B98" s="433">
        <f>IF($W$92=1,B102-B95-B97-B99,0)</f>
        <v>0</v>
      </c>
      <c r="C98" s="433"/>
      <c r="D98" s="433">
        <f t="shared" ref="D98:R98" si="83">IF($W$92=1,D102-D95-D97-D99,0)</f>
        <v>0</v>
      </c>
      <c r="E98" s="433">
        <f t="shared" si="83"/>
        <v>0</v>
      </c>
      <c r="F98" s="433">
        <f t="shared" si="83"/>
        <v>0</v>
      </c>
      <c r="G98" s="433">
        <f t="shared" si="83"/>
        <v>0</v>
      </c>
      <c r="H98" s="433">
        <f t="shared" si="83"/>
        <v>0</v>
      </c>
      <c r="I98" s="433">
        <f t="shared" si="83"/>
        <v>0</v>
      </c>
      <c r="J98" s="433">
        <f t="shared" si="83"/>
        <v>0</v>
      </c>
      <c r="K98" s="433">
        <f t="shared" si="83"/>
        <v>0</v>
      </c>
      <c r="L98" s="433">
        <f t="shared" si="83"/>
        <v>0</v>
      </c>
      <c r="M98" s="433">
        <f t="shared" si="83"/>
        <v>0</v>
      </c>
      <c r="N98" s="433">
        <f t="shared" si="83"/>
        <v>0</v>
      </c>
      <c r="O98" s="433">
        <f t="shared" si="83"/>
        <v>0</v>
      </c>
      <c r="P98" s="433">
        <f t="shared" si="83"/>
        <v>0</v>
      </c>
      <c r="Q98" s="433">
        <f t="shared" si="83"/>
        <v>0</v>
      </c>
      <c r="R98" s="433">
        <f t="shared" si="83"/>
        <v>0</v>
      </c>
      <c r="S98" s="433"/>
      <c r="T98" s="399">
        <f t="shared" si="80"/>
        <v>0</v>
      </c>
      <c r="U98" s="400" t="e">
        <f t="shared" si="81"/>
        <v>#DIV/0!</v>
      </c>
    </row>
    <row r="99" spans="1:23" s="3" customFormat="1" ht="12.75" hidden="1" customHeight="1" x14ac:dyDescent="0.2">
      <c r="A99" s="401" t="str">
        <f>A$9</f>
        <v>Elastības finansējums</v>
      </c>
      <c r="B99" s="433">
        <f>B102*$L$92*$W$20</f>
        <v>0</v>
      </c>
      <c r="C99" s="433"/>
      <c r="D99" s="433">
        <f t="shared" ref="D99:R99" si="84">D102*$L$92*$W$20</f>
        <v>0</v>
      </c>
      <c r="E99" s="433">
        <f t="shared" si="84"/>
        <v>0</v>
      </c>
      <c r="F99" s="433">
        <f t="shared" si="84"/>
        <v>0</v>
      </c>
      <c r="G99" s="433">
        <f t="shared" si="84"/>
        <v>0</v>
      </c>
      <c r="H99" s="433">
        <f t="shared" si="84"/>
        <v>0</v>
      </c>
      <c r="I99" s="433">
        <f t="shared" si="84"/>
        <v>0</v>
      </c>
      <c r="J99" s="433">
        <f t="shared" si="84"/>
        <v>0</v>
      </c>
      <c r="K99" s="433">
        <f t="shared" si="84"/>
        <v>0</v>
      </c>
      <c r="L99" s="433">
        <f>L102*$L$92*$W$20</f>
        <v>0</v>
      </c>
      <c r="M99" s="433">
        <f t="shared" si="84"/>
        <v>0</v>
      </c>
      <c r="N99" s="433">
        <f t="shared" si="84"/>
        <v>0</v>
      </c>
      <c r="O99" s="433">
        <f t="shared" si="84"/>
        <v>0</v>
      </c>
      <c r="P99" s="433">
        <f t="shared" si="84"/>
        <v>0</v>
      </c>
      <c r="Q99" s="433">
        <f t="shared" si="84"/>
        <v>0</v>
      </c>
      <c r="R99" s="433">
        <f t="shared" si="84"/>
        <v>0</v>
      </c>
      <c r="S99" s="433"/>
      <c r="T99" s="399">
        <f t="shared" si="80"/>
        <v>0</v>
      </c>
      <c r="U99" s="400" t="e">
        <f t="shared" si="81"/>
        <v>#DIV/0!</v>
      </c>
    </row>
    <row r="100" spans="1:23" ht="12.75" hidden="1" customHeight="1" x14ac:dyDescent="0.2">
      <c r="A100" s="402" t="str">
        <f>A$10</f>
        <v>Publiskās attiecināmās izmaksas</v>
      </c>
      <c r="B100" s="300">
        <f>SUM(B95:B98)</f>
        <v>0</v>
      </c>
      <c r="C100" s="300"/>
      <c r="D100" s="300">
        <f t="shared" ref="D100:R100" si="85">SUM(D95:D99)</f>
        <v>0</v>
      </c>
      <c r="E100" s="300"/>
      <c r="F100" s="300">
        <f t="shared" si="85"/>
        <v>0</v>
      </c>
      <c r="G100" s="300"/>
      <c r="H100" s="300">
        <f t="shared" si="85"/>
        <v>0</v>
      </c>
      <c r="I100" s="300"/>
      <c r="J100" s="300">
        <f t="shared" si="85"/>
        <v>0</v>
      </c>
      <c r="K100" s="300"/>
      <c r="L100" s="300">
        <f t="shared" si="85"/>
        <v>0</v>
      </c>
      <c r="M100" s="300"/>
      <c r="N100" s="300">
        <f t="shared" si="85"/>
        <v>0</v>
      </c>
      <c r="O100" s="300"/>
      <c r="P100" s="300">
        <f t="shared" si="85"/>
        <v>0</v>
      </c>
      <c r="Q100" s="300"/>
      <c r="R100" s="300">
        <f t="shared" si="85"/>
        <v>0</v>
      </c>
      <c r="S100" s="300"/>
      <c r="T100" s="403">
        <f t="shared" si="80"/>
        <v>0</v>
      </c>
      <c r="U100" s="400" t="e">
        <f t="shared" si="81"/>
        <v>#DIV/0!</v>
      </c>
    </row>
    <row r="101" spans="1:23" ht="12.75" hidden="1" customHeight="1" x14ac:dyDescent="0.2">
      <c r="A101" s="401" t="str">
        <f>A$11</f>
        <v>Privātās attiecināmās izmaksas</v>
      </c>
      <c r="B101" s="435"/>
      <c r="C101" s="433"/>
      <c r="D101" s="435"/>
      <c r="E101" s="433"/>
      <c r="F101" s="435"/>
      <c r="G101" s="433"/>
      <c r="H101" s="435"/>
      <c r="I101" s="433"/>
      <c r="J101" s="435"/>
      <c r="K101" s="433"/>
      <c r="L101" s="435"/>
      <c r="M101" s="433"/>
      <c r="N101" s="435"/>
      <c r="O101" s="433"/>
      <c r="P101" s="435"/>
      <c r="Q101" s="433"/>
      <c r="R101" s="435"/>
      <c r="S101" s="433"/>
      <c r="T101" s="399">
        <f t="shared" si="80"/>
        <v>0</v>
      </c>
      <c r="U101" s="400" t="e">
        <f t="shared" si="81"/>
        <v>#DIV/0!</v>
      </c>
    </row>
    <row r="102" spans="1:23" ht="12.75" hidden="1" customHeight="1" x14ac:dyDescent="0.2">
      <c r="A102" s="402" t="str">
        <f>A$12</f>
        <v>Kopējās attiecināmās izmaksas</v>
      </c>
      <c r="B102" s="300">
        <f>IF(B23=2,'1.2.1.A. Partneris-1'!H24,'1.2.1.A. Partneris-1'!H24*B23)</f>
        <v>0</v>
      </c>
      <c r="C102" s="300"/>
      <c r="D102" s="300">
        <f>IF(D23=2,'1.2.1.A. Partneris-1'!J24+'1.2.1.A. Partneris-1'!H24,'1.2.1.A. Partneris-1'!J24*D23)</f>
        <v>0</v>
      </c>
      <c r="E102" s="300"/>
      <c r="F102" s="300">
        <f>IF(F23=2,'1.2.1.A. Partneris-1'!L24+'1.2.1.A. Partneris-1'!J24+'1.2.1.A. Partneris-1'!H24,'1.2.1.A. Partneris-1'!L24*F23)</f>
        <v>0</v>
      </c>
      <c r="G102" s="300"/>
      <c r="H102" s="300">
        <f>IF(H23=2,'1.2.1.A. Partneris-1'!N24+'1.2.1.A. Partneris-1'!L24+'1.2.1.A. Partneris-1'!J24+'1.2.1.A. Partneris-1'!H24,'1.2.1.A. Partneris-1'!N24*H23)</f>
        <v>0</v>
      </c>
      <c r="I102" s="300"/>
      <c r="J102" s="300">
        <f>IF(J23=2,'1.2.1.A. Partneris-1'!P24,'1.2.1.A. Partneris-1'!P24*J23)</f>
        <v>0</v>
      </c>
      <c r="K102" s="300"/>
      <c r="L102" s="300">
        <f>IF(L23=2,'1.2.1.A. Partneris-1'!R24,'1.2.1.A. Partneris-1'!R24*L23)</f>
        <v>0</v>
      </c>
      <c r="M102" s="300"/>
      <c r="N102" s="300">
        <f>IF(N23=2,'1.2.1.A. Partneris-1'!T24,'1.2.1.A. Partneris-1'!T24*N23)</f>
        <v>0</v>
      </c>
      <c r="O102" s="300"/>
      <c r="P102" s="300">
        <f>IF(P23=2,'1.2.1.A. Partneris-1'!V24,'1.2.1.A. Partneris-1'!V24*P23)</f>
        <v>0</v>
      </c>
      <c r="Q102" s="300"/>
      <c r="R102" s="300">
        <f>IF(R23=2,'1.2.1.A. Partneris-1'!X24,'1.2.1.A. Partneris-1'!X24*R23)</f>
        <v>0</v>
      </c>
      <c r="S102" s="300"/>
      <c r="T102" s="403">
        <f t="shared" si="80"/>
        <v>0</v>
      </c>
      <c r="U102" s="400" t="e">
        <f t="shared" si="81"/>
        <v>#DIV/0!</v>
      </c>
    </row>
    <row r="103" spans="1:23" ht="12.75" hidden="1" customHeight="1" x14ac:dyDescent="0.2">
      <c r="A103" s="401" t="str">
        <f>A$13</f>
        <v>Publiskās ārpusprojekta izmaksas</v>
      </c>
      <c r="B103" s="433">
        <f>B105</f>
        <v>0</v>
      </c>
      <c r="C103" s="433"/>
      <c r="D103" s="433">
        <f t="shared" ref="D103" si="86">D105</f>
        <v>0</v>
      </c>
      <c r="E103" s="433"/>
      <c r="F103" s="433">
        <f t="shared" ref="F103" si="87">F105</f>
        <v>0</v>
      </c>
      <c r="G103" s="433"/>
      <c r="H103" s="433">
        <f t="shared" ref="H103" si="88">H105</f>
        <v>0</v>
      </c>
      <c r="I103" s="433"/>
      <c r="J103" s="433">
        <f t="shared" ref="J103" si="89">J105</f>
        <v>0</v>
      </c>
      <c r="K103" s="433"/>
      <c r="L103" s="433">
        <f t="shared" ref="L103" si="90">L105</f>
        <v>0</v>
      </c>
      <c r="M103" s="433"/>
      <c r="N103" s="433">
        <f t="shared" ref="N103" si="91">N105</f>
        <v>0</v>
      </c>
      <c r="O103" s="433"/>
      <c r="P103" s="433">
        <f t="shared" ref="P103" si="92">P105</f>
        <v>0</v>
      </c>
      <c r="Q103" s="433"/>
      <c r="R103" s="433">
        <f t="shared" ref="R103" si="93">R105</f>
        <v>0</v>
      </c>
      <c r="S103" s="433"/>
      <c r="T103" s="399">
        <f t="shared" ref="T103" si="94">SUM(B103:R103)</f>
        <v>0</v>
      </c>
      <c r="U103" s="434" t="s">
        <v>322</v>
      </c>
    </row>
    <row r="104" spans="1:23" ht="12.75" hidden="1" customHeight="1" x14ac:dyDescent="0.2">
      <c r="A104" s="401" t="str">
        <f>A$14</f>
        <v>Privātās ārpusprojekta izmaksas</v>
      </c>
      <c r="B104" s="435"/>
      <c r="C104" s="433"/>
      <c r="D104" s="435"/>
      <c r="E104" s="433"/>
      <c r="F104" s="435"/>
      <c r="G104" s="433"/>
      <c r="H104" s="435"/>
      <c r="I104" s="433"/>
      <c r="J104" s="435"/>
      <c r="K104" s="433"/>
      <c r="L104" s="435"/>
      <c r="M104" s="433"/>
      <c r="N104" s="435"/>
      <c r="O104" s="433"/>
      <c r="P104" s="435"/>
      <c r="Q104" s="433"/>
      <c r="R104" s="435"/>
      <c r="S104" s="433"/>
      <c r="T104" s="399">
        <f t="shared" ref="T104:T106" si="95">SUM(B104:R104)</f>
        <v>0</v>
      </c>
      <c r="U104" s="434" t="s">
        <v>322</v>
      </c>
    </row>
    <row r="105" spans="1:23" ht="12.75" hidden="1" customHeight="1" x14ac:dyDescent="0.2">
      <c r="A105" s="402" t="str">
        <f>A$15</f>
        <v>Ārpusprojekta izmaksas kopā</v>
      </c>
      <c r="B105" s="300">
        <f>'1.2.1.A. Partneris-1'!I24</f>
        <v>0</v>
      </c>
      <c r="C105" s="300"/>
      <c r="D105" s="300">
        <f>'1.2.1.A. Partneris-1'!K24</f>
        <v>0</v>
      </c>
      <c r="E105" s="300"/>
      <c r="F105" s="300">
        <f>'1.2.1.A. Partneris-1'!M24</f>
        <v>0</v>
      </c>
      <c r="G105" s="300"/>
      <c r="H105" s="300">
        <f>'1.2.1.A. Partneris-1'!O24</f>
        <v>0</v>
      </c>
      <c r="I105" s="300"/>
      <c r="J105" s="300">
        <f>'1.2.1.A. Partneris-1'!Q24</f>
        <v>0</v>
      </c>
      <c r="K105" s="300"/>
      <c r="L105" s="300">
        <f>'1.2.1.A. Partneris-1'!S24</f>
        <v>0</v>
      </c>
      <c r="M105" s="300"/>
      <c r="N105" s="300">
        <f>'1.2.1.A. Partneris-1'!U24</f>
        <v>0</v>
      </c>
      <c r="O105" s="300"/>
      <c r="P105" s="300">
        <f>'1.2.1.A. Partneris-1'!W24</f>
        <v>0</v>
      </c>
      <c r="Q105" s="300"/>
      <c r="R105" s="300">
        <f>'1.2.1.A. Partneris-1'!Y24</f>
        <v>0</v>
      </c>
      <c r="S105" s="300"/>
      <c r="T105" s="403">
        <f t="shared" si="95"/>
        <v>0</v>
      </c>
      <c r="U105" s="434" t="s">
        <v>322</v>
      </c>
    </row>
    <row r="106" spans="1:23" ht="12.75" hidden="1" customHeight="1" x14ac:dyDescent="0.25">
      <c r="A106" s="407" t="str">
        <f>A$16</f>
        <v>Kopējās izmaksas</v>
      </c>
      <c r="B106" s="408">
        <f>B102+B105</f>
        <v>0</v>
      </c>
      <c r="C106" s="408"/>
      <c r="D106" s="408">
        <f t="shared" ref="D106:R106" si="96">D102+D105</f>
        <v>0</v>
      </c>
      <c r="E106" s="408"/>
      <c r="F106" s="408">
        <f t="shared" si="96"/>
        <v>0</v>
      </c>
      <c r="G106" s="408"/>
      <c r="H106" s="408">
        <f t="shared" si="96"/>
        <v>0</v>
      </c>
      <c r="I106" s="408"/>
      <c r="J106" s="408">
        <f t="shared" si="96"/>
        <v>0</v>
      </c>
      <c r="K106" s="408"/>
      <c r="L106" s="408">
        <f t="shared" si="96"/>
        <v>0</v>
      </c>
      <c r="M106" s="408"/>
      <c r="N106" s="408">
        <f t="shared" si="96"/>
        <v>0</v>
      </c>
      <c r="O106" s="408"/>
      <c r="P106" s="408">
        <f t="shared" si="96"/>
        <v>0</v>
      </c>
      <c r="Q106" s="408"/>
      <c r="R106" s="408">
        <f t="shared" si="96"/>
        <v>0</v>
      </c>
      <c r="S106" s="408"/>
      <c r="T106" s="410">
        <f t="shared" si="95"/>
        <v>0</v>
      </c>
      <c r="U106" s="434" t="s">
        <v>322</v>
      </c>
    </row>
    <row r="107" spans="1:23" ht="12.75" hidden="1" customHeight="1" x14ac:dyDescent="0.25">
      <c r="A107" s="421"/>
      <c r="B107" s="421"/>
      <c r="C107" s="421"/>
      <c r="D107" s="421"/>
      <c r="E107" s="421"/>
      <c r="F107" s="421"/>
      <c r="G107" s="421"/>
      <c r="H107" s="421"/>
      <c r="I107" s="421"/>
      <c r="J107" s="421"/>
      <c r="K107" s="421"/>
      <c r="L107" s="421"/>
      <c r="M107" s="421"/>
      <c r="N107" s="421"/>
      <c r="O107" s="421"/>
      <c r="P107" s="421"/>
      <c r="Q107" s="421"/>
      <c r="R107" s="421"/>
      <c r="S107" s="421"/>
      <c r="T107" s="421"/>
      <c r="U107" s="421"/>
    </row>
    <row r="108" spans="1:23" ht="24" customHeight="1" x14ac:dyDescent="0.2">
      <c r="A108" s="436" t="s">
        <v>334</v>
      </c>
      <c r="B108" s="424">
        <f>'1.2.1.B. Partneris-1'!C3</f>
        <v>0</v>
      </c>
      <c r="C108" s="425"/>
      <c r="D108" s="425"/>
      <c r="E108" s="425"/>
      <c r="F108" s="424">
        <f>'1.2.1.B. Partneris-1'!H3</f>
        <v>0</v>
      </c>
      <c r="G108" s="425"/>
      <c r="H108" s="426"/>
      <c r="I108" s="425"/>
      <c r="J108" s="426" t="s">
        <v>329</v>
      </c>
      <c r="K108" s="425"/>
      <c r="L108" s="428">
        <f>'11. DL 4.pielikums'!$E$33</f>
        <v>0.85</v>
      </c>
      <c r="M108" s="425"/>
      <c r="N108" s="584" t="s">
        <v>348</v>
      </c>
      <c r="O108" s="584"/>
      <c r="P108" s="584"/>
      <c r="Q108" s="584"/>
      <c r="R108" s="584"/>
      <c r="S108" s="584"/>
      <c r="T108" s="583" t="s">
        <v>349</v>
      </c>
      <c r="U108" s="583"/>
      <c r="W108" s="4">
        <f>IF(F108=Dati!$J$3,1,IF(F108=Dati!$J$4,2,IF(F108=Dati!$J$5,3,0)))</f>
        <v>0</v>
      </c>
    </row>
    <row r="109" spans="1:23" ht="12.75" customHeight="1" x14ac:dyDescent="0.2">
      <c r="A109" s="395" t="s">
        <v>314</v>
      </c>
      <c r="B109" s="396">
        <f>B$3</f>
        <v>2026</v>
      </c>
      <c r="C109" s="396"/>
      <c r="D109" s="396">
        <f>D$3</f>
        <v>2027</v>
      </c>
      <c r="E109" s="396"/>
      <c r="F109" s="396">
        <f>F$3</f>
        <v>2028</v>
      </c>
      <c r="G109" s="396"/>
      <c r="H109" s="396">
        <f>H$3</f>
        <v>2029</v>
      </c>
      <c r="I109" s="396"/>
      <c r="J109" s="396" t="str">
        <f>J$3</f>
        <v>X</v>
      </c>
      <c r="K109" s="396"/>
      <c r="L109" s="396" t="str">
        <f>L$3</f>
        <v>X</v>
      </c>
      <c r="M109" s="396"/>
      <c r="N109" s="396" t="str">
        <f>N$3</f>
        <v>X</v>
      </c>
      <c r="O109" s="396"/>
      <c r="P109" s="396" t="str">
        <f>P$3</f>
        <v>X</v>
      </c>
      <c r="Q109" s="396"/>
      <c r="R109" s="396" t="str">
        <f>R$3</f>
        <v>X</v>
      </c>
      <c r="S109" s="396"/>
      <c r="T109" s="396"/>
      <c r="U109" s="396"/>
    </row>
    <row r="110" spans="1:23" x14ac:dyDescent="0.2">
      <c r="A110" s="430"/>
      <c r="B110" s="397" t="s">
        <v>315</v>
      </c>
      <c r="C110" s="397"/>
      <c r="D110" s="397" t="s">
        <v>315</v>
      </c>
      <c r="E110" s="397"/>
      <c r="F110" s="397" t="s">
        <v>315</v>
      </c>
      <c r="G110" s="397"/>
      <c r="H110" s="397" t="s">
        <v>315</v>
      </c>
      <c r="I110" s="397"/>
      <c r="J110" s="397" t="s">
        <v>315</v>
      </c>
      <c r="K110" s="397"/>
      <c r="L110" s="397" t="s">
        <v>315</v>
      </c>
      <c r="M110" s="397"/>
      <c r="N110" s="397" t="s">
        <v>315</v>
      </c>
      <c r="O110" s="397"/>
      <c r="P110" s="397" t="s">
        <v>315</v>
      </c>
      <c r="Q110" s="397"/>
      <c r="R110" s="397" t="s">
        <v>315</v>
      </c>
      <c r="S110" s="397"/>
      <c r="T110" s="397" t="s">
        <v>191</v>
      </c>
      <c r="U110" s="397" t="s">
        <v>131</v>
      </c>
    </row>
    <row r="111" spans="1:23" ht="12.75" customHeight="1" x14ac:dyDescent="0.2">
      <c r="A111" s="431" t="str">
        <f>A$5</f>
        <v>Taisnīgas pārkārtošanās fonds</v>
      </c>
      <c r="B111" s="432">
        <f>(B118*$L$108)*$W$19-B115</f>
        <v>0</v>
      </c>
      <c r="C111" s="432"/>
      <c r="D111" s="432">
        <f t="shared" ref="D111:R111" si="97">(D118*$L$108)*$W$19-D115</f>
        <v>0</v>
      </c>
      <c r="E111" s="432">
        <f t="shared" si="97"/>
        <v>0</v>
      </c>
      <c r="F111" s="432">
        <f t="shared" si="97"/>
        <v>0</v>
      </c>
      <c r="G111" s="432">
        <f t="shared" si="97"/>
        <v>0</v>
      </c>
      <c r="H111" s="432">
        <f t="shared" si="97"/>
        <v>0</v>
      </c>
      <c r="I111" s="432">
        <f t="shared" si="97"/>
        <v>0</v>
      </c>
      <c r="J111" s="432">
        <f t="shared" si="97"/>
        <v>0</v>
      </c>
      <c r="K111" s="432">
        <f t="shared" si="97"/>
        <v>0</v>
      </c>
      <c r="L111" s="432">
        <f t="shared" si="97"/>
        <v>0</v>
      </c>
      <c r="M111" s="432">
        <f t="shared" si="97"/>
        <v>0</v>
      </c>
      <c r="N111" s="432">
        <f t="shared" si="97"/>
        <v>0</v>
      </c>
      <c r="O111" s="432">
        <f t="shared" si="97"/>
        <v>0</v>
      </c>
      <c r="P111" s="432">
        <f t="shared" si="97"/>
        <v>0</v>
      </c>
      <c r="Q111" s="432">
        <f t="shared" si="97"/>
        <v>0</v>
      </c>
      <c r="R111" s="432">
        <f t="shared" si="97"/>
        <v>0</v>
      </c>
      <c r="S111" s="432"/>
      <c r="T111" s="399">
        <f t="shared" ref="T111:T117" si="98">SUM(B111:R111)</f>
        <v>0</v>
      </c>
      <c r="U111" s="400" t="e">
        <f>T111/$T$118</f>
        <v>#DIV/0!</v>
      </c>
    </row>
    <row r="112" spans="1:23" ht="12.75" hidden="1" customHeight="1" x14ac:dyDescent="0.2">
      <c r="A112" s="401" t="str">
        <f>A$6</f>
        <v>Attiecināmais valsts budžeta finansējums</v>
      </c>
      <c r="B112" s="432"/>
      <c r="C112" s="432"/>
      <c r="D112" s="432"/>
      <c r="E112" s="432"/>
      <c r="F112" s="432"/>
      <c r="G112" s="432"/>
      <c r="H112" s="432"/>
      <c r="I112" s="432"/>
      <c r="J112" s="432"/>
      <c r="K112" s="432"/>
      <c r="L112" s="432"/>
      <c r="M112" s="432"/>
      <c r="N112" s="432"/>
      <c r="O112" s="432"/>
      <c r="P112" s="432"/>
      <c r="Q112" s="432"/>
      <c r="R112" s="432"/>
      <c r="S112" s="432"/>
      <c r="T112" s="399">
        <f t="shared" si="98"/>
        <v>0</v>
      </c>
      <c r="U112" s="400" t="e">
        <f t="shared" ref="U112:U118" si="99">T112/$T$118</f>
        <v>#DIV/0!</v>
      </c>
    </row>
    <row r="113" spans="1:23" ht="12.75" customHeight="1" x14ac:dyDescent="0.2">
      <c r="A113" s="401" t="str">
        <f>A$7</f>
        <v>Cits publiskais finansējums</v>
      </c>
      <c r="B113" s="433">
        <f>IF($W108=3,B118-B117-B111,0)</f>
        <v>0</v>
      </c>
      <c r="C113" s="432"/>
      <c r="D113" s="433">
        <f t="shared" ref="D113" si="100">IF($W108=3,D118-D117-D111,0)</f>
        <v>0</v>
      </c>
      <c r="E113" s="432"/>
      <c r="F113" s="433">
        <f t="shared" ref="F113" si="101">IF($W108=3,F118-F117-F111,0)</f>
        <v>0</v>
      </c>
      <c r="G113" s="432"/>
      <c r="H113" s="433">
        <f t="shared" ref="H113" si="102">IF($W108=3,H118-H117-H111,0)</f>
        <v>0</v>
      </c>
      <c r="I113" s="432"/>
      <c r="J113" s="433">
        <f t="shared" ref="J113" si="103">IF($W108=3,J118-J117-J111,0)</f>
        <v>0</v>
      </c>
      <c r="K113" s="432"/>
      <c r="L113" s="433">
        <f t="shared" ref="L113" si="104">IF($W108=3,L118-L117-L111,0)</f>
        <v>0</v>
      </c>
      <c r="M113" s="432"/>
      <c r="N113" s="433">
        <f t="shared" ref="N113" si="105">IF($W108=3,N118-N117-N111,0)</f>
        <v>0</v>
      </c>
      <c r="O113" s="432"/>
      <c r="P113" s="433">
        <f t="shared" ref="P113" si="106">IF($W108=3,P118-P117-P111,0)</f>
        <v>0</v>
      </c>
      <c r="Q113" s="432"/>
      <c r="R113" s="433">
        <f t="shared" ref="R113" si="107">IF($W108=3,R118-R117-R111,0)</f>
        <v>0</v>
      </c>
      <c r="S113" s="432"/>
      <c r="T113" s="399">
        <f t="shared" si="98"/>
        <v>0</v>
      </c>
      <c r="U113" s="400" t="e">
        <f t="shared" si="99"/>
        <v>#DIV/0!</v>
      </c>
    </row>
    <row r="114" spans="1:23" ht="12.75" customHeight="1" x14ac:dyDescent="0.2">
      <c r="A114" s="401" t="str">
        <f>A$8</f>
        <v>Pašvaldības finansējums</v>
      </c>
      <c r="B114" s="433">
        <f>IF($W108=1,B118-B111-B113-B117-B115,0)</f>
        <v>0</v>
      </c>
      <c r="C114" s="433">
        <f t="shared" ref="C114:R114" si="108">IF($W108=1,C118-C111-C113-C117-C115,0)</f>
        <v>0</v>
      </c>
      <c r="D114" s="433">
        <f t="shared" si="108"/>
        <v>0</v>
      </c>
      <c r="E114" s="433">
        <f t="shared" si="108"/>
        <v>0</v>
      </c>
      <c r="F114" s="433">
        <f t="shared" si="108"/>
        <v>0</v>
      </c>
      <c r="G114" s="433">
        <f t="shared" si="108"/>
        <v>0</v>
      </c>
      <c r="H114" s="433">
        <f t="shared" si="108"/>
        <v>0</v>
      </c>
      <c r="I114" s="433">
        <f t="shared" si="108"/>
        <v>0</v>
      </c>
      <c r="J114" s="433">
        <f t="shared" si="108"/>
        <v>0</v>
      </c>
      <c r="K114" s="433">
        <f t="shared" si="108"/>
        <v>0</v>
      </c>
      <c r="L114" s="433">
        <f t="shared" si="108"/>
        <v>0</v>
      </c>
      <c r="M114" s="433">
        <f t="shared" si="108"/>
        <v>0</v>
      </c>
      <c r="N114" s="433">
        <f t="shared" si="108"/>
        <v>0</v>
      </c>
      <c r="O114" s="433">
        <f t="shared" si="108"/>
        <v>0</v>
      </c>
      <c r="P114" s="433">
        <f t="shared" si="108"/>
        <v>0</v>
      </c>
      <c r="Q114" s="433">
        <f t="shared" si="108"/>
        <v>0</v>
      </c>
      <c r="R114" s="433">
        <f t="shared" si="108"/>
        <v>0</v>
      </c>
      <c r="S114" s="433"/>
      <c r="T114" s="399">
        <f t="shared" si="98"/>
        <v>0</v>
      </c>
      <c r="U114" s="400" t="e">
        <f>T114/$T$118</f>
        <v>#DIV/0!</v>
      </c>
    </row>
    <row r="115" spans="1:23" s="3" customFormat="1" ht="12.75" hidden="1" customHeight="1" x14ac:dyDescent="0.2">
      <c r="A115" s="401" t="str">
        <f>A$9</f>
        <v>Elastības finansējums</v>
      </c>
      <c r="B115" s="433">
        <f>B118*$L$108*$W$20</f>
        <v>0</v>
      </c>
      <c r="C115" s="433">
        <f t="shared" ref="C115:R115" si="109">C118*$L$108*$W$20</f>
        <v>0</v>
      </c>
      <c r="D115" s="433">
        <f t="shared" si="109"/>
        <v>0</v>
      </c>
      <c r="E115" s="433">
        <f t="shared" si="109"/>
        <v>0</v>
      </c>
      <c r="F115" s="433">
        <f t="shared" si="109"/>
        <v>0</v>
      </c>
      <c r="G115" s="433">
        <f t="shared" si="109"/>
        <v>0</v>
      </c>
      <c r="H115" s="433">
        <f t="shared" si="109"/>
        <v>0</v>
      </c>
      <c r="I115" s="433">
        <f t="shared" si="109"/>
        <v>0</v>
      </c>
      <c r="J115" s="433">
        <f t="shared" si="109"/>
        <v>0</v>
      </c>
      <c r="K115" s="433">
        <f t="shared" si="109"/>
        <v>0</v>
      </c>
      <c r="L115" s="433">
        <f t="shared" si="109"/>
        <v>0</v>
      </c>
      <c r="M115" s="433">
        <f t="shared" si="109"/>
        <v>0</v>
      </c>
      <c r="N115" s="433">
        <f t="shared" si="109"/>
        <v>0</v>
      </c>
      <c r="O115" s="433">
        <f t="shared" si="109"/>
        <v>0</v>
      </c>
      <c r="P115" s="433">
        <f t="shared" si="109"/>
        <v>0</v>
      </c>
      <c r="Q115" s="433">
        <f t="shared" si="109"/>
        <v>0</v>
      </c>
      <c r="R115" s="433">
        <f t="shared" si="109"/>
        <v>0</v>
      </c>
      <c r="S115" s="433"/>
      <c r="T115" s="399">
        <f t="shared" si="98"/>
        <v>0</v>
      </c>
      <c r="U115" s="400" t="e">
        <f t="shared" si="99"/>
        <v>#DIV/0!</v>
      </c>
    </row>
    <row r="116" spans="1:23" ht="12.75" customHeight="1" x14ac:dyDescent="0.2">
      <c r="A116" s="402" t="str">
        <f>A$10</f>
        <v>Publiskās attiecināmās izmaksas</v>
      </c>
      <c r="B116" s="300">
        <f>SUM(B111:B115)</f>
        <v>0</v>
      </c>
      <c r="C116" s="300">
        <f t="shared" ref="C116:R116" si="110">SUM(C111:C114)</f>
        <v>0</v>
      </c>
      <c r="D116" s="300">
        <f>SUM(D111:D115)</f>
        <v>0</v>
      </c>
      <c r="E116" s="300">
        <f t="shared" si="110"/>
        <v>0</v>
      </c>
      <c r="F116" s="300">
        <f>SUM(F111:F115)</f>
        <v>0</v>
      </c>
      <c r="G116" s="300">
        <f t="shared" si="110"/>
        <v>0</v>
      </c>
      <c r="H116" s="300">
        <f>SUM(H111:H115)</f>
        <v>0</v>
      </c>
      <c r="I116" s="300">
        <f t="shared" si="110"/>
        <v>0</v>
      </c>
      <c r="J116" s="300">
        <f>SUM(J111:J115)</f>
        <v>0</v>
      </c>
      <c r="K116" s="300">
        <f t="shared" si="110"/>
        <v>0</v>
      </c>
      <c r="L116" s="300">
        <f>SUM(L111:L115)</f>
        <v>0</v>
      </c>
      <c r="M116" s="300">
        <f t="shared" si="110"/>
        <v>0</v>
      </c>
      <c r="N116" s="300">
        <f t="shared" si="110"/>
        <v>0</v>
      </c>
      <c r="O116" s="300">
        <f t="shared" si="110"/>
        <v>0</v>
      </c>
      <c r="P116" s="300">
        <f t="shared" si="110"/>
        <v>0</v>
      </c>
      <c r="Q116" s="300">
        <f t="shared" si="110"/>
        <v>0</v>
      </c>
      <c r="R116" s="300">
        <f t="shared" si="110"/>
        <v>0</v>
      </c>
      <c r="S116" s="300"/>
      <c r="T116" s="403">
        <f t="shared" si="98"/>
        <v>0</v>
      </c>
      <c r="U116" s="400" t="e">
        <f t="shared" si="99"/>
        <v>#DIV/0!</v>
      </c>
    </row>
    <row r="117" spans="1:23" ht="12.75" customHeight="1" x14ac:dyDescent="0.2">
      <c r="A117" s="401" t="str">
        <f>A$11</f>
        <v>Privātās attiecināmās izmaksas</v>
      </c>
      <c r="B117" s="433">
        <f>IF($W$108=2,B118-B116,B118*('11. DL 4.pielikums'!$G$36-$L$108))</f>
        <v>0</v>
      </c>
      <c r="C117" s="433">
        <f t="shared" ref="C117:S117" si="111">C118*(1-$L$108)</f>
        <v>0</v>
      </c>
      <c r="D117" s="433">
        <f>IF($W$108=2,D118-D116,D118*('11. DL 4.pielikums'!$G$36-$L$108))</f>
        <v>0</v>
      </c>
      <c r="E117" s="433">
        <f t="shared" si="111"/>
        <v>0</v>
      </c>
      <c r="F117" s="433">
        <f>IF($W$108=2,F118-F116,F118*('11. DL 4.pielikums'!$G$36-$L$108))</f>
        <v>0</v>
      </c>
      <c r="G117" s="433">
        <f t="shared" si="111"/>
        <v>0</v>
      </c>
      <c r="H117" s="433">
        <f>IF($W$108=2,H118-H116,H118*('11. DL 4.pielikums'!$G$36-$L$108))</f>
        <v>0</v>
      </c>
      <c r="I117" s="433">
        <f t="shared" si="111"/>
        <v>0</v>
      </c>
      <c r="J117" s="433">
        <f>IF($W$108=2,J118-J116,J118*('11. DL 4.pielikums'!$G$36-$L$108))</f>
        <v>0</v>
      </c>
      <c r="K117" s="433">
        <f t="shared" si="111"/>
        <v>0</v>
      </c>
      <c r="L117" s="433">
        <f>IF($W$108=2,L118-L116,L118*('11. DL 4.pielikums'!$G$36-$L$108))</f>
        <v>0</v>
      </c>
      <c r="M117" s="433">
        <f t="shared" si="111"/>
        <v>0</v>
      </c>
      <c r="N117" s="433">
        <f>IF($W$108=2,N118-N116,N118*('11. DL 4.pielikums'!$G$36-$L$108))</f>
        <v>0</v>
      </c>
      <c r="O117" s="433">
        <f t="shared" si="111"/>
        <v>0</v>
      </c>
      <c r="P117" s="433">
        <f>IF($W$108=2,P118-P116,P118*('11. DL 4.pielikums'!$G$36-$L$108))</f>
        <v>0</v>
      </c>
      <c r="Q117" s="433">
        <f t="shared" si="111"/>
        <v>0</v>
      </c>
      <c r="R117" s="433">
        <f>IF($W$108=2,R118-R116,R118*('11. DL 4.pielikums'!$G$36-$L$108))</f>
        <v>0</v>
      </c>
      <c r="S117" s="433">
        <f t="shared" si="111"/>
        <v>0</v>
      </c>
      <c r="T117" s="399">
        <f t="shared" si="98"/>
        <v>0</v>
      </c>
      <c r="U117" s="400" t="e">
        <f t="shared" si="99"/>
        <v>#DIV/0!</v>
      </c>
    </row>
    <row r="118" spans="1:23" ht="12.75" customHeight="1" x14ac:dyDescent="0.2">
      <c r="A118" s="402" t="str">
        <f>A$12</f>
        <v>Kopējās attiecināmās izmaksas</v>
      </c>
      <c r="B118" s="300">
        <f>IF(B23=2,'1.2.1.B. Partneris-1'!H27,'1.2.1.B. Partneris-1'!H27*B23)</f>
        <v>0</v>
      </c>
      <c r="C118" s="300"/>
      <c r="D118" s="300">
        <f>IF(D23=2,'1.2.1.B. Partneris-1'!J27+'1.2.1.B. Partneris-1'!H27,'1.2.1.B. Partneris-1'!J27*D23)</f>
        <v>0</v>
      </c>
      <c r="E118" s="300"/>
      <c r="F118" s="300">
        <f>IF(F23=2,'1.2.1.B. Partneris-1'!L27+'1.2.1.B. Partneris-1'!J27+'1.2.1.B. Partneris-1'!H27,'1.2.1.B. Partneris-1'!L27*F23)</f>
        <v>0</v>
      </c>
      <c r="G118" s="300"/>
      <c r="H118" s="300">
        <f>IF(H23=2,'1.2.1.B. Partneris-1'!N27+'1.2.1.B. Partneris-1'!L27+'1.2.1.B. Partneris-1'!J27+'1.2.1.B. Partneris-1'!H27,'1.2.1.B. Partneris-1'!N27*H23)</f>
        <v>0</v>
      </c>
      <c r="I118" s="300"/>
      <c r="J118" s="300">
        <f>IF(J23=2,'1.2.1.B. Partneris-1'!P27,'1.2.1.B. Partneris-1'!P27*J23)</f>
        <v>0</v>
      </c>
      <c r="K118" s="300"/>
      <c r="L118" s="300">
        <f>IF(L23=2,'1.2.1.B. Partneris-1'!R27,'1.2.1.B. Partneris-1'!R27*L23)</f>
        <v>0</v>
      </c>
      <c r="M118" s="300"/>
      <c r="N118" s="300">
        <f>IF(N23=2,'1.2.1.B. Partneris-1'!T27,'1.2.1.B. Partneris-1'!T27*N23)</f>
        <v>0</v>
      </c>
      <c r="O118" s="300"/>
      <c r="P118" s="300">
        <f>IF(P23=2,'1.2.1.B. Partneris-1'!V27,'1.2.1.B. Partneris-1'!V27*P23)</f>
        <v>0</v>
      </c>
      <c r="Q118" s="300"/>
      <c r="R118" s="300">
        <f>IF(R23=2,'1.2.1.B. Partneris-1'!X27,'1.2.1.B. Partneris-1'!X27*R23)</f>
        <v>0</v>
      </c>
      <c r="S118" s="300"/>
      <c r="T118" s="403">
        <f>SUM(B118:R118)</f>
        <v>0</v>
      </c>
      <c r="U118" s="400" t="e">
        <f t="shared" si="99"/>
        <v>#DIV/0!</v>
      </c>
    </row>
    <row r="119" spans="1:23" ht="12.75" hidden="1" customHeight="1" x14ac:dyDescent="0.2">
      <c r="A119" s="401" t="str">
        <f>A$13</f>
        <v>Publiskās ārpusprojekta izmaksas</v>
      </c>
      <c r="B119" s="435"/>
      <c r="C119" s="435"/>
      <c r="D119" s="435"/>
      <c r="E119" s="435"/>
      <c r="F119" s="435"/>
      <c r="G119" s="435"/>
      <c r="H119" s="435"/>
      <c r="I119" s="435"/>
      <c r="J119" s="435"/>
      <c r="K119" s="435"/>
      <c r="L119" s="435"/>
      <c r="M119" s="435"/>
      <c r="N119" s="435"/>
      <c r="O119" s="435"/>
      <c r="P119" s="435"/>
      <c r="Q119" s="435"/>
      <c r="R119" s="435"/>
      <c r="S119" s="435"/>
      <c r="T119" s="399">
        <f t="shared" ref="T119:T121" si="112">SUM(B119:R119)</f>
        <v>0</v>
      </c>
      <c r="U119" s="434" t="s">
        <v>322</v>
      </c>
    </row>
    <row r="120" spans="1:23" ht="12.75" customHeight="1" x14ac:dyDescent="0.2">
      <c r="A120" s="401" t="str">
        <f>A$14</f>
        <v>Privātās ārpusprojekta izmaksas</v>
      </c>
      <c r="B120" s="433">
        <f>IF(B23=2,'1.2.1.B. Partneris-1'!I27,'1.2.1.B. Partneris-1'!I27*B23)</f>
        <v>0</v>
      </c>
      <c r="C120" s="433"/>
      <c r="D120" s="433">
        <f>IF(D23=2,'1.2.1.B. Partneris-1'!K27+'1.2.1.B. Partneris-1'!I27,'1.2.1.B. Partneris-1'!K27*D23)</f>
        <v>0</v>
      </c>
      <c r="E120" s="433"/>
      <c r="F120" s="433">
        <f>IF(F23=2,'1.2.1.B. Partneris-1'!M27+'1.2.1.B. Partneris-1'!K27+'1.2.1.B. Partneris-1'!I27,'1.2.1.B. Partneris-1'!M27*F23)</f>
        <v>0</v>
      </c>
      <c r="G120" s="433"/>
      <c r="H120" s="433">
        <f>IF(H23=2,'1.2.1.B. Partneris-1'!O27+'1.2.1.B. Partneris-1'!M27+'1.2.1.B. Partneris-1'!K27+'1.2.1.B. Partneris-1'!I27,'1.2.1.B. Partneris-1'!O27*H23)</f>
        <v>0</v>
      </c>
      <c r="I120" s="433"/>
      <c r="J120" s="433">
        <f>IF(J23=2,'1.2.1.B. Partneris-1'!Q27,'1.2.1.B. Partneris-1'!Q27*J23)</f>
        <v>0</v>
      </c>
      <c r="K120" s="433"/>
      <c r="L120" s="433">
        <f>IF(L23=2,'1.2.1.B. Partneris-1'!S27,'1.2.1.B. Partneris-1'!S27*L23)</f>
        <v>0</v>
      </c>
      <c r="M120" s="433"/>
      <c r="N120" s="433">
        <f>IF(N23=2,'1.2.1.B. Partneris-1'!U27,'1.2.1.B. Partneris-1'!U27*N23)</f>
        <v>0</v>
      </c>
      <c r="O120" s="433"/>
      <c r="P120" s="433">
        <f>IF(P23=2,'1.2.1.B. Partneris-1'!W27,'1.2.1.B. Partneris-1'!W27*P23)</f>
        <v>0</v>
      </c>
      <c r="Q120" s="433"/>
      <c r="R120" s="433">
        <f>IF(R23=2,'1.2.1.B. Partneris-1'!Y27,'1.2.1.B. Partneris-1'!Y27*R23)</f>
        <v>0</v>
      </c>
      <c r="S120" s="433"/>
      <c r="T120" s="399">
        <f t="shared" si="112"/>
        <v>0</v>
      </c>
      <c r="U120" s="434" t="s">
        <v>322</v>
      </c>
    </row>
    <row r="121" spans="1:23" ht="12.75" customHeight="1" x14ac:dyDescent="0.2">
      <c r="A121" s="402" t="str">
        <f>A$15</f>
        <v>Ārpusprojekta izmaksas kopā</v>
      </c>
      <c r="B121" s="300">
        <f>SUM(B119:B120)</f>
        <v>0</v>
      </c>
      <c r="C121" s="300"/>
      <c r="D121" s="300">
        <f t="shared" ref="D121:R121" si="113">SUM(D119:D120)</f>
        <v>0</v>
      </c>
      <c r="E121" s="300"/>
      <c r="F121" s="300">
        <f t="shared" si="113"/>
        <v>0</v>
      </c>
      <c r="G121" s="300"/>
      <c r="H121" s="300">
        <f t="shared" si="113"/>
        <v>0</v>
      </c>
      <c r="I121" s="300"/>
      <c r="J121" s="300">
        <f t="shared" si="113"/>
        <v>0</v>
      </c>
      <c r="K121" s="300"/>
      <c r="L121" s="300">
        <f t="shared" si="113"/>
        <v>0</v>
      </c>
      <c r="M121" s="300"/>
      <c r="N121" s="300">
        <f t="shared" si="113"/>
        <v>0</v>
      </c>
      <c r="O121" s="300"/>
      <c r="P121" s="300">
        <f t="shared" si="113"/>
        <v>0</v>
      </c>
      <c r="Q121" s="300"/>
      <c r="R121" s="300">
        <f t="shared" si="113"/>
        <v>0</v>
      </c>
      <c r="S121" s="300"/>
      <c r="T121" s="403">
        <f t="shared" si="112"/>
        <v>0</v>
      </c>
      <c r="U121" s="434" t="s">
        <v>322</v>
      </c>
    </row>
    <row r="122" spans="1:23" ht="12.75" customHeight="1" x14ac:dyDescent="0.25">
      <c r="A122" s="407" t="str">
        <f>A$16</f>
        <v>Kopējās izmaksas</v>
      </c>
      <c r="B122" s="408">
        <f>B118+B121</f>
        <v>0</v>
      </c>
      <c r="C122" s="408"/>
      <c r="D122" s="408">
        <f t="shared" ref="D122:R122" si="114">D118+D121</f>
        <v>0</v>
      </c>
      <c r="E122" s="408"/>
      <c r="F122" s="408">
        <f t="shared" si="114"/>
        <v>0</v>
      </c>
      <c r="G122" s="408"/>
      <c r="H122" s="408">
        <f t="shared" si="114"/>
        <v>0</v>
      </c>
      <c r="I122" s="408"/>
      <c r="J122" s="408">
        <f t="shared" si="114"/>
        <v>0</v>
      </c>
      <c r="K122" s="408"/>
      <c r="L122" s="408">
        <f t="shared" si="114"/>
        <v>0</v>
      </c>
      <c r="M122" s="408"/>
      <c r="N122" s="408">
        <f t="shared" si="114"/>
        <v>0</v>
      </c>
      <c r="O122" s="408"/>
      <c r="P122" s="408">
        <f t="shared" si="114"/>
        <v>0</v>
      </c>
      <c r="Q122" s="408"/>
      <c r="R122" s="408">
        <f t="shared" si="114"/>
        <v>0</v>
      </c>
      <c r="S122" s="408"/>
      <c r="T122" s="403">
        <f>SUM(B122:R122)</f>
        <v>0</v>
      </c>
      <c r="U122" s="434" t="s">
        <v>322</v>
      </c>
    </row>
    <row r="123" spans="1:23" ht="12.75" customHeight="1" x14ac:dyDescent="0.25">
      <c r="A123" s="421"/>
      <c r="B123" s="421"/>
      <c r="C123" s="421"/>
      <c r="D123" s="421"/>
      <c r="E123" s="421"/>
      <c r="F123" s="421"/>
      <c r="G123" s="421"/>
      <c r="H123" s="421"/>
      <c r="I123" s="421"/>
      <c r="J123" s="421"/>
      <c r="K123" s="421"/>
      <c r="L123" s="421"/>
      <c r="M123" s="421"/>
      <c r="N123" s="421"/>
      <c r="O123" s="421"/>
      <c r="P123" s="421"/>
      <c r="Q123" s="421"/>
      <c r="R123" s="421"/>
      <c r="S123" s="421"/>
      <c r="T123" s="421"/>
      <c r="U123" s="421"/>
    </row>
    <row r="124" spans="1:23" ht="24" hidden="1" customHeight="1" x14ac:dyDescent="0.2">
      <c r="A124" s="436" t="s">
        <v>334</v>
      </c>
      <c r="B124" s="424">
        <f>'1.2.1.B. Partneris-1'!C3</f>
        <v>0</v>
      </c>
      <c r="C124" s="425"/>
      <c r="D124" s="425"/>
      <c r="E124" s="425"/>
      <c r="F124" s="424">
        <f>'1.2.1.B. Partneris-1'!H3</f>
        <v>0</v>
      </c>
      <c r="G124" s="425"/>
      <c r="H124" s="426"/>
      <c r="I124" s="425"/>
      <c r="J124" s="426" t="s">
        <v>329</v>
      </c>
      <c r="K124" s="425"/>
      <c r="L124" s="428">
        <f>'1.2.1.B. Partneris-1'!C14</f>
        <v>1</v>
      </c>
      <c r="M124" s="425"/>
      <c r="N124" s="429" t="s">
        <v>337</v>
      </c>
      <c r="O124" s="425"/>
      <c r="P124" s="426"/>
      <c r="Q124" s="425"/>
      <c r="R124" s="426"/>
      <c r="S124" s="425"/>
      <c r="T124" s="426"/>
      <c r="U124" s="426"/>
      <c r="W124" s="4">
        <f>IF(F124=Dati!$J$3,1,IF(F124=Dati!$J$4,2,IF(F124=Dati!$J$5,3,0)))</f>
        <v>0</v>
      </c>
    </row>
    <row r="125" spans="1:23" hidden="1" x14ac:dyDescent="0.2">
      <c r="A125" s="395" t="s">
        <v>314</v>
      </c>
      <c r="B125" s="396">
        <f>B$3</f>
        <v>2026</v>
      </c>
      <c r="C125" s="396"/>
      <c r="D125" s="396">
        <f>D$3</f>
        <v>2027</v>
      </c>
      <c r="E125" s="396"/>
      <c r="F125" s="396">
        <f>F$3</f>
        <v>2028</v>
      </c>
      <c r="G125" s="396"/>
      <c r="H125" s="396">
        <f>H$3</f>
        <v>2029</v>
      </c>
      <c r="I125" s="396"/>
      <c r="J125" s="396" t="str">
        <f>J$3</f>
        <v>X</v>
      </c>
      <c r="K125" s="396"/>
      <c r="L125" s="396" t="str">
        <f>L$3</f>
        <v>X</v>
      </c>
      <c r="M125" s="396"/>
      <c r="N125" s="396" t="str">
        <f>N$3</f>
        <v>X</v>
      </c>
      <c r="O125" s="396"/>
      <c r="P125" s="396" t="str">
        <f>P$3</f>
        <v>X</v>
      </c>
      <c r="Q125" s="396"/>
      <c r="R125" s="396" t="str">
        <f>R$3</f>
        <v>X</v>
      </c>
      <c r="S125" s="396"/>
      <c r="T125" s="396"/>
      <c r="U125" s="396"/>
    </row>
    <row r="126" spans="1:23" hidden="1" x14ac:dyDescent="0.2">
      <c r="A126" s="430"/>
      <c r="B126" s="397" t="s">
        <v>315</v>
      </c>
      <c r="C126" s="397"/>
      <c r="D126" s="397" t="s">
        <v>315</v>
      </c>
      <c r="E126" s="397"/>
      <c r="F126" s="397" t="s">
        <v>315</v>
      </c>
      <c r="G126" s="397"/>
      <c r="H126" s="397" t="s">
        <v>315</v>
      </c>
      <c r="I126" s="397"/>
      <c r="J126" s="397" t="s">
        <v>315</v>
      </c>
      <c r="K126" s="397"/>
      <c r="L126" s="397" t="s">
        <v>315</v>
      </c>
      <c r="M126" s="397"/>
      <c r="N126" s="397" t="s">
        <v>315</v>
      </c>
      <c r="O126" s="397"/>
      <c r="P126" s="397" t="s">
        <v>315</v>
      </c>
      <c r="Q126" s="397"/>
      <c r="R126" s="397" t="s">
        <v>315</v>
      </c>
      <c r="S126" s="397"/>
      <c r="T126" s="397" t="s">
        <v>191</v>
      </c>
      <c r="U126" s="397" t="s">
        <v>131</v>
      </c>
    </row>
    <row r="127" spans="1:23" ht="12.75" hidden="1" customHeight="1" x14ac:dyDescent="0.2">
      <c r="A127" s="431" t="str">
        <f>A$5</f>
        <v>Taisnīgas pārkārtošanās fonds</v>
      </c>
      <c r="B127" s="432">
        <f>(B134*$L$124)*$W$19-B131</f>
        <v>0</v>
      </c>
      <c r="C127" s="432"/>
      <c r="D127" s="432">
        <f t="shared" ref="D127:P127" si="115">(D134*$L$124)*$W$19-D131</f>
        <v>0</v>
      </c>
      <c r="E127" s="432"/>
      <c r="F127" s="432">
        <f t="shared" si="115"/>
        <v>0</v>
      </c>
      <c r="G127" s="432"/>
      <c r="H127" s="432">
        <f t="shared" si="115"/>
        <v>0</v>
      </c>
      <c r="I127" s="432"/>
      <c r="J127" s="432">
        <f t="shared" si="115"/>
        <v>0</v>
      </c>
      <c r="K127" s="432"/>
      <c r="L127" s="432">
        <f t="shared" si="115"/>
        <v>0</v>
      </c>
      <c r="M127" s="432"/>
      <c r="N127" s="432">
        <f t="shared" si="115"/>
        <v>0</v>
      </c>
      <c r="O127" s="432"/>
      <c r="P127" s="432">
        <f t="shared" si="115"/>
        <v>0</v>
      </c>
      <c r="Q127" s="432"/>
      <c r="R127" s="432">
        <f t="shared" ref="R127" si="116">(R134*$L$124-R131)*$W$19</f>
        <v>0</v>
      </c>
      <c r="S127" s="432"/>
      <c r="T127" s="399">
        <f t="shared" ref="T127:T133" si="117">SUM(B127:R127)</f>
        <v>0</v>
      </c>
      <c r="U127" s="400" t="e">
        <f>T127/$T$134</f>
        <v>#DIV/0!</v>
      </c>
    </row>
    <row r="128" spans="1:23" ht="12.75" hidden="1" customHeight="1" x14ac:dyDescent="0.2">
      <c r="A128" s="401" t="str">
        <f>A$6</f>
        <v>Attiecināmais valsts budžeta finansējums</v>
      </c>
      <c r="B128" s="505"/>
      <c r="C128" s="432"/>
      <c r="D128" s="505"/>
      <c r="E128" s="505"/>
      <c r="F128" s="505"/>
      <c r="G128" s="505"/>
      <c r="H128" s="505"/>
      <c r="I128" s="505"/>
      <c r="J128" s="505"/>
      <c r="K128" s="505"/>
      <c r="L128" s="505"/>
      <c r="M128" s="505"/>
      <c r="N128" s="505"/>
      <c r="O128" s="505"/>
      <c r="P128" s="505"/>
      <c r="Q128" s="505"/>
      <c r="R128" s="505"/>
      <c r="S128" s="432"/>
      <c r="T128" s="399">
        <f t="shared" si="117"/>
        <v>0</v>
      </c>
      <c r="U128" s="400" t="e">
        <f t="shared" ref="U128:U134" si="118">T128/$T$134</f>
        <v>#DIV/0!</v>
      </c>
    </row>
    <row r="129" spans="1:23" ht="12.75" hidden="1" customHeight="1" x14ac:dyDescent="0.2">
      <c r="A129" s="401" t="str">
        <f>A$7</f>
        <v>Cits publiskais finansējums</v>
      </c>
      <c r="B129" s="512"/>
      <c r="C129" s="432"/>
      <c r="D129" s="512"/>
      <c r="E129" s="432"/>
      <c r="F129" s="512"/>
      <c r="G129" s="432"/>
      <c r="H129" s="512"/>
      <c r="I129" s="432"/>
      <c r="J129" s="512"/>
      <c r="K129" s="432"/>
      <c r="L129" s="512"/>
      <c r="M129" s="432"/>
      <c r="N129" s="512"/>
      <c r="O129" s="432"/>
      <c r="P129" s="512"/>
      <c r="Q129" s="432"/>
      <c r="R129" s="512"/>
      <c r="S129" s="433"/>
      <c r="T129" s="399">
        <f t="shared" si="117"/>
        <v>0</v>
      </c>
      <c r="U129" s="400" t="e">
        <f t="shared" si="118"/>
        <v>#DIV/0!</v>
      </c>
    </row>
    <row r="130" spans="1:23" ht="12.75" hidden="1" customHeight="1" x14ac:dyDescent="0.2">
      <c r="A130" s="401" t="str">
        <f>A$8</f>
        <v>Pašvaldības finansējums</v>
      </c>
      <c r="B130" s="433">
        <f>IF($F$124="Pašvaldība vai tās izveidota iestāde",B134-B127-B131,0)</f>
        <v>0</v>
      </c>
      <c r="C130" s="433">
        <f t="shared" ref="C130:R130" si="119">IF($F$124="Pašvaldība vai tās izveidota iestāde",C134-C127-C131,0)</f>
        <v>0</v>
      </c>
      <c r="D130" s="433">
        <f t="shared" si="119"/>
        <v>0</v>
      </c>
      <c r="E130" s="433">
        <f t="shared" si="119"/>
        <v>0</v>
      </c>
      <c r="F130" s="433">
        <f t="shared" si="119"/>
        <v>0</v>
      </c>
      <c r="G130" s="433">
        <f t="shared" si="119"/>
        <v>0</v>
      </c>
      <c r="H130" s="433">
        <f t="shared" si="119"/>
        <v>0</v>
      </c>
      <c r="I130" s="433">
        <f t="shared" si="119"/>
        <v>0</v>
      </c>
      <c r="J130" s="433">
        <f t="shared" si="119"/>
        <v>0</v>
      </c>
      <c r="K130" s="433">
        <f t="shared" si="119"/>
        <v>0</v>
      </c>
      <c r="L130" s="433">
        <f t="shared" si="119"/>
        <v>0</v>
      </c>
      <c r="M130" s="433">
        <f t="shared" si="119"/>
        <v>0</v>
      </c>
      <c r="N130" s="433">
        <f t="shared" si="119"/>
        <v>0</v>
      </c>
      <c r="O130" s="433">
        <f t="shared" si="119"/>
        <v>0</v>
      </c>
      <c r="P130" s="433">
        <f t="shared" si="119"/>
        <v>0</v>
      </c>
      <c r="Q130" s="433">
        <f t="shared" si="119"/>
        <v>0</v>
      </c>
      <c r="R130" s="433">
        <f t="shared" si="119"/>
        <v>0</v>
      </c>
      <c r="S130" s="433"/>
      <c r="T130" s="399">
        <f t="shared" si="117"/>
        <v>0</v>
      </c>
      <c r="U130" s="400" t="e">
        <f t="shared" si="118"/>
        <v>#DIV/0!</v>
      </c>
    </row>
    <row r="131" spans="1:23" s="3" customFormat="1" ht="12.75" hidden="1" customHeight="1" x14ac:dyDescent="0.2">
      <c r="A131" s="401" t="str">
        <f>A$9</f>
        <v>Elastības finansējums</v>
      </c>
      <c r="B131" s="433">
        <f>B134*$W$20*$L$124</f>
        <v>0</v>
      </c>
      <c r="C131" s="433">
        <f t="shared" ref="C131:R131" si="120">C134*$W$20*$L$124</f>
        <v>0</v>
      </c>
      <c r="D131" s="433">
        <f t="shared" si="120"/>
        <v>0</v>
      </c>
      <c r="E131" s="433">
        <f t="shared" si="120"/>
        <v>0</v>
      </c>
      <c r="F131" s="433">
        <f t="shared" si="120"/>
        <v>0</v>
      </c>
      <c r="G131" s="433">
        <f t="shared" si="120"/>
        <v>0</v>
      </c>
      <c r="H131" s="433">
        <f t="shared" si="120"/>
        <v>0</v>
      </c>
      <c r="I131" s="433">
        <f t="shared" si="120"/>
        <v>0</v>
      </c>
      <c r="J131" s="433">
        <f t="shared" si="120"/>
        <v>0</v>
      </c>
      <c r="K131" s="433">
        <f t="shared" si="120"/>
        <v>0</v>
      </c>
      <c r="L131" s="433">
        <f t="shared" si="120"/>
        <v>0</v>
      </c>
      <c r="M131" s="433">
        <f t="shared" si="120"/>
        <v>0</v>
      </c>
      <c r="N131" s="433">
        <f t="shared" si="120"/>
        <v>0</v>
      </c>
      <c r="O131" s="433">
        <f t="shared" si="120"/>
        <v>0</v>
      </c>
      <c r="P131" s="433">
        <f t="shared" si="120"/>
        <v>0</v>
      </c>
      <c r="Q131" s="433">
        <f t="shared" si="120"/>
        <v>0</v>
      </c>
      <c r="R131" s="433">
        <f t="shared" si="120"/>
        <v>0</v>
      </c>
      <c r="S131" s="433"/>
      <c r="T131" s="399">
        <f t="shared" si="117"/>
        <v>0</v>
      </c>
      <c r="U131" s="400" t="e">
        <f t="shared" si="118"/>
        <v>#DIV/0!</v>
      </c>
    </row>
    <row r="132" spans="1:23" ht="12.75" hidden="1" customHeight="1" x14ac:dyDescent="0.2">
      <c r="A132" s="402" t="str">
        <f>A$10</f>
        <v>Publiskās attiecināmās izmaksas</v>
      </c>
      <c r="B132" s="300">
        <f>SUM(B127:B130)</f>
        <v>0</v>
      </c>
      <c r="C132" s="300">
        <f t="shared" ref="C132:R132" si="121">SUM(C127:C130)</f>
        <v>0</v>
      </c>
      <c r="D132" s="300">
        <f t="shared" si="121"/>
        <v>0</v>
      </c>
      <c r="E132" s="300">
        <f t="shared" si="121"/>
        <v>0</v>
      </c>
      <c r="F132" s="300">
        <f t="shared" si="121"/>
        <v>0</v>
      </c>
      <c r="G132" s="300">
        <f t="shared" si="121"/>
        <v>0</v>
      </c>
      <c r="H132" s="300">
        <f t="shared" si="121"/>
        <v>0</v>
      </c>
      <c r="I132" s="300">
        <f t="shared" si="121"/>
        <v>0</v>
      </c>
      <c r="J132" s="300">
        <f t="shared" si="121"/>
        <v>0</v>
      </c>
      <c r="K132" s="300">
        <f t="shared" si="121"/>
        <v>0</v>
      </c>
      <c r="L132" s="300">
        <f t="shared" si="121"/>
        <v>0</v>
      </c>
      <c r="M132" s="300">
        <f t="shared" si="121"/>
        <v>0</v>
      </c>
      <c r="N132" s="300">
        <f t="shared" si="121"/>
        <v>0</v>
      </c>
      <c r="O132" s="300">
        <f t="shared" si="121"/>
        <v>0</v>
      </c>
      <c r="P132" s="300">
        <f t="shared" si="121"/>
        <v>0</v>
      </c>
      <c r="Q132" s="300">
        <f t="shared" si="121"/>
        <v>0</v>
      </c>
      <c r="R132" s="300">
        <f t="shared" si="121"/>
        <v>0</v>
      </c>
      <c r="S132" s="300"/>
      <c r="T132" s="403">
        <f t="shared" si="117"/>
        <v>0</v>
      </c>
      <c r="U132" s="400" t="e">
        <f t="shared" si="118"/>
        <v>#DIV/0!</v>
      </c>
    </row>
    <row r="133" spans="1:23" ht="12.75" hidden="1" customHeight="1" x14ac:dyDescent="0.2">
      <c r="A133" s="401" t="str">
        <f>A$11</f>
        <v>Privātās attiecināmās izmaksas</v>
      </c>
      <c r="B133" s="433">
        <f>IF($F$124="Pašvaldība vai tās izveidota iestāde",0,B134-B127-B131)</f>
        <v>0</v>
      </c>
      <c r="C133" s="433">
        <f t="shared" ref="C133:R133" si="122">IF($F$124="Pašvaldība vai tās izveidota iestāde",0,C134-C127-C131)</f>
        <v>0</v>
      </c>
      <c r="D133" s="433">
        <f t="shared" si="122"/>
        <v>0</v>
      </c>
      <c r="E133" s="433">
        <f t="shared" si="122"/>
        <v>0</v>
      </c>
      <c r="F133" s="433">
        <f t="shared" si="122"/>
        <v>0</v>
      </c>
      <c r="G133" s="433">
        <f t="shared" si="122"/>
        <v>0</v>
      </c>
      <c r="H133" s="433">
        <f t="shared" si="122"/>
        <v>0</v>
      </c>
      <c r="I133" s="433">
        <f t="shared" si="122"/>
        <v>0</v>
      </c>
      <c r="J133" s="433">
        <f t="shared" si="122"/>
        <v>0</v>
      </c>
      <c r="K133" s="433">
        <f t="shared" si="122"/>
        <v>0</v>
      </c>
      <c r="L133" s="433">
        <f t="shared" si="122"/>
        <v>0</v>
      </c>
      <c r="M133" s="433">
        <f t="shared" si="122"/>
        <v>0</v>
      </c>
      <c r="N133" s="433">
        <f t="shared" si="122"/>
        <v>0</v>
      </c>
      <c r="O133" s="433">
        <f t="shared" si="122"/>
        <v>0</v>
      </c>
      <c r="P133" s="433">
        <f t="shared" si="122"/>
        <v>0</v>
      </c>
      <c r="Q133" s="433">
        <f t="shared" si="122"/>
        <v>0</v>
      </c>
      <c r="R133" s="433">
        <f t="shared" si="122"/>
        <v>0</v>
      </c>
      <c r="S133" s="433"/>
      <c r="T133" s="399">
        <f t="shared" si="117"/>
        <v>0</v>
      </c>
      <c r="U133" s="400" t="e">
        <f t="shared" si="118"/>
        <v>#DIV/0!</v>
      </c>
    </row>
    <row r="134" spans="1:23" ht="12.75" hidden="1" customHeight="1" x14ac:dyDescent="0.2">
      <c r="A134" s="402" t="str">
        <f>A$12</f>
        <v>Kopējās attiecināmās izmaksas</v>
      </c>
      <c r="B134" s="300">
        <f>IF(B23=2,'1.2.1.B. Partneris-1'!H28,'1.2.1.B. Partneris-1'!H28*B23)</f>
        <v>0</v>
      </c>
      <c r="C134" s="300"/>
      <c r="D134" s="300">
        <f>IF(D23=2,'1.2.1.B. Partneris-1'!J28+'1.2.1.B. Partneris-1'!H28,'1.2.1.B. Partneris-1'!J28*D23)</f>
        <v>0</v>
      </c>
      <c r="E134" s="300"/>
      <c r="F134" s="300">
        <f>IF(F23=2,'1.2.1.B. Partneris-1'!L28+'1.2.1.B. Partneris-1'!J28+'1.2.1.B. Partneris-1'!H28,'1.2.1.B. Partneris-1'!L28*F23)</f>
        <v>0</v>
      </c>
      <c r="G134" s="300"/>
      <c r="H134" s="300">
        <f>IF(H23=2,'1.2.1.B. Partneris-1'!N28+'1.2.1.B. Partneris-1'!L28+'1.2.1.B. Partneris-1'!J28+'1.2.1.B. Partneris-1'!H28,'1.2.1.B. Partneris-1'!N28*H23)</f>
        <v>0</v>
      </c>
      <c r="I134" s="300"/>
      <c r="J134" s="300">
        <f>IF(J23=2,'1.2.1.B. Partneris-1'!P28,'1.2.1.B. Partneris-1'!P28*J23)</f>
        <v>0</v>
      </c>
      <c r="K134" s="300"/>
      <c r="L134" s="300">
        <f>IF(L23=2,'1.2.1.B. Partneris-1'!R28,'1.2.1.B. Partneris-1'!R28*L23)</f>
        <v>0</v>
      </c>
      <c r="M134" s="300"/>
      <c r="N134" s="300">
        <f>IF(N23=2,'1.2.1.B. Partneris-1'!T28,'1.2.1.B. Partneris-1'!T28*N23)</f>
        <v>0</v>
      </c>
      <c r="O134" s="300"/>
      <c r="P134" s="300">
        <f>IF(P23=2,'1.2.1.B. Partneris-1'!V28,'1.2.1.B. Partneris-1'!V28*P23)</f>
        <v>0</v>
      </c>
      <c r="Q134" s="300"/>
      <c r="R134" s="300">
        <f>IF(R23=2,'1.2.1.B. Partneris-1'!X28,'1.2.1.B. Partneris-1'!X28*R23)</f>
        <v>0</v>
      </c>
      <c r="S134" s="300"/>
      <c r="T134" s="403">
        <f>SUM(B134:R134)</f>
        <v>0</v>
      </c>
      <c r="U134" s="400" t="e">
        <f t="shared" si="118"/>
        <v>#DIV/0!</v>
      </c>
    </row>
    <row r="135" spans="1:23" ht="12.75" hidden="1" customHeight="1" x14ac:dyDescent="0.2">
      <c r="A135" s="401" t="str">
        <f>A$13</f>
        <v>Publiskās ārpusprojekta izmaksas</v>
      </c>
      <c r="B135" s="435"/>
      <c r="C135" s="435"/>
      <c r="D135" s="435"/>
      <c r="E135" s="435"/>
      <c r="F135" s="435"/>
      <c r="G135" s="435"/>
      <c r="H135" s="435"/>
      <c r="I135" s="435"/>
      <c r="J135" s="435"/>
      <c r="K135" s="435"/>
      <c r="L135" s="435"/>
      <c r="M135" s="435"/>
      <c r="N135" s="435"/>
      <c r="O135" s="435"/>
      <c r="P135" s="435"/>
      <c r="Q135" s="435"/>
      <c r="R135" s="435"/>
      <c r="S135" s="435"/>
      <c r="T135" s="399">
        <f t="shared" ref="T135:T137" si="123">SUM(B135:R135)</f>
        <v>0</v>
      </c>
      <c r="U135" s="434" t="s">
        <v>322</v>
      </c>
    </row>
    <row r="136" spans="1:23" ht="12.75" hidden="1" customHeight="1" x14ac:dyDescent="0.2">
      <c r="A136" s="401" t="str">
        <f>A$14</f>
        <v>Privātās ārpusprojekta izmaksas</v>
      </c>
      <c r="B136" s="433">
        <f>IF(B23=2,'1.2.1.B. Partneris-1'!I28,'1.2.1.B. Partneris-1'!I28*B23)</f>
        <v>0</v>
      </c>
      <c r="C136" s="433"/>
      <c r="D136" s="433">
        <f>IF(D23=2,'1.2.1.B. Partneris-1'!K28+'1.2.1.B. Partneris-1'!I28,'1.2.1.B. Partneris-1'!K28*D23)</f>
        <v>0</v>
      </c>
      <c r="E136" s="433"/>
      <c r="F136" s="433">
        <f>IF(F23=2,'1.2.1.B. Partneris-1'!M28+'1.2.1.B. Partneris-1'!K28+'1.2.1.B. Partneris-1'!I28,'1.2.1.B. Partneris-1'!M28*F23)</f>
        <v>0</v>
      </c>
      <c r="G136" s="433"/>
      <c r="H136" s="433">
        <f>IF(H23=2,'1.2.1.B. Partneris-1'!O28+'1.2.1.B. Partneris-1'!M28+'1.2.1.B. Partneris-1'!K28+'1.2.1.B. Partneris-1'!I28,'1.2.1.B. Partneris-1'!O28*H23)</f>
        <v>0</v>
      </c>
      <c r="I136" s="433"/>
      <c r="J136" s="433">
        <f>IF(J23=2,'1.2.1.B. Partneris-1'!Q28,'1.2.1.B. Partneris-1'!Q28*J23)</f>
        <v>0</v>
      </c>
      <c r="K136" s="433"/>
      <c r="L136" s="433">
        <f>IF(L23=2,'1.2.1.B. Partneris-1'!S28,'1.2.1.B. Partneris-1'!S28*L23)</f>
        <v>0</v>
      </c>
      <c r="M136" s="433"/>
      <c r="N136" s="433">
        <f>IF(N23=2,'1.2.1.B. Partneris-1'!U28,'1.2.1.B. Partneris-1'!U28*N23)</f>
        <v>0</v>
      </c>
      <c r="O136" s="433"/>
      <c r="P136" s="433">
        <f>IF(P23=2,'1.2.1.B. Partneris-1'!W28,'1.2.1.B. Partneris-1'!W28*P23)</f>
        <v>0</v>
      </c>
      <c r="Q136" s="433"/>
      <c r="R136" s="433">
        <f>IF(R23=2,'1.2.1.B. Partneris-1'!Y28,'1.2.1.B. Partneris-1'!Y28*R23)</f>
        <v>0</v>
      </c>
      <c r="S136" s="433"/>
      <c r="T136" s="399">
        <f t="shared" si="123"/>
        <v>0</v>
      </c>
      <c r="U136" s="434" t="s">
        <v>322</v>
      </c>
    </row>
    <row r="137" spans="1:23" ht="12.75" hidden="1" customHeight="1" x14ac:dyDescent="0.2">
      <c r="A137" s="402" t="str">
        <f>A$15</f>
        <v>Ārpusprojekta izmaksas kopā</v>
      </c>
      <c r="B137" s="300">
        <f>SUM(B135:B136)</f>
        <v>0</v>
      </c>
      <c r="C137" s="300"/>
      <c r="D137" s="300">
        <f t="shared" ref="D137:R137" si="124">SUM(D135:D136)</f>
        <v>0</v>
      </c>
      <c r="E137" s="300"/>
      <c r="F137" s="300">
        <f t="shared" si="124"/>
        <v>0</v>
      </c>
      <c r="G137" s="300"/>
      <c r="H137" s="300">
        <f t="shared" si="124"/>
        <v>0</v>
      </c>
      <c r="I137" s="300"/>
      <c r="J137" s="300">
        <f t="shared" si="124"/>
        <v>0</v>
      </c>
      <c r="K137" s="300"/>
      <c r="L137" s="300">
        <f t="shared" si="124"/>
        <v>0</v>
      </c>
      <c r="M137" s="300"/>
      <c r="N137" s="300">
        <f t="shared" si="124"/>
        <v>0</v>
      </c>
      <c r="O137" s="300"/>
      <c r="P137" s="300">
        <f t="shared" si="124"/>
        <v>0</v>
      </c>
      <c r="Q137" s="300"/>
      <c r="R137" s="300">
        <f t="shared" si="124"/>
        <v>0</v>
      </c>
      <c r="S137" s="300"/>
      <c r="T137" s="403">
        <f t="shared" si="123"/>
        <v>0</v>
      </c>
      <c r="U137" s="434" t="s">
        <v>322</v>
      </c>
    </row>
    <row r="138" spans="1:23" ht="12.75" hidden="1" customHeight="1" x14ac:dyDescent="0.25">
      <c r="A138" s="407" t="str">
        <f>A$16</f>
        <v>Kopējās izmaksas</v>
      </c>
      <c r="B138" s="408">
        <f>B134+B137</f>
        <v>0</v>
      </c>
      <c r="C138" s="408"/>
      <c r="D138" s="408">
        <f t="shared" ref="D138:R138" si="125">D134+D137</f>
        <v>0</v>
      </c>
      <c r="E138" s="408"/>
      <c r="F138" s="408">
        <f t="shared" si="125"/>
        <v>0</v>
      </c>
      <c r="G138" s="408"/>
      <c r="H138" s="408">
        <f t="shared" si="125"/>
        <v>0</v>
      </c>
      <c r="I138" s="408"/>
      <c r="J138" s="408">
        <f t="shared" si="125"/>
        <v>0</v>
      </c>
      <c r="K138" s="408"/>
      <c r="L138" s="408">
        <f t="shared" si="125"/>
        <v>0</v>
      </c>
      <c r="M138" s="408"/>
      <c r="N138" s="408">
        <f t="shared" si="125"/>
        <v>0</v>
      </c>
      <c r="O138" s="408"/>
      <c r="P138" s="408">
        <f t="shared" si="125"/>
        <v>0</v>
      </c>
      <c r="Q138" s="408"/>
      <c r="R138" s="408">
        <f t="shared" si="125"/>
        <v>0</v>
      </c>
      <c r="S138" s="408"/>
      <c r="T138" s="403">
        <f>SUM(B138:R138)</f>
        <v>0</v>
      </c>
      <c r="U138" s="434" t="s">
        <v>322</v>
      </c>
    </row>
    <row r="139" spans="1:23" ht="12.75" hidden="1" customHeight="1" x14ac:dyDescent="0.25">
      <c r="A139" s="421"/>
      <c r="B139" s="421"/>
      <c r="C139" s="421"/>
      <c r="D139" s="421"/>
      <c r="E139" s="421"/>
      <c r="F139" s="421"/>
      <c r="G139" s="421"/>
      <c r="H139" s="421"/>
      <c r="I139" s="421"/>
      <c r="J139" s="421"/>
      <c r="K139" s="421"/>
      <c r="L139" s="421"/>
      <c r="M139" s="421"/>
      <c r="N139" s="421"/>
      <c r="O139" s="421"/>
      <c r="P139" s="421"/>
      <c r="Q139" s="421"/>
      <c r="R139" s="421"/>
      <c r="S139" s="421"/>
      <c r="T139" s="421"/>
      <c r="U139" s="421"/>
    </row>
    <row r="140" spans="1:23" ht="24" hidden="1" customHeight="1" x14ac:dyDescent="0.2">
      <c r="A140" s="436" t="s">
        <v>334</v>
      </c>
      <c r="B140" s="424">
        <f>'1.2.1.C. Partneris-1'!C3</f>
        <v>0</v>
      </c>
      <c r="C140" s="425"/>
      <c r="D140" s="425"/>
      <c r="E140" s="425"/>
      <c r="F140" s="424">
        <f>'1.2.1.C. Partneris-1'!H3</f>
        <v>0</v>
      </c>
      <c r="G140" s="425"/>
      <c r="H140" s="426"/>
      <c r="I140" s="425"/>
      <c r="J140" s="426" t="s">
        <v>329</v>
      </c>
      <c r="K140" s="425"/>
      <c r="L140" s="428">
        <f>'1.2.1.C. Partneris-1'!C24</f>
        <v>0.85</v>
      </c>
      <c r="M140" s="425"/>
      <c r="N140" s="429" t="s">
        <v>338</v>
      </c>
      <c r="O140" s="425"/>
      <c r="P140" s="426"/>
      <c r="Q140" s="425"/>
      <c r="R140" s="426"/>
      <c r="S140" s="425"/>
      <c r="T140" s="426"/>
      <c r="U140" s="426"/>
      <c r="W140" s="4">
        <f>IF(F140=Dati!$J$3,1,IF(F140=Dati!$J$4,2,IF(F140=Dati!$J$5,3,0)))</f>
        <v>0</v>
      </c>
    </row>
    <row r="141" spans="1:23" hidden="1" x14ac:dyDescent="0.2">
      <c r="A141" s="395" t="s">
        <v>314</v>
      </c>
      <c r="B141" s="396">
        <f>B$3</f>
        <v>2026</v>
      </c>
      <c r="C141" s="396"/>
      <c r="D141" s="396">
        <f>D$3</f>
        <v>2027</v>
      </c>
      <c r="E141" s="396"/>
      <c r="F141" s="396">
        <f>F$3</f>
        <v>2028</v>
      </c>
      <c r="G141" s="396"/>
      <c r="H141" s="396">
        <f>H$3</f>
        <v>2029</v>
      </c>
      <c r="I141" s="396"/>
      <c r="J141" s="396" t="str">
        <f>J$3</f>
        <v>X</v>
      </c>
      <c r="K141" s="396"/>
      <c r="L141" s="396" t="str">
        <f>L$3</f>
        <v>X</v>
      </c>
      <c r="M141" s="396"/>
      <c r="N141" s="396" t="str">
        <f>N$3</f>
        <v>X</v>
      </c>
      <c r="O141" s="396"/>
      <c r="P141" s="396" t="str">
        <f>P$3</f>
        <v>X</v>
      </c>
      <c r="Q141" s="396"/>
      <c r="R141" s="396" t="str">
        <f>R$3</f>
        <v>X</v>
      </c>
      <c r="S141" s="396"/>
      <c r="T141" s="396"/>
      <c r="U141" s="396"/>
    </row>
    <row r="142" spans="1:23" hidden="1" x14ac:dyDescent="0.2">
      <c r="A142" s="430"/>
      <c r="B142" s="397" t="s">
        <v>315</v>
      </c>
      <c r="C142" s="397"/>
      <c r="D142" s="397" t="s">
        <v>315</v>
      </c>
      <c r="E142" s="397"/>
      <c r="F142" s="397" t="s">
        <v>315</v>
      </c>
      <c r="G142" s="397"/>
      <c r="H142" s="397" t="s">
        <v>315</v>
      </c>
      <c r="I142" s="397"/>
      <c r="J142" s="397" t="s">
        <v>315</v>
      </c>
      <c r="K142" s="397"/>
      <c r="L142" s="397" t="s">
        <v>315</v>
      </c>
      <c r="M142" s="397"/>
      <c r="N142" s="397" t="s">
        <v>315</v>
      </c>
      <c r="O142" s="397"/>
      <c r="P142" s="397" t="s">
        <v>315</v>
      </c>
      <c r="Q142" s="397"/>
      <c r="R142" s="397" t="s">
        <v>315</v>
      </c>
      <c r="S142" s="397"/>
      <c r="T142" s="397" t="s">
        <v>191</v>
      </c>
      <c r="U142" s="397" t="s">
        <v>131</v>
      </c>
    </row>
    <row r="143" spans="1:23" ht="12.75" hidden="1" customHeight="1" x14ac:dyDescent="0.2">
      <c r="A143" s="431" t="str">
        <f>A$5</f>
        <v>Taisnīgas pārkārtošanās fonds</v>
      </c>
      <c r="B143" s="432">
        <f>(B150*$L$140)*$W$19-B147</f>
        <v>0</v>
      </c>
      <c r="C143" s="432"/>
      <c r="D143" s="432">
        <f>(D150*$L$140)*$W$19-D147</f>
        <v>0</v>
      </c>
      <c r="E143" s="432"/>
      <c r="F143" s="432">
        <f>(F150*$L$140)*$W$19-F147</f>
        <v>0</v>
      </c>
      <c r="G143" s="432"/>
      <c r="H143" s="432">
        <f>(H150*$L$140)*$W$19-H147</f>
        <v>0</v>
      </c>
      <c r="I143" s="432"/>
      <c r="J143" s="432">
        <f>(J150*$L$140)*$W$19-J147</f>
        <v>0</v>
      </c>
      <c r="K143" s="432"/>
      <c r="L143" s="432">
        <f>(L150*$L$140)*$W$19-L147</f>
        <v>0</v>
      </c>
      <c r="M143" s="432"/>
      <c r="N143" s="432">
        <f t="shared" ref="N143:R143" si="126">(N150*$L$140-N155)*$W$19</f>
        <v>0</v>
      </c>
      <c r="O143" s="432"/>
      <c r="P143" s="432">
        <f t="shared" si="126"/>
        <v>0</v>
      </c>
      <c r="Q143" s="432"/>
      <c r="R143" s="432">
        <f t="shared" si="126"/>
        <v>0</v>
      </c>
      <c r="S143" s="432"/>
      <c r="T143" s="399">
        <f>SUM(B143:R143)</f>
        <v>0</v>
      </c>
      <c r="U143" s="400" t="e">
        <f>T143/$T$150</f>
        <v>#DIV/0!</v>
      </c>
    </row>
    <row r="144" spans="1:23" ht="12.75" hidden="1" customHeight="1" x14ac:dyDescent="0.2">
      <c r="A144" s="401" t="str">
        <f>A$6</f>
        <v>Attiecināmais valsts budžeta finansējums</v>
      </c>
      <c r="B144" s="432"/>
      <c r="C144" s="432"/>
      <c r="D144" s="432"/>
      <c r="E144" s="432"/>
      <c r="F144" s="432"/>
      <c r="G144" s="432"/>
      <c r="H144" s="432"/>
      <c r="I144" s="432"/>
      <c r="J144" s="432"/>
      <c r="K144" s="432"/>
      <c r="L144" s="432"/>
      <c r="M144" s="432"/>
      <c r="N144" s="432"/>
      <c r="O144" s="432"/>
      <c r="P144" s="432"/>
      <c r="Q144" s="432"/>
      <c r="R144" s="432"/>
      <c r="S144" s="432"/>
      <c r="T144" s="399">
        <f t="shared" ref="T144:T151" si="127">SUM(B144:R144)</f>
        <v>0</v>
      </c>
      <c r="U144" s="400" t="e">
        <f t="shared" ref="U144:U149" si="128">T144/$T$150</f>
        <v>#DIV/0!</v>
      </c>
    </row>
    <row r="145" spans="1:23" ht="12.75" hidden="1" customHeight="1" x14ac:dyDescent="0.2">
      <c r="A145" s="401" t="str">
        <f>A$7</f>
        <v>Cits publiskais finansējums</v>
      </c>
      <c r="B145" s="512"/>
      <c r="C145" s="432"/>
      <c r="D145" s="512"/>
      <c r="E145" s="432"/>
      <c r="F145" s="512"/>
      <c r="G145" s="432"/>
      <c r="H145" s="512"/>
      <c r="I145" s="432"/>
      <c r="J145" s="512"/>
      <c r="K145" s="432"/>
      <c r="L145" s="512"/>
      <c r="M145" s="432"/>
      <c r="N145" s="512"/>
      <c r="O145" s="432"/>
      <c r="P145" s="512"/>
      <c r="Q145" s="432"/>
      <c r="R145" s="512"/>
      <c r="S145" s="433"/>
      <c r="T145" s="399">
        <f t="shared" si="127"/>
        <v>0</v>
      </c>
      <c r="U145" s="400" t="e">
        <f t="shared" si="128"/>
        <v>#DIV/0!</v>
      </c>
    </row>
    <row r="146" spans="1:23" ht="12.75" hidden="1" customHeight="1" x14ac:dyDescent="0.2">
      <c r="A146" s="401" t="str">
        <f>A$8</f>
        <v>Pašvaldības finansējums</v>
      </c>
      <c r="B146" s="433">
        <f>IF($W140=1,B150-B143-B145-B149-B147,0)</f>
        <v>0</v>
      </c>
      <c r="C146" s="433">
        <f t="shared" ref="C146:R146" si="129">IF($W140=1,C150-C143-C145-C149-C147,0)</f>
        <v>0</v>
      </c>
      <c r="D146" s="433">
        <f t="shared" si="129"/>
        <v>0</v>
      </c>
      <c r="E146" s="433">
        <f t="shared" si="129"/>
        <v>0</v>
      </c>
      <c r="F146" s="433">
        <f t="shared" si="129"/>
        <v>0</v>
      </c>
      <c r="G146" s="433">
        <f t="shared" si="129"/>
        <v>0</v>
      </c>
      <c r="H146" s="433">
        <f t="shared" si="129"/>
        <v>0</v>
      </c>
      <c r="I146" s="433">
        <f t="shared" si="129"/>
        <v>0</v>
      </c>
      <c r="J146" s="433">
        <f t="shared" si="129"/>
        <v>0</v>
      </c>
      <c r="K146" s="433">
        <f t="shared" si="129"/>
        <v>0</v>
      </c>
      <c r="L146" s="433">
        <f t="shared" si="129"/>
        <v>0</v>
      </c>
      <c r="M146" s="433">
        <f t="shared" si="129"/>
        <v>0</v>
      </c>
      <c r="N146" s="433">
        <f t="shared" si="129"/>
        <v>0</v>
      </c>
      <c r="O146" s="433">
        <f t="shared" si="129"/>
        <v>0</v>
      </c>
      <c r="P146" s="433">
        <f t="shared" si="129"/>
        <v>0</v>
      </c>
      <c r="Q146" s="433">
        <f t="shared" si="129"/>
        <v>0</v>
      </c>
      <c r="R146" s="433">
        <f t="shared" si="129"/>
        <v>0</v>
      </c>
      <c r="S146" s="433"/>
      <c r="T146" s="399">
        <f t="shared" si="127"/>
        <v>0</v>
      </c>
      <c r="U146" s="400" t="e">
        <f t="shared" si="128"/>
        <v>#DIV/0!</v>
      </c>
    </row>
    <row r="147" spans="1:23" s="3" customFormat="1" ht="12.75" hidden="1" customHeight="1" x14ac:dyDescent="0.2">
      <c r="A147" s="401" t="str">
        <f>A$9</f>
        <v>Elastības finansējums</v>
      </c>
      <c r="B147" s="433">
        <f>B150*$W$20*$L$140</f>
        <v>0</v>
      </c>
      <c r="C147" s="433">
        <f t="shared" ref="C147:R147" si="130">C150*$W$20*$L$140</f>
        <v>0</v>
      </c>
      <c r="D147" s="433">
        <f t="shared" si="130"/>
        <v>0</v>
      </c>
      <c r="E147" s="433">
        <f t="shared" si="130"/>
        <v>0</v>
      </c>
      <c r="F147" s="433">
        <f t="shared" si="130"/>
        <v>0</v>
      </c>
      <c r="G147" s="433">
        <f t="shared" si="130"/>
        <v>0</v>
      </c>
      <c r="H147" s="433">
        <f t="shared" si="130"/>
        <v>0</v>
      </c>
      <c r="I147" s="433">
        <f t="shared" si="130"/>
        <v>0</v>
      </c>
      <c r="J147" s="433">
        <f t="shared" si="130"/>
        <v>0</v>
      </c>
      <c r="K147" s="433">
        <f t="shared" si="130"/>
        <v>0</v>
      </c>
      <c r="L147" s="433">
        <f t="shared" si="130"/>
        <v>0</v>
      </c>
      <c r="M147" s="433">
        <f t="shared" si="130"/>
        <v>0</v>
      </c>
      <c r="N147" s="433">
        <f t="shared" si="130"/>
        <v>0</v>
      </c>
      <c r="O147" s="433">
        <f t="shared" si="130"/>
        <v>0</v>
      </c>
      <c r="P147" s="433">
        <f t="shared" si="130"/>
        <v>0</v>
      </c>
      <c r="Q147" s="433">
        <f t="shared" si="130"/>
        <v>0</v>
      </c>
      <c r="R147" s="433">
        <f t="shared" si="130"/>
        <v>0</v>
      </c>
      <c r="S147" s="433"/>
      <c r="T147" s="399">
        <f t="shared" si="127"/>
        <v>0</v>
      </c>
      <c r="U147" s="400" t="e">
        <f t="shared" si="128"/>
        <v>#DIV/0!</v>
      </c>
    </row>
    <row r="148" spans="1:23" ht="12.75" hidden="1" customHeight="1" x14ac:dyDescent="0.2">
      <c r="A148" s="402" t="str">
        <f>A$10</f>
        <v>Publiskās attiecināmās izmaksas</v>
      </c>
      <c r="B148" s="300">
        <f>SUM(B143:B147)</f>
        <v>0</v>
      </c>
      <c r="C148" s="300">
        <f t="shared" ref="C148:R148" si="131">SUM(C143:C146)</f>
        <v>0</v>
      </c>
      <c r="D148" s="300">
        <f>SUM(D143:D147)</f>
        <v>0</v>
      </c>
      <c r="E148" s="300">
        <f t="shared" si="131"/>
        <v>0</v>
      </c>
      <c r="F148" s="300">
        <f>SUM(F143:F147)</f>
        <v>0</v>
      </c>
      <c r="G148" s="300">
        <f t="shared" si="131"/>
        <v>0</v>
      </c>
      <c r="H148" s="300">
        <f>SUM(H143:H147)</f>
        <v>0</v>
      </c>
      <c r="I148" s="300">
        <f t="shared" si="131"/>
        <v>0</v>
      </c>
      <c r="J148" s="300">
        <f>SUM(J143:J147)</f>
        <v>0</v>
      </c>
      <c r="K148" s="300">
        <f t="shared" si="131"/>
        <v>0</v>
      </c>
      <c r="L148" s="300">
        <f>SUM(L143:L147)</f>
        <v>0</v>
      </c>
      <c r="M148" s="300">
        <f t="shared" si="131"/>
        <v>0</v>
      </c>
      <c r="N148" s="300">
        <f t="shared" si="131"/>
        <v>0</v>
      </c>
      <c r="O148" s="300">
        <f t="shared" si="131"/>
        <v>0</v>
      </c>
      <c r="P148" s="300">
        <f t="shared" si="131"/>
        <v>0</v>
      </c>
      <c r="Q148" s="300">
        <f t="shared" si="131"/>
        <v>0</v>
      </c>
      <c r="R148" s="300">
        <f t="shared" si="131"/>
        <v>0</v>
      </c>
      <c r="S148" s="300"/>
      <c r="T148" s="403">
        <f t="shared" si="127"/>
        <v>0</v>
      </c>
      <c r="U148" s="400" t="e">
        <f>T148/$T$150</f>
        <v>#DIV/0!</v>
      </c>
    </row>
    <row r="149" spans="1:23" ht="12.75" hidden="1" customHeight="1" x14ac:dyDescent="0.2">
      <c r="A149" s="401" t="str">
        <f>A$11</f>
        <v>Privātās attiecināmās izmaksas</v>
      </c>
      <c r="B149" s="433">
        <f>IF($F$140="Pašvaldība vai tās izveidota iestāde",0,B150-B143-B147)</f>
        <v>0</v>
      </c>
      <c r="C149" s="433">
        <f t="shared" ref="C149:R149" si="132">IF($F$140="Pašvaldība vai tās izveidota iestāde",0,C150-C143-C147)</f>
        <v>0</v>
      </c>
      <c r="D149" s="433">
        <f t="shared" si="132"/>
        <v>0</v>
      </c>
      <c r="E149" s="433">
        <f t="shared" si="132"/>
        <v>0</v>
      </c>
      <c r="F149" s="433">
        <f t="shared" si="132"/>
        <v>0</v>
      </c>
      <c r="G149" s="433">
        <f t="shared" si="132"/>
        <v>0</v>
      </c>
      <c r="H149" s="433">
        <f t="shared" si="132"/>
        <v>0</v>
      </c>
      <c r="I149" s="433">
        <f t="shared" si="132"/>
        <v>0</v>
      </c>
      <c r="J149" s="433">
        <f t="shared" si="132"/>
        <v>0</v>
      </c>
      <c r="K149" s="433">
        <f t="shared" si="132"/>
        <v>0</v>
      </c>
      <c r="L149" s="433">
        <f t="shared" si="132"/>
        <v>0</v>
      </c>
      <c r="M149" s="433">
        <f t="shared" si="132"/>
        <v>0</v>
      </c>
      <c r="N149" s="433">
        <f t="shared" si="132"/>
        <v>0</v>
      </c>
      <c r="O149" s="433">
        <f t="shared" si="132"/>
        <v>0</v>
      </c>
      <c r="P149" s="433">
        <f t="shared" si="132"/>
        <v>0</v>
      </c>
      <c r="Q149" s="433">
        <f t="shared" si="132"/>
        <v>0</v>
      </c>
      <c r="R149" s="433">
        <f t="shared" si="132"/>
        <v>0</v>
      </c>
      <c r="S149" s="433"/>
      <c r="T149" s="399">
        <f t="shared" si="127"/>
        <v>0</v>
      </c>
      <c r="U149" s="400" t="e">
        <f t="shared" si="128"/>
        <v>#DIV/0!</v>
      </c>
    </row>
    <row r="150" spans="1:23" ht="12.75" hidden="1" customHeight="1" x14ac:dyDescent="0.2">
      <c r="A150" s="402" t="str">
        <f>A$12</f>
        <v>Kopējās attiecināmās izmaksas</v>
      </c>
      <c r="B150" s="300">
        <f>IF(B23=2,'1.2.1.C. Partneris-1'!H24,'1.2.1.C. Partneris-1'!H24*B23)</f>
        <v>0</v>
      </c>
      <c r="C150" s="300"/>
      <c r="D150" s="300">
        <f>IF(D23=2,'1.2.1.C. Partneris-1'!J24+'1.2.1.C. Partneris-1'!H24,'1.2.1.C. Partneris-1'!J24*D23)</f>
        <v>0</v>
      </c>
      <c r="E150" s="300"/>
      <c r="F150" s="300">
        <f>IF(F23=2,'1.2.1.C. Partneris-1'!L24+'1.2.1.C. Partneris-1'!J24+'1.2.1.C. Partneris-1'!H24,'1.2.1.C. Partneris-1'!L24*F23)</f>
        <v>0</v>
      </c>
      <c r="G150" s="300"/>
      <c r="H150" s="300">
        <f>IF(H23=2,'1.2.1.C. Partneris-1'!N24+'1.2.1.C. Partneris-1'!L24+'1.2.1.C. Partneris-1'!J24+'1.2.1.C. Partneris-1'!H24,'1.2.1.C. Partneris-1'!N24*H23)</f>
        <v>0</v>
      </c>
      <c r="I150" s="300"/>
      <c r="J150" s="300">
        <f>IF(J23=2,'1.2.1.C. Partneris-1'!P24,'1.2.1.C. Partneris-1'!P24*J23)</f>
        <v>0</v>
      </c>
      <c r="K150" s="300"/>
      <c r="L150" s="300">
        <f>IF(L23=2,'1.2.1.C. Partneris-1'!R24,'1.2.1.C. Partneris-1'!R24*L23)</f>
        <v>0</v>
      </c>
      <c r="M150" s="300"/>
      <c r="N150" s="300">
        <f>IF(N23=2,'1.2.1.C. Partneris-1'!T24,'1.2.1.C. Partneris-1'!T24*N23)</f>
        <v>0</v>
      </c>
      <c r="O150" s="300"/>
      <c r="P150" s="300">
        <f>IF(P23=2,'1.2.1.C. Partneris-1'!V24,'1.2.1.C. Partneris-1'!V24*P23)</f>
        <v>0</v>
      </c>
      <c r="Q150" s="300"/>
      <c r="R150" s="300">
        <f>IF(R23=2,'1.2.1.C. Partneris-1'!X24,'1.2.1.C. Partneris-1'!X24*R23)</f>
        <v>0</v>
      </c>
      <c r="S150" s="300"/>
      <c r="T150" s="403">
        <f>SUM(B150:R150)</f>
        <v>0</v>
      </c>
      <c r="U150" s="400" t="e">
        <f>T150/$T$150</f>
        <v>#DIV/0!</v>
      </c>
    </row>
    <row r="151" spans="1:23" ht="12.75" hidden="1" customHeight="1" x14ac:dyDescent="0.2">
      <c r="A151" s="401" t="str">
        <f>A$13</f>
        <v>Publiskās ārpusprojekta izmaksas</v>
      </c>
      <c r="B151" s="433">
        <f>IF($W140=1,B156,0)</f>
        <v>0</v>
      </c>
      <c r="C151" s="433"/>
      <c r="D151" s="433">
        <f>IF($W140=1,D156,0)</f>
        <v>0</v>
      </c>
      <c r="E151" s="433"/>
      <c r="F151" s="433">
        <f>IF($W140=1,F156,0)</f>
        <v>0</v>
      </c>
      <c r="G151" s="433"/>
      <c r="H151" s="433">
        <f>IF($W140=1,H156,0)</f>
        <v>0</v>
      </c>
      <c r="I151" s="433"/>
      <c r="J151" s="433">
        <f>IF($W140=1,J156,0)</f>
        <v>0</v>
      </c>
      <c r="K151" s="433"/>
      <c r="L151" s="433">
        <f>IF($W140=1,L156,0)</f>
        <v>0</v>
      </c>
      <c r="M151" s="433"/>
      <c r="N151" s="433">
        <f>IF($W140=1,N156,0)</f>
        <v>0</v>
      </c>
      <c r="O151" s="433"/>
      <c r="P151" s="433">
        <f>IF($W140=1,P156,0)</f>
        <v>0</v>
      </c>
      <c r="Q151" s="433"/>
      <c r="R151" s="433">
        <f>IF($W140=1,R156,0)</f>
        <v>0</v>
      </c>
      <c r="S151" s="433"/>
      <c r="T151" s="399">
        <f t="shared" si="127"/>
        <v>0</v>
      </c>
      <c r="U151" s="434" t="s">
        <v>322</v>
      </c>
    </row>
    <row r="152" spans="1:23" ht="12.75" hidden="1" customHeight="1" x14ac:dyDescent="0.2">
      <c r="A152" s="401" t="str">
        <f>A$14</f>
        <v>Privātās ārpusprojekta izmaksas</v>
      </c>
      <c r="B152" s="433">
        <f>IF($W$140=1,0,B156)</f>
        <v>0</v>
      </c>
      <c r="C152" s="433"/>
      <c r="D152" s="433">
        <f>IF($W$140=1,0,D156)</f>
        <v>0</v>
      </c>
      <c r="E152" s="433"/>
      <c r="F152" s="433">
        <f>IF($W$140=1,0,F156)</f>
        <v>0</v>
      </c>
      <c r="G152" s="433"/>
      <c r="H152" s="433">
        <f>IF($W$140=1,0,H156)</f>
        <v>0</v>
      </c>
      <c r="I152" s="433"/>
      <c r="J152" s="433">
        <f>IF($W$140=1,0,J156)</f>
        <v>0</v>
      </c>
      <c r="K152" s="433"/>
      <c r="L152" s="433">
        <f>IF($W$140=1,0,L156)</f>
        <v>0</v>
      </c>
      <c r="M152" s="433"/>
      <c r="N152" s="433">
        <f t="shared" ref="N152:T152" si="133">IF($X140=2,0,IF($X140=1,N156,IF($W140=1,0,IF($W140=3,N156,0))))</f>
        <v>0</v>
      </c>
      <c r="O152" s="433"/>
      <c r="P152" s="433">
        <f t="shared" si="133"/>
        <v>0</v>
      </c>
      <c r="Q152" s="433"/>
      <c r="R152" s="433">
        <f t="shared" si="133"/>
        <v>0</v>
      </c>
      <c r="S152" s="433"/>
      <c r="T152" s="433">
        <f t="shared" si="133"/>
        <v>0</v>
      </c>
      <c r="U152" s="434" t="s">
        <v>322</v>
      </c>
    </row>
    <row r="153" spans="1:23" ht="12.75" hidden="1" customHeight="1" x14ac:dyDescent="0.2">
      <c r="A153" s="402" t="str">
        <f>A$15</f>
        <v>Ārpusprojekta izmaksas kopā</v>
      </c>
      <c r="B153" s="300">
        <f>SUM(B151:B152)</f>
        <v>0</v>
      </c>
      <c r="C153" s="300"/>
      <c r="D153" s="300">
        <f t="shared" ref="D153:R153" si="134">SUM(D151:D152)</f>
        <v>0</v>
      </c>
      <c r="E153" s="300"/>
      <c r="F153" s="300">
        <f t="shared" si="134"/>
        <v>0</v>
      </c>
      <c r="G153" s="300"/>
      <c r="H153" s="300">
        <f t="shared" si="134"/>
        <v>0</v>
      </c>
      <c r="I153" s="300"/>
      <c r="J153" s="300">
        <f t="shared" si="134"/>
        <v>0</v>
      </c>
      <c r="K153" s="300"/>
      <c r="L153" s="300">
        <f t="shared" si="134"/>
        <v>0</v>
      </c>
      <c r="M153" s="300"/>
      <c r="N153" s="300">
        <f t="shared" si="134"/>
        <v>0</v>
      </c>
      <c r="O153" s="300"/>
      <c r="P153" s="300">
        <f t="shared" si="134"/>
        <v>0</v>
      </c>
      <c r="Q153" s="300"/>
      <c r="R153" s="300">
        <f t="shared" si="134"/>
        <v>0</v>
      </c>
      <c r="S153" s="300"/>
      <c r="T153" s="403">
        <f t="shared" ref="T153" si="135">SUM(B153:R153)</f>
        <v>0</v>
      </c>
      <c r="U153" s="434" t="s">
        <v>322</v>
      </c>
    </row>
    <row r="154" spans="1:23" ht="12.75" hidden="1" customHeight="1" x14ac:dyDescent="0.25">
      <c r="A154" s="407" t="str">
        <f>A$16</f>
        <v>Kopējās izmaksas</v>
      </c>
      <c r="B154" s="408">
        <f>B150+B153</f>
        <v>0</v>
      </c>
      <c r="C154" s="408"/>
      <c r="D154" s="408">
        <f t="shared" ref="D154:R154" si="136">D150+D153</f>
        <v>0</v>
      </c>
      <c r="E154" s="408"/>
      <c r="F154" s="408">
        <f t="shared" si="136"/>
        <v>0</v>
      </c>
      <c r="G154" s="408"/>
      <c r="H154" s="408">
        <f t="shared" si="136"/>
        <v>0</v>
      </c>
      <c r="I154" s="408"/>
      <c r="J154" s="408">
        <f t="shared" si="136"/>
        <v>0</v>
      </c>
      <c r="K154" s="408"/>
      <c r="L154" s="408">
        <f t="shared" si="136"/>
        <v>0</v>
      </c>
      <c r="M154" s="408"/>
      <c r="N154" s="408">
        <f t="shared" si="136"/>
        <v>0</v>
      </c>
      <c r="O154" s="408"/>
      <c r="P154" s="408">
        <f t="shared" si="136"/>
        <v>0</v>
      </c>
      <c r="Q154" s="408"/>
      <c r="R154" s="408">
        <f t="shared" si="136"/>
        <v>0</v>
      </c>
      <c r="S154" s="408"/>
      <c r="T154" s="403">
        <f>SUM(B154:R154)</f>
        <v>0</v>
      </c>
      <c r="U154" s="434" t="s">
        <v>322</v>
      </c>
    </row>
    <row r="155" spans="1:23" ht="12.75" hidden="1" customHeight="1" x14ac:dyDescent="0.2">
      <c r="A155" s="437" t="s">
        <v>339</v>
      </c>
      <c r="B155" s="438">
        <f>B150*$L$140*$W$20</f>
        <v>0</v>
      </c>
      <c r="C155" s="438"/>
      <c r="D155" s="438">
        <f>D150*$L$140*$W$20</f>
        <v>0</v>
      </c>
      <c r="E155" s="438"/>
      <c r="F155" s="438">
        <f t="shared" ref="F155:R155" si="137">F150*$L$140*$W$20</f>
        <v>0</v>
      </c>
      <c r="G155" s="438"/>
      <c r="H155" s="438">
        <f t="shared" si="137"/>
        <v>0</v>
      </c>
      <c r="I155" s="438"/>
      <c r="J155" s="438">
        <f t="shared" si="137"/>
        <v>0</v>
      </c>
      <c r="K155" s="438"/>
      <c r="L155" s="438">
        <f t="shared" si="137"/>
        <v>0</v>
      </c>
      <c r="M155" s="438"/>
      <c r="N155" s="438">
        <f t="shared" si="137"/>
        <v>0</v>
      </c>
      <c r="O155" s="438"/>
      <c r="P155" s="438">
        <f t="shared" si="137"/>
        <v>0</v>
      </c>
      <c r="Q155" s="438"/>
      <c r="R155" s="438">
        <f t="shared" si="137"/>
        <v>0</v>
      </c>
      <c r="S155" s="438"/>
      <c r="T155" s="438"/>
      <c r="U155" s="445"/>
    </row>
    <row r="156" spans="1:23" ht="12.75" hidden="1" customHeight="1" x14ac:dyDescent="0.2">
      <c r="A156" s="437" t="s">
        <v>340</v>
      </c>
      <c r="B156" s="438">
        <f>IF(B23=2,'1.2.1.C. Partneris-1'!I24,'1.2.1.C. Partneris-1'!I24*B23)</f>
        <v>0</v>
      </c>
      <c r="C156" s="438"/>
      <c r="D156" s="438">
        <f>IF(D23=2,'1.2.1.C. Partneris-1'!K24+'1.2.1.C. Partneris-1'!I24,'1.2.1.C. Partneris-1'!K24*D23)</f>
        <v>0</v>
      </c>
      <c r="E156" s="438"/>
      <c r="F156" s="438">
        <f>IF(F23=2,'1.2.1.C. Partneris-1'!M24+'1.2.1.C. Partneris-1'!K24+'1.2.1.C. Partneris-1'!I24,'1.2.1.C. Partneris-1'!M24*F23)</f>
        <v>0</v>
      </c>
      <c r="G156" s="438"/>
      <c r="H156" s="438">
        <f>IF(H23=2,'1.2.1.C. Partneris-1'!O24+'1.2.1.C. Partneris-1'!M24+'1.2.1.C. Partneris-1'!K24+'1.2.1.C. Partneris-1'!I24,'1.2.1.C. Partneris-1'!O24*H23)</f>
        <v>0</v>
      </c>
      <c r="I156" s="438"/>
      <c r="J156" s="438">
        <f>IF(J23=2,'1.2.1.C. Partneris-1'!Q24,'1.2.1.C. Partneris-1'!Q24*J23)</f>
        <v>0</v>
      </c>
      <c r="K156" s="438"/>
      <c r="L156" s="438">
        <f>IF(L23=2,'1.2.1.C. Partneris-1'!S24,'1.2.1.C. Partneris-1'!S24*L23)</f>
        <v>0</v>
      </c>
      <c r="M156" s="438"/>
      <c r="N156" s="438">
        <f>IF(N23=2,'1.2.1.C. Partneris-1'!U24,'1.2.1.C. Partneris-1'!U24*N23)</f>
        <v>0</v>
      </c>
      <c r="O156" s="438"/>
      <c r="P156" s="438">
        <f>IF(P23=2,'1.2.1.C. Partneris-1'!W24,'1.2.1.C. Partneris-1'!W24*P23)</f>
        <v>0</v>
      </c>
      <c r="Q156" s="438"/>
      <c r="R156" s="438">
        <f>IF(R23=2,'1.2.1.C. Partneris-1'!Y24,'1.2.1.C. Partneris-1'!Y24*R23)</f>
        <v>0</v>
      </c>
      <c r="S156" s="438"/>
      <c r="T156" s="438"/>
      <c r="U156" s="445"/>
    </row>
    <row r="157" spans="1:23" hidden="1" x14ac:dyDescent="0.2"/>
    <row r="158" spans="1:23" ht="24" hidden="1" customHeight="1" x14ac:dyDescent="0.2">
      <c r="A158" s="439" t="s">
        <v>341</v>
      </c>
      <c r="B158" s="424">
        <f>'1.2.2.A. Partneris-2'!C3</f>
        <v>0</v>
      </c>
      <c r="C158" s="425"/>
      <c r="D158" s="425"/>
      <c r="E158" s="425"/>
      <c r="F158" s="424">
        <f>'1.2.2.A. Partneris-2'!H3</f>
        <v>0</v>
      </c>
      <c r="G158" s="425"/>
      <c r="H158" s="426"/>
      <c r="I158" s="425"/>
      <c r="J158" s="426" t="s">
        <v>329</v>
      </c>
      <c r="K158" s="425"/>
      <c r="L158" s="428">
        <f>'1.2.2.A. Partneris-2'!C24</f>
        <v>0.85</v>
      </c>
      <c r="M158" s="425"/>
      <c r="N158" s="429" t="s">
        <v>335</v>
      </c>
      <c r="O158" s="425"/>
      <c r="P158" s="426"/>
      <c r="Q158" s="425"/>
      <c r="R158" s="426"/>
      <c r="S158" s="425"/>
      <c r="T158" s="426"/>
      <c r="U158" s="426"/>
      <c r="W158" s="4">
        <f>IF(F158=Dati!$J$3,1,IF(F158=Dati!$J$4,2,IF(F158=Dati!$J$5,3,0)))</f>
        <v>0</v>
      </c>
    </row>
    <row r="159" spans="1:23" hidden="1" x14ac:dyDescent="0.2">
      <c r="A159" s="395" t="s">
        <v>314</v>
      </c>
      <c r="B159" s="396">
        <f>B$3</f>
        <v>2026</v>
      </c>
      <c r="C159" s="396"/>
      <c r="D159" s="396">
        <f>D$3</f>
        <v>2027</v>
      </c>
      <c r="E159" s="396"/>
      <c r="F159" s="396">
        <f>F$3</f>
        <v>2028</v>
      </c>
      <c r="G159" s="396"/>
      <c r="H159" s="396">
        <f>H$3</f>
        <v>2029</v>
      </c>
      <c r="I159" s="396"/>
      <c r="J159" s="396" t="str">
        <f>J$3</f>
        <v>X</v>
      </c>
      <c r="K159" s="396"/>
      <c r="L159" s="396" t="str">
        <f>L$3</f>
        <v>X</v>
      </c>
      <c r="M159" s="396"/>
      <c r="N159" s="396" t="str">
        <f>N$3</f>
        <v>X</v>
      </c>
      <c r="O159" s="396"/>
      <c r="P159" s="396" t="str">
        <f>P$3</f>
        <v>X</v>
      </c>
      <c r="Q159" s="396"/>
      <c r="R159" s="396" t="str">
        <f>R$3</f>
        <v>X</v>
      </c>
      <c r="S159" s="396"/>
      <c r="T159" s="396"/>
      <c r="U159" s="396"/>
    </row>
    <row r="160" spans="1:23" hidden="1" x14ac:dyDescent="0.2">
      <c r="A160" s="430"/>
      <c r="B160" s="397" t="s">
        <v>315</v>
      </c>
      <c r="C160" s="397"/>
      <c r="D160" s="397" t="s">
        <v>315</v>
      </c>
      <c r="E160" s="397"/>
      <c r="F160" s="397" t="s">
        <v>315</v>
      </c>
      <c r="G160" s="397"/>
      <c r="H160" s="397" t="s">
        <v>315</v>
      </c>
      <c r="I160" s="397"/>
      <c r="J160" s="397" t="s">
        <v>315</v>
      </c>
      <c r="K160" s="397"/>
      <c r="L160" s="397" t="s">
        <v>315</v>
      </c>
      <c r="M160" s="397"/>
      <c r="N160" s="397" t="s">
        <v>315</v>
      </c>
      <c r="O160" s="397"/>
      <c r="P160" s="397" t="s">
        <v>315</v>
      </c>
      <c r="Q160" s="397"/>
      <c r="R160" s="397" t="s">
        <v>315</v>
      </c>
      <c r="S160" s="397"/>
      <c r="T160" s="397" t="s">
        <v>191</v>
      </c>
      <c r="U160" s="397" t="s">
        <v>131</v>
      </c>
    </row>
    <row r="161" spans="1:23" ht="12.75" hidden="1" customHeight="1" x14ac:dyDescent="0.2">
      <c r="A161" s="431" t="str">
        <f>A$5</f>
        <v>Taisnīgas pārkārtošanās fonds</v>
      </c>
      <c r="B161" s="432">
        <f>(B168*$L$158)*$W$19-B165</f>
        <v>0</v>
      </c>
      <c r="C161" s="432"/>
      <c r="D161" s="432">
        <f t="shared" ref="D161:P161" si="138">(D168*$L$158)*$W$19-D165</f>
        <v>0</v>
      </c>
      <c r="E161" s="432"/>
      <c r="F161" s="432">
        <f t="shared" si="138"/>
        <v>0</v>
      </c>
      <c r="G161" s="432"/>
      <c r="H161" s="432">
        <f t="shared" si="138"/>
        <v>0</v>
      </c>
      <c r="I161" s="432"/>
      <c r="J161" s="432">
        <f t="shared" si="138"/>
        <v>0</v>
      </c>
      <c r="K161" s="432"/>
      <c r="L161" s="432">
        <f t="shared" si="138"/>
        <v>0</v>
      </c>
      <c r="M161" s="432"/>
      <c r="N161" s="432">
        <f t="shared" si="138"/>
        <v>0</v>
      </c>
      <c r="O161" s="432"/>
      <c r="P161" s="432">
        <f t="shared" si="138"/>
        <v>0</v>
      </c>
      <c r="Q161" s="432"/>
      <c r="R161" s="432">
        <f t="shared" ref="R161" si="139">(R168*$L$158-R165)*$W$19</f>
        <v>0</v>
      </c>
      <c r="S161" s="432"/>
      <c r="T161" s="399">
        <f t="shared" ref="T161:T168" si="140">SUM(B161:R161)</f>
        <v>0</v>
      </c>
      <c r="U161" s="400" t="e">
        <f>T161/$T$168</f>
        <v>#DIV/0!</v>
      </c>
    </row>
    <row r="162" spans="1:23" ht="12.75" hidden="1" customHeight="1" x14ac:dyDescent="0.2">
      <c r="A162" s="401" t="str">
        <f>A$6</f>
        <v>Attiecināmais valsts budžeta finansējums</v>
      </c>
      <c r="B162" s="432"/>
      <c r="C162" s="432"/>
      <c r="D162" s="432"/>
      <c r="E162" s="432"/>
      <c r="F162" s="432"/>
      <c r="G162" s="432"/>
      <c r="H162" s="432"/>
      <c r="I162" s="432"/>
      <c r="J162" s="432"/>
      <c r="K162" s="432"/>
      <c r="L162" s="432"/>
      <c r="M162" s="432"/>
      <c r="N162" s="432"/>
      <c r="O162" s="432"/>
      <c r="P162" s="432"/>
      <c r="Q162" s="432"/>
      <c r="R162" s="432"/>
      <c r="S162" s="432"/>
      <c r="T162" s="399">
        <f t="shared" si="140"/>
        <v>0</v>
      </c>
      <c r="U162" s="400" t="e">
        <f t="shared" ref="U162:U168" si="141">T162/$T$168</f>
        <v>#DIV/0!</v>
      </c>
    </row>
    <row r="163" spans="1:23" ht="12.75" hidden="1" customHeight="1" x14ac:dyDescent="0.2">
      <c r="A163" s="401" t="str">
        <f>A$7</f>
        <v>Cits publiskais finansējums</v>
      </c>
      <c r="B163" s="433">
        <f>IF($F$158="Speciālās ekonomiskās zonas pārvalde",B168-B161-B165,IF($F$158="Kapitālsabiedrība",B168-B161-B165,0))</f>
        <v>0</v>
      </c>
      <c r="C163" s="432"/>
      <c r="D163" s="433">
        <f t="shared" ref="D163:R163" si="142">IF($F$158="Speciālās ekonomiskās zonas pārvalde",D168-D161-D165,IF($F$158="Kapitālsabiedrība",D168-D161-D165,0))</f>
        <v>0</v>
      </c>
      <c r="E163" s="433">
        <f t="shared" si="142"/>
        <v>0</v>
      </c>
      <c r="F163" s="433">
        <f t="shared" si="142"/>
        <v>0</v>
      </c>
      <c r="G163" s="433">
        <f t="shared" si="142"/>
        <v>0</v>
      </c>
      <c r="H163" s="433">
        <f t="shared" si="142"/>
        <v>0</v>
      </c>
      <c r="I163" s="433">
        <f t="shared" si="142"/>
        <v>0</v>
      </c>
      <c r="J163" s="433">
        <f t="shared" si="142"/>
        <v>0</v>
      </c>
      <c r="K163" s="433">
        <f t="shared" si="142"/>
        <v>0</v>
      </c>
      <c r="L163" s="433">
        <f t="shared" si="142"/>
        <v>0</v>
      </c>
      <c r="M163" s="433">
        <f t="shared" si="142"/>
        <v>0</v>
      </c>
      <c r="N163" s="433">
        <f t="shared" si="142"/>
        <v>0</v>
      </c>
      <c r="O163" s="433">
        <f t="shared" si="142"/>
        <v>0</v>
      </c>
      <c r="P163" s="433">
        <f t="shared" si="142"/>
        <v>0</v>
      </c>
      <c r="Q163" s="433">
        <f t="shared" si="142"/>
        <v>0</v>
      </c>
      <c r="R163" s="433">
        <f t="shared" si="142"/>
        <v>0</v>
      </c>
      <c r="S163" s="433"/>
      <c r="T163" s="399">
        <f t="shared" si="140"/>
        <v>0</v>
      </c>
      <c r="U163" s="400" t="e">
        <f t="shared" si="141"/>
        <v>#DIV/0!</v>
      </c>
    </row>
    <row r="164" spans="1:23" ht="12.75" hidden="1" customHeight="1" x14ac:dyDescent="0.2">
      <c r="A164" s="401" t="str">
        <f>A$8</f>
        <v>Pašvaldības finansējums</v>
      </c>
      <c r="B164" s="433">
        <f>IF($W$158=1,B168-B161-B163-B165,0)</f>
        <v>0</v>
      </c>
      <c r="C164" s="432"/>
      <c r="D164" s="433">
        <f t="shared" ref="D164" si="143">IF($W$158=1,D168-D161-D163-D165,0)</f>
        <v>0</v>
      </c>
      <c r="E164" s="432"/>
      <c r="F164" s="433">
        <f t="shared" ref="F164" si="144">IF($W$158=1,F168-F161-F163-F165,0)</f>
        <v>0</v>
      </c>
      <c r="G164" s="432"/>
      <c r="H164" s="433">
        <f t="shared" ref="H164" si="145">IF($W$158=1,H168-H161-H163-H165,0)</f>
        <v>0</v>
      </c>
      <c r="I164" s="432"/>
      <c r="J164" s="433">
        <f t="shared" ref="J164" si="146">IF($W$158=1,J168-J161-J163-J165,0)</f>
        <v>0</v>
      </c>
      <c r="K164" s="432"/>
      <c r="L164" s="433">
        <f t="shared" ref="L164" si="147">IF($W$158=1,L168-L161-L163-L165,0)</f>
        <v>0</v>
      </c>
      <c r="M164" s="432"/>
      <c r="N164" s="433">
        <f t="shared" ref="N164" si="148">IF($W$158=1,N168-N161-N163-N165,0)</f>
        <v>0</v>
      </c>
      <c r="O164" s="432"/>
      <c r="P164" s="433">
        <f t="shared" ref="P164" si="149">IF($W$158=1,P168-P161-P163-P165,0)</f>
        <v>0</v>
      </c>
      <c r="Q164" s="432"/>
      <c r="R164" s="433">
        <f t="shared" ref="R164" si="150">IF($W$158=1,R168-R161-R163-R165,0)</f>
        <v>0</v>
      </c>
      <c r="S164" s="432"/>
      <c r="T164" s="399">
        <f t="shared" si="140"/>
        <v>0</v>
      </c>
      <c r="U164" s="400" t="e">
        <f t="shared" si="141"/>
        <v>#DIV/0!</v>
      </c>
    </row>
    <row r="165" spans="1:23" s="3" customFormat="1" ht="12.75" hidden="1" customHeight="1" x14ac:dyDescent="0.2">
      <c r="A165" s="401" t="str">
        <f>A$9</f>
        <v>Elastības finansējums</v>
      </c>
      <c r="B165" s="433">
        <f>B168*$L$158*$W$20</f>
        <v>0</v>
      </c>
      <c r="C165" s="432"/>
      <c r="D165" s="433">
        <f t="shared" ref="D165:R165" si="151">D168*$L$158*$W$20</f>
        <v>0</v>
      </c>
      <c r="E165" s="433">
        <f t="shared" si="151"/>
        <v>0</v>
      </c>
      <c r="F165" s="433">
        <f t="shared" si="151"/>
        <v>0</v>
      </c>
      <c r="G165" s="433">
        <f t="shared" si="151"/>
        <v>0</v>
      </c>
      <c r="H165" s="433">
        <f t="shared" si="151"/>
        <v>0</v>
      </c>
      <c r="I165" s="433">
        <f t="shared" si="151"/>
        <v>0</v>
      </c>
      <c r="J165" s="433">
        <f t="shared" si="151"/>
        <v>0</v>
      </c>
      <c r="K165" s="433">
        <f t="shared" si="151"/>
        <v>0</v>
      </c>
      <c r="L165" s="433">
        <f t="shared" si="151"/>
        <v>0</v>
      </c>
      <c r="M165" s="433">
        <f t="shared" si="151"/>
        <v>0</v>
      </c>
      <c r="N165" s="433">
        <f t="shared" si="151"/>
        <v>0</v>
      </c>
      <c r="O165" s="433">
        <f t="shared" si="151"/>
        <v>0</v>
      </c>
      <c r="P165" s="433">
        <f t="shared" si="151"/>
        <v>0</v>
      </c>
      <c r="Q165" s="433">
        <f t="shared" si="151"/>
        <v>0</v>
      </c>
      <c r="R165" s="433">
        <f t="shared" si="151"/>
        <v>0</v>
      </c>
      <c r="S165" s="433"/>
      <c r="T165" s="399">
        <f t="shared" si="140"/>
        <v>0</v>
      </c>
      <c r="U165" s="400" t="e">
        <f t="shared" si="141"/>
        <v>#DIV/0!</v>
      </c>
    </row>
    <row r="166" spans="1:23" ht="12.75" hidden="1" customHeight="1" x14ac:dyDescent="0.2">
      <c r="A166" s="402" t="str">
        <f>A$10</f>
        <v>Publiskās attiecināmās izmaksas</v>
      </c>
      <c r="B166" s="300">
        <f>SUM(B161:B165)</f>
        <v>0</v>
      </c>
      <c r="C166" s="432"/>
      <c r="D166" s="300">
        <f>SUM(D161:D165)</f>
        <v>0</v>
      </c>
      <c r="E166" s="300">
        <f t="shared" ref="E166:R166" si="152">SUM(E161:E164)</f>
        <v>0</v>
      </c>
      <c r="F166" s="300">
        <f>SUM(F161:F165)</f>
        <v>0</v>
      </c>
      <c r="G166" s="300">
        <f t="shared" si="152"/>
        <v>0</v>
      </c>
      <c r="H166" s="300">
        <f>SUM(H161:H165)</f>
        <v>0</v>
      </c>
      <c r="I166" s="300">
        <f t="shared" si="152"/>
        <v>0</v>
      </c>
      <c r="J166" s="300">
        <f>SUM(J161:J165)</f>
        <v>0</v>
      </c>
      <c r="K166" s="300">
        <f t="shared" si="152"/>
        <v>0</v>
      </c>
      <c r="L166" s="300">
        <f>SUM(L161:L165)</f>
        <v>0</v>
      </c>
      <c r="M166" s="300">
        <f t="shared" si="152"/>
        <v>0</v>
      </c>
      <c r="N166" s="300">
        <f t="shared" si="152"/>
        <v>0</v>
      </c>
      <c r="O166" s="300">
        <f t="shared" si="152"/>
        <v>0</v>
      </c>
      <c r="P166" s="300">
        <f t="shared" si="152"/>
        <v>0</v>
      </c>
      <c r="Q166" s="300">
        <f t="shared" si="152"/>
        <v>0</v>
      </c>
      <c r="R166" s="300">
        <f t="shared" si="152"/>
        <v>0</v>
      </c>
      <c r="S166" s="300"/>
      <c r="T166" s="403">
        <f t="shared" si="140"/>
        <v>0</v>
      </c>
      <c r="U166" s="400" t="e">
        <f t="shared" si="141"/>
        <v>#DIV/0!</v>
      </c>
    </row>
    <row r="167" spans="1:23" ht="12.75" hidden="1" customHeight="1" x14ac:dyDescent="0.2">
      <c r="A167" s="401" t="str">
        <f>A$11</f>
        <v>Privātās attiecināmās izmaksas</v>
      </c>
      <c r="B167" s="435"/>
      <c r="C167" s="432"/>
      <c r="D167" s="435"/>
      <c r="E167" s="432"/>
      <c r="F167" s="435"/>
      <c r="G167" s="432"/>
      <c r="H167" s="435"/>
      <c r="I167" s="432"/>
      <c r="J167" s="435"/>
      <c r="K167" s="432"/>
      <c r="L167" s="435"/>
      <c r="M167" s="432"/>
      <c r="N167" s="435"/>
      <c r="O167" s="432"/>
      <c r="P167" s="435"/>
      <c r="Q167" s="432"/>
      <c r="R167" s="435"/>
      <c r="S167" s="433"/>
      <c r="T167" s="399">
        <f t="shared" si="140"/>
        <v>0</v>
      </c>
      <c r="U167" s="400" t="e">
        <f t="shared" si="141"/>
        <v>#DIV/0!</v>
      </c>
    </row>
    <row r="168" spans="1:23" ht="12.75" hidden="1" customHeight="1" x14ac:dyDescent="0.2">
      <c r="A168" s="402" t="str">
        <f>A$12</f>
        <v>Kopējās attiecināmās izmaksas</v>
      </c>
      <c r="B168" s="300">
        <f>IF(B23=2,'1.2.2.A. Partneris-2'!H24,'1.2.2.A. Partneris-2'!H24*B23)</f>
        <v>0</v>
      </c>
      <c r="C168" s="300"/>
      <c r="D168" s="300">
        <f>IF(D23=2,'1.2.2.A. Partneris-2'!J24+'1.2.2.A. Partneris-2'!H24,'1.2.2.A. Partneris-2'!J24*D23)</f>
        <v>0</v>
      </c>
      <c r="E168" s="300"/>
      <c r="F168" s="300">
        <f>IF(F23=2,'1.2.2.A. Partneris-2'!L24+'1.2.2.A. Partneris-2'!J24+'1.2.2.A. Partneris-2'!H24,'1.2.2.A. Partneris-2'!L24*F23)</f>
        <v>0</v>
      </c>
      <c r="G168" s="300"/>
      <c r="H168" s="300">
        <f>IF(H23=2,'1.2.2.A. Partneris-2'!N24+'1.2.2.A. Partneris-2'!L24+'1.2.2.A. Partneris-2'!J24+'1.2.2.A. Partneris-2'!H24,'1.2.2.A. Partneris-2'!N24*H23)</f>
        <v>0</v>
      </c>
      <c r="I168" s="300"/>
      <c r="J168" s="300">
        <f>IF(J23=2,'1.2.2.A. Partneris-2'!P24,'1.2.2.A. Partneris-2'!P24*J23)</f>
        <v>0</v>
      </c>
      <c r="K168" s="300"/>
      <c r="L168" s="300">
        <f>IF(L23=2,'1.2.2.A. Partneris-2'!R24,'1.2.2.A. Partneris-2'!R24*L23)</f>
        <v>0</v>
      </c>
      <c r="M168" s="300"/>
      <c r="N168" s="300">
        <f>IF(N23=2,'1.2.2.A. Partneris-2'!T24,'1.2.2.A. Partneris-2'!T24*N23)</f>
        <v>0</v>
      </c>
      <c r="O168" s="300"/>
      <c r="P168" s="300">
        <f>IF(P23=2,'1.2.2.A. Partneris-2'!V24,'1.2.2.A. Partneris-2'!V24*P23)</f>
        <v>0</v>
      </c>
      <c r="Q168" s="300"/>
      <c r="R168" s="300">
        <f>IF(R23=2,'1.2.2.A. Partneris-2'!X24,'1.2.2.A. Partneris-2'!X24*R23)</f>
        <v>0</v>
      </c>
      <c r="S168" s="300"/>
      <c r="T168" s="403">
        <f t="shared" si="140"/>
        <v>0</v>
      </c>
      <c r="U168" s="400" t="e">
        <f t="shared" si="141"/>
        <v>#DIV/0!</v>
      </c>
    </row>
    <row r="169" spans="1:23" ht="12.75" hidden="1" customHeight="1" x14ac:dyDescent="0.2">
      <c r="A169" s="401" t="str">
        <f>A$13</f>
        <v>Publiskās ārpusprojekta izmaksas</v>
      </c>
      <c r="B169" s="433">
        <f>B171</f>
        <v>0</v>
      </c>
      <c r="C169" s="433"/>
      <c r="D169" s="433">
        <f t="shared" ref="D169" si="153">D171</f>
        <v>0</v>
      </c>
      <c r="E169" s="433"/>
      <c r="F169" s="433">
        <f t="shared" ref="F169" si="154">F171</f>
        <v>0</v>
      </c>
      <c r="G169" s="433"/>
      <c r="H169" s="433">
        <f t="shared" ref="H169" si="155">H171</f>
        <v>0</v>
      </c>
      <c r="I169" s="433"/>
      <c r="J169" s="433">
        <f t="shared" ref="J169" si="156">J171</f>
        <v>0</v>
      </c>
      <c r="K169" s="433"/>
      <c r="L169" s="433">
        <f t="shared" ref="L169" si="157">L171</f>
        <v>0</v>
      </c>
      <c r="M169" s="433"/>
      <c r="N169" s="433">
        <f t="shared" ref="N169" si="158">N171</f>
        <v>0</v>
      </c>
      <c r="O169" s="433"/>
      <c r="P169" s="433">
        <f t="shared" ref="P169" si="159">P171</f>
        <v>0</v>
      </c>
      <c r="Q169" s="433"/>
      <c r="R169" s="433">
        <f t="shared" ref="R169" si="160">R171</f>
        <v>0</v>
      </c>
      <c r="S169" s="433"/>
      <c r="T169" s="399">
        <f t="shared" ref="T169:T172" si="161">SUM(B169:R169)</f>
        <v>0</v>
      </c>
      <c r="U169" s="434" t="s">
        <v>322</v>
      </c>
    </row>
    <row r="170" spans="1:23" ht="12.75" hidden="1" customHeight="1" x14ac:dyDescent="0.2">
      <c r="A170" s="401" t="str">
        <f>A$14</f>
        <v>Privātās ārpusprojekta izmaksas</v>
      </c>
      <c r="B170" s="435"/>
      <c r="C170" s="433"/>
      <c r="D170" s="435"/>
      <c r="E170" s="433"/>
      <c r="F170" s="435"/>
      <c r="G170" s="433"/>
      <c r="H170" s="435"/>
      <c r="I170" s="433"/>
      <c r="J170" s="435"/>
      <c r="K170" s="433"/>
      <c r="L170" s="435"/>
      <c r="M170" s="433"/>
      <c r="N170" s="435"/>
      <c r="O170" s="433"/>
      <c r="P170" s="435"/>
      <c r="Q170" s="433"/>
      <c r="R170" s="435"/>
      <c r="S170" s="433"/>
      <c r="T170" s="399">
        <f t="shared" si="161"/>
        <v>0</v>
      </c>
      <c r="U170" s="434" t="s">
        <v>322</v>
      </c>
    </row>
    <row r="171" spans="1:23" ht="12.75" hidden="1" customHeight="1" x14ac:dyDescent="0.2">
      <c r="A171" s="402" t="str">
        <f>A$15</f>
        <v>Ārpusprojekta izmaksas kopā</v>
      </c>
      <c r="B171" s="300">
        <f>'1.2.2.A. Partneris-2'!I24</f>
        <v>0</v>
      </c>
      <c r="C171" s="300"/>
      <c r="D171" s="300">
        <f>'1.2.2.A. Partneris-2'!K24</f>
        <v>0</v>
      </c>
      <c r="E171" s="300"/>
      <c r="F171" s="300">
        <f>'1.2.2.A. Partneris-2'!M24</f>
        <v>0</v>
      </c>
      <c r="G171" s="300"/>
      <c r="H171" s="300">
        <f>'1.2.2.A. Partneris-2'!O24</f>
        <v>0</v>
      </c>
      <c r="I171" s="300"/>
      <c r="J171" s="300">
        <f>'1.2.2.A. Partneris-2'!Q24</f>
        <v>0</v>
      </c>
      <c r="K171" s="300"/>
      <c r="L171" s="300">
        <f>'1.2.2.A. Partneris-2'!S24</f>
        <v>0</v>
      </c>
      <c r="M171" s="300"/>
      <c r="N171" s="300">
        <f>'1.2.2.A. Partneris-2'!U24</f>
        <v>0</v>
      </c>
      <c r="O171" s="300"/>
      <c r="P171" s="300">
        <f>'1.2.2.A. Partneris-2'!W24</f>
        <v>0</v>
      </c>
      <c r="Q171" s="300"/>
      <c r="R171" s="300">
        <f>'1.2.2.A. Partneris-2'!Y24</f>
        <v>0</v>
      </c>
      <c r="S171" s="300"/>
      <c r="T171" s="403">
        <f t="shared" si="161"/>
        <v>0</v>
      </c>
      <c r="U171" s="434" t="s">
        <v>322</v>
      </c>
    </row>
    <row r="172" spans="1:23" ht="12.75" hidden="1" customHeight="1" x14ac:dyDescent="0.25">
      <c r="A172" s="407" t="str">
        <f>A$16</f>
        <v>Kopējās izmaksas</v>
      </c>
      <c r="B172" s="408">
        <f>B168+B171</f>
        <v>0</v>
      </c>
      <c r="C172" s="408"/>
      <c r="D172" s="408">
        <f t="shared" ref="D172:R172" si="162">D168+D171</f>
        <v>0</v>
      </c>
      <c r="E172" s="408"/>
      <c r="F172" s="408">
        <f t="shared" si="162"/>
        <v>0</v>
      </c>
      <c r="G172" s="408"/>
      <c r="H172" s="408">
        <f t="shared" si="162"/>
        <v>0</v>
      </c>
      <c r="I172" s="408"/>
      <c r="J172" s="408">
        <f t="shared" si="162"/>
        <v>0</v>
      </c>
      <c r="K172" s="408"/>
      <c r="L172" s="408">
        <f t="shared" si="162"/>
        <v>0</v>
      </c>
      <c r="M172" s="408"/>
      <c r="N172" s="408">
        <f t="shared" si="162"/>
        <v>0</v>
      </c>
      <c r="O172" s="408"/>
      <c r="P172" s="408">
        <f t="shared" si="162"/>
        <v>0</v>
      </c>
      <c r="Q172" s="408"/>
      <c r="R172" s="408">
        <f t="shared" si="162"/>
        <v>0</v>
      </c>
      <c r="S172" s="408"/>
      <c r="T172" s="410">
        <f t="shared" si="161"/>
        <v>0</v>
      </c>
      <c r="U172" s="434" t="s">
        <v>322</v>
      </c>
    </row>
    <row r="173" spans="1:23" ht="12.75" hidden="1" customHeight="1" x14ac:dyDescent="0.25">
      <c r="A173" s="421"/>
      <c r="B173" s="421"/>
      <c r="C173" s="421"/>
      <c r="D173" s="421"/>
      <c r="E173" s="421"/>
      <c r="F173" s="421"/>
      <c r="G173" s="421"/>
      <c r="H173" s="421"/>
      <c r="I173" s="421"/>
      <c r="J173" s="421"/>
      <c r="K173" s="421"/>
      <c r="L173" s="421"/>
      <c r="M173" s="421"/>
      <c r="N173" s="421"/>
      <c r="O173" s="421"/>
      <c r="P173" s="421"/>
      <c r="Q173" s="421"/>
      <c r="R173" s="421"/>
      <c r="S173" s="421"/>
      <c r="T173" s="421"/>
      <c r="U173" s="421"/>
    </row>
    <row r="174" spans="1:23" ht="24" customHeight="1" x14ac:dyDescent="0.2">
      <c r="A174" s="439" t="s">
        <v>341</v>
      </c>
      <c r="B174" s="424">
        <f>'1.2.2.B. Partneris-2'!C3</f>
        <v>0</v>
      </c>
      <c r="C174" s="425"/>
      <c r="D174" s="425"/>
      <c r="E174" s="425"/>
      <c r="F174" s="424">
        <f>'1.2.2.B. Partneris-2'!H3</f>
        <v>0</v>
      </c>
      <c r="G174" s="425"/>
      <c r="H174" s="426"/>
      <c r="I174" s="425"/>
      <c r="J174" s="426" t="s">
        <v>329</v>
      </c>
      <c r="K174" s="425"/>
      <c r="L174" s="428">
        <f>'11. DL 4.pielikums'!$E$34</f>
        <v>0.85</v>
      </c>
      <c r="M174" s="425"/>
      <c r="N174" s="584" t="s">
        <v>348</v>
      </c>
      <c r="O174" s="584"/>
      <c r="P174" s="584"/>
      <c r="Q174" s="584"/>
      <c r="R174" s="584"/>
      <c r="S174" s="584"/>
      <c r="T174" s="583" t="s">
        <v>349</v>
      </c>
      <c r="U174" s="583"/>
      <c r="W174" s="4">
        <f>IF(F174=Dati!$J$3,1,IF(F174=Dati!$J$4,2,IF(F174=Dati!$J$5,3,0)))</f>
        <v>0</v>
      </c>
    </row>
    <row r="175" spans="1:23" ht="12.75" customHeight="1" x14ac:dyDescent="0.2">
      <c r="A175" s="395" t="s">
        <v>314</v>
      </c>
      <c r="B175" s="396">
        <f>B$3</f>
        <v>2026</v>
      </c>
      <c r="C175" s="396"/>
      <c r="D175" s="396">
        <f>D$3</f>
        <v>2027</v>
      </c>
      <c r="E175" s="396"/>
      <c r="F175" s="396">
        <f>F$3</f>
        <v>2028</v>
      </c>
      <c r="G175" s="396"/>
      <c r="H175" s="396">
        <f>H$3</f>
        <v>2029</v>
      </c>
      <c r="I175" s="396"/>
      <c r="J175" s="396" t="str">
        <f>J$3</f>
        <v>X</v>
      </c>
      <c r="K175" s="396"/>
      <c r="L175" s="396" t="str">
        <f>L$3</f>
        <v>X</v>
      </c>
      <c r="M175" s="396"/>
      <c r="N175" s="396" t="str">
        <f>N$3</f>
        <v>X</v>
      </c>
      <c r="O175" s="396"/>
      <c r="P175" s="396" t="str">
        <f>P$3</f>
        <v>X</v>
      </c>
      <c r="Q175" s="396"/>
      <c r="R175" s="396" t="str">
        <f>R$3</f>
        <v>X</v>
      </c>
      <c r="S175" s="396"/>
      <c r="T175" s="396"/>
      <c r="U175" s="396"/>
    </row>
    <row r="176" spans="1:23" x14ac:dyDescent="0.2">
      <c r="A176" s="430"/>
      <c r="B176" s="397" t="s">
        <v>315</v>
      </c>
      <c r="C176" s="397"/>
      <c r="D176" s="397" t="s">
        <v>315</v>
      </c>
      <c r="E176" s="397"/>
      <c r="F176" s="397" t="s">
        <v>315</v>
      </c>
      <c r="G176" s="397"/>
      <c r="H176" s="397" t="s">
        <v>315</v>
      </c>
      <c r="I176" s="397"/>
      <c r="J176" s="397" t="s">
        <v>315</v>
      </c>
      <c r="K176" s="397"/>
      <c r="L176" s="397" t="s">
        <v>315</v>
      </c>
      <c r="M176" s="397"/>
      <c r="N176" s="397" t="s">
        <v>315</v>
      </c>
      <c r="O176" s="397"/>
      <c r="P176" s="397" t="s">
        <v>315</v>
      </c>
      <c r="Q176" s="397"/>
      <c r="R176" s="397" t="s">
        <v>315</v>
      </c>
      <c r="S176" s="397"/>
      <c r="T176" s="397" t="s">
        <v>191</v>
      </c>
      <c r="U176" s="397" t="s">
        <v>131</v>
      </c>
    </row>
    <row r="177" spans="1:23" ht="12.75" customHeight="1" x14ac:dyDescent="0.2">
      <c r="A177" s="431" t="str">
        <f>A$5</f>
        <v>Taisnīgas pārkārtošanās fonds</v>
      </c>
      <c r="B177" s="432">
        <f>(B184*$L$174)*$W$19-B181</f>
        <v>0</v>
      </c>
      <c r="C177" s="432"/>
      <c r="D177" s="432">
        <f t="shared" ref="D177:P177" si="163">(D184*$L$174)*$W$19-D181</f>
        <v>0</v>
      </c>
      <c r="E177" s="432"/>
      <c r="F177" s="432">
        <f t="shared" si="163"/>
        <v>0</v>
      </c>
      <c r="G177" s="432"/>
      <c r="H177" s="432">
        <f t="shared" si="163"/>
        <v>0</v>
      </c>
      <c r="I177" s="432"/>
      <c r="J177" s="432">
        <f t="shared" si="163"/>
        <v>0</v>
      </c>
      <c r="K177" s="432"/>
      <c r="L177" s="432">
        <f t="shared" si="163"/>
        <v>0</v>
      </c>
      <c r="M177" s="432"/>
      <c r="N177" s="432">
        <f t="shared" si="163"/>
        <v>0</v>
      </c>
      <c r="O177" s="432"/>
      <c r="P177" s="432">
        <f t="shared" si="163"/>
        <v>0</v>
      </c>
      <c r="Q177" s="432"/>
      <c r="R177" s="432">
        <f t="shared" ref="R177" si="164">(R184*$L$174-R181)*$W$19</f>
        <v>0</v>
      </c>
      <c r="S177" s="432"/>
      <c r="T177" s="399">
        <f t="shared" ref="T177:T183" si="165">SUM(B177:R177)</f>
        <v>0</v>
      </c>
      <c r="U177" s="400" t="e">
        <f>T177/$T$184</f>
        <v>#DIV/0!</v>
      </c>
    </row>
    <row r="178" spans="1:23" ht="12.75" hidden="1" customHeight="1" x14ac:dyDescent="0.2">
      <c r="A178" s="401" t="str">
        <f>A$6</f>
        <v>Attiecināmais valsts budžeta finansējums</v>
      </c>
      <c r="B178" s="432"/>
      <c r="C178" s="432"/>
      <c r="D178" s="432"/>
      <c r="E178" s="432"/>
      <c r="F178" s="432"/>
      <c r="G178" s="432"/>
      <c r="H178" s="432"/>
      <c r="I178" s="432"/>
      <c r="J178" s="432"/>
      <c r="K178" s="432"/>
      <c r="L178" s="432"/>
      <c r="M178" s="432"/>
      <c r="N178" s="432"/>
      <c r="O178" s="432"/>
      <c r="P178" s="432"/>
      <c r="Q178" s="432"/>
      <c r="R178" s="432"/>
      <c r="S178" s="432"/>
      <c r="T178" s="399">
        <f t="shared" si="165"/>
        <v>0</v>
      </c>
      <c r="U178" s="400" t="e">
        <f t="shared" ref="U178:U184" si="166">T178/$T$184</f>
        <v>#DIV/0!</v>
      </c>
    </row>
    <row r="179" spans="1:23" ht="12.75" customHeight="1" x14ac:dyDescent="0.2">
      <c r="A179" s="401" t="str">
        <f>A$7</f>
        <v>Cits publiskais finansējums</v>
      </c>
      <c r="B179" s="433">
        <f>IF($W174=3,B184-B177-B183,0)</f>
        <v>0</v>
      </c>
      <c r="C179" s="432"/>
      <c r="D179" s="433">
        <f t="shared" ref="D179" si="167">IF($W174=3,D184-D177-D183,0)</f>
        <v>0</v>
      </c>
      <c r="E179" s="432"/>
      <c r="F179" s="433">
        <f t="shared" ref="F179" si="168">IF($W174=3,F184-F177-F183,0)</f>
        <v>0</v>
      </c>
      <c r="G179" s="432"/>
      <c r="H179" s="433">
        <f t="shared" ref="H179" si="169">IF($W174=3,H184-H177-H183,0)</f>
        <v>0</v>
      </c>
      <c r="I179" s="432"/>
      <c r="J179" s="433">
        <f t="shared" ref="J179" si="170">IF($W174=3,J184-J177-J183,0)</f>
        <v>0</v>
      </c>
      <c r="K179" s="432"/>
      <c r="L179" s="433">
        <f t="shared" ref="L179" si="171">IF($W174=3,L184-L177-L183,0)</f>
        <v>0</v>
      </c>
      <c r="M179" s="432"/>
      <c r="N179" s="433">
        <f t="shared" ref="N179" si="172">IF($W174=3,N184-N177-N183,0)</f>
        <v>0</v>
      </c>
      <c r="O179" s="432"/>
      <c r="P179" s="433">
        <f t="shared" ref="P179" si="173">IF($W174=3,P184-P177-P183,0)</f>
        <v>0</v>
      </c>
      <c r="Q179" s="432"/>
      <c r="R179" s="433">
        <f t="shared" ref="R179" si="174">IF($W174=3,R184-R177-R183,0)</f>
        <v>0</v>
      </c>
      <c r="S179" s="432"/>
      <c r="T179" s="399">
        <f t="shared" si="165"/>
        <v>0</v>
      </c>
      <c r="U179" s="400" t="e">
        <f t="shared" si="166"/>
        <v>#DIV/0!</v>
      </c>
    </row>
    <row r="180" spans="1:23" ht="12.75" customHeight="1" x14ac:dyDescent="0.2">
      <c r="A180" s="401" t="str">
        <f>A$8</f>
        <v>Pašvaldības finansējums</v>
      </c>
      <c r="B180" s="433">
        <f>IF($W174=1,B184-B177-B179-B183-B181,0)</f>
        <v>0</v>
      </c>
      <c r="C180" s="432"/>
      <c r="D180" s="433">
        <f t="shared" ref="D180:R180" si="175">IF($W174=1,D184-D177-D179-D183-D181,0)</f>
        <v>0</v>
      </c>
      <c r="E180" s="433">
        <f t="shared" si="175"/>
        <v>0</v>
      </c>
      <c r="F180" s="433">
        <f t="shared" si="175"/>
        <v>0</v>
      </c>
      <c r="G180" s="433">
        <f t="shared" si="175"/>
        <v>0</v>
      </c>
      <c r="H180" s="433">
        <f t="shared" si="175"/>
        <v>0</v>
      </c>
      <c r="I180" s="433">
        <f t="shared" si="175"/>
        <v>0</v>
      </c>
      <c r="J180" s="433">
        <f t="shared" si="175"/>
        <v>0</v>
      </c>
      <c r="K180" s="433">
        <f t="shared" si="175"/>
        <v>0</v>
      </c>
      <c r="L180" s="433">
        <f t="shared" si="175"/>
        <v>0</v>
      </c>
      <c r="M180" s="433">
        <f t="shared" si="175"/>
        <v>0</v>
      </c>
      <c r="N180" s="433">
        <f t="shared" si="175"/>
        <v>0</v>
      </c>
      <c r="O180" s="433">
        <f t="shared" si="175"/>
        <v>0</v>
      </c>
      <c r="P180" s="433">
        <f t="shared" si="175"/>
        <v>0</v>
      </c>
      <c r="Q180" s="433">
        <f t="shared" si="175"/>
        <v>0</v>
      </c>
      <c r="R180" s="433">
        <f t="shared" si="175"/>
        <v>0</v>
      </c>
      <c r="S180" s="433"/>
      <c r="T180" s="399">
        <f t="shared" si="165"/>
        <v>0</v>
      </c>
      <c r="U180" s="400" t="e">
        <f t="shared" si="166"/>
        <v>#DIV/0!</v>
      </c>
    </row>
    <row r="181" spans="1:23" s="3" customFormat="1" ht="12.75" hidden="1" customHeight="1" x14ac:dyDescent="0.2">
      <c r="A181" s="401" t="str">
        <f>A$9</f>
        <v>Elastības finansējums</v>
      </c>
      <c r="B181" s="433">
        <f>B184*$L$174*$W$20</f>
        <v>0</v>
      </c>
      <c r="C181" s="433">
        <f t="shared" ref="C181:R181" si="176">C184*$L$174*$W$20</f>
        <v>0</v>
      </c>
      <c r="D181" s="433">
        <f t="shared" si="176"/>
        <v>0</v>
      </c>
      <c r="E181" s="433">
        <f t="shared" si="176"/>
        <v>0</v>
      </c>
      <c r="F181" s="433">
        <f t="shared" si="176"/>
        <v>0</v>
      </c>
      <c r="G181" s="433">
        <f t="shared" si="176"/>
        <v>0</v>
      </c>
      <c r="H181" s="433">
        <f t="shared" si="176"/>
        <v>0</v>
      </c>
      <c r="I181" s="433">
        <f t="shared" si="176"/>
        <v>0</v>
      </c>
      <c r="J181" s="433">
        <f t="shared" si="176"/>
        <v>0</v>
      </c>
      <c r="K181" s="433">
        <f t="shared" si="176"/>
        <v>0</v>
      </c>
      <c r="L181" s="433">
        <f t="shared" si="176"/>
        <v>0</v>
      </c>
      <c r="M181" s="433">
        <f t="shared" si="176"/>
        <v>0</v>
      </c>
      <c r="N181" s="433">
        <f t="shared" si="176"/>
        <v>0</v>
      </c>
      <c r="O181" s="433">
        <f t="shared" si="176"/>
        <v>0</v>
      </c>
      <c r="P181" s="433">
        <f t="shared" si="176"/>
        <v>0</v>
      </c>
      <c r="Q181" s="433">
        <f t="shared" si="176"/>
        <v>0</v>
      </c>
      <c r="R181" s="433">
        <f t="shared" si="176"/>
        <v>0</v>
      </c>
      <c r="S181" s="433"/>
      <c r="T181" s="399">
        <f t="shared" si="165"/>
        <v>0</v>
      </c>
      <c r="U181" s="400" t="e">
        <f t="shared" si="166"/>
        <v>#DIV/0!</v>
      </c>
    </row>
    <row r="182" spans="1:23" ht="12.75" customHeight="1" x14ac:dyDescent="0.2">
      <c r="A182" s="402" t="str">
        <f>A$10</f>
        <v>Publiskās attiecināmās izmaksas</v>
      </c>
      <c r="B182" s="300">
        <f>SUM(B177:B181)</f>
        <v>0</v>
      </c>
      <c r="C182" s="300">
        <f t="shared" ref="C182:R182" si="177">SUM(C177:C180)</f>
        <v>0</v>
      </c>
      <c r="D182" s="300">
        <f>SUM(D177:D181)</f>
        <v>0</v>
      </c>
      <c r="E182" s="300">
        <f t="shared" si="177"/>
        <v>0</v>
      </c>
      <c r="F182" s="300">
        <f>SUM(F177:F181)</f>
        <v>0</v>
      </c>
      <c r="G182" s="300">
        <f t="shared" si="177"/>
        <v>0</v>
      </c>
      <c r="H182" s="300">
        <f>SUM(H177:H181)</f>
        <v>0</v>
      </c>
      <c r="I182" s="300">
        <f t="shared" si="177"/>
        <v>0</v>
      </c>
      <c r="J182" s="300">
        <f>SUM(J177:J181)</f>
        <v>0</v>
      </c>
      <c r="K182" s="300">
        <f t="shared" si="177"/>
        <v>0</v>
      </c>
      <c r="L182" s="300">
        <f>SUM(L177:L181)</f>
        <v>0</v>
      </c>
      <c r="M182" s="300">
        <f t="shared" si="177"/>
        <v>0</v>
      </c>
      <c r="N182" s="300">
        <f t="shared" si="177"/>
        <v>0</v>
      </c>
      <c r="O182" s="300">
        <f t="shared" si="177"/>
        <v>0</v>
      </c>
      <c r="P182" s="300">
        <f t="shared" si="177"/>
        <v>0</v>
      </c>
      <c r="Q182" s="300">
        <f t="shared" si="177"/>
        <v>0</v>
      </c>
      <c r="R182" s="300">
        <f t="shared" si="177"/>
        <v>0</v>
      </c>
      <c r="S182" s="300"/>
      <c r="T182" s="403">
        <f t="shared" si="165"/>
        <v>0</v>
      </c>
      <c r="U182" s="400" t="e">
        <f t="shared" si="166"/>
        <v>#DIV/0!</v>
      </c>
    </row>
    <row r="183" spans="1:23" ht="12.75" customHeight="1" x14ac:dyDescent="0.2">
      <c r="A183" s="401" t="str">
        <f>A$11</f>
        <v>Privātās attiecināmās izmaksas</v>
      </c>
      <c r="B183" s="433">
        <f>IF($W$174=2,B184-B182,B184*('11. DL 4.pielikums'!$G$36-$L$174))</f>
        <v>0</v>
      </c>
      <c r="C183" s="433"/>
      <c r="D183" s="433">
        <f>IF($W$174=2,D184-D182,D184*('11. DL 4.pielikums'!$G$36-$L$174))</f>
        <v>0</v>
      </c>
      <c r="E183" s="433"/>
      <c r="F183" s="433">
        <f>IF($W$174=2,F184-F182,F184*('11. DL 4.pielikums'!$G$36-$L$174))</f>
        <v>0</v>
      </c>
      <c r="G183" s="433"/>
      <c r="H183" s="433">
        <f>IF($W$174=2,H184-H182,H184*('11. DL 4.pielikums'!$G$36-$L$174))</f>
        <v>0</v>
      </c>
      <c r="I183" s="433"/>
      <c r="J183" s="433">
        <f>IF($W$174=2,J184-J182,J184*('11. DL 4.pielikums'!$G$36-$L$174))</f>
        <v>0</v>
      </c>
      <c r="K183" s="433"/>
      <c r="L183" s="433">
        <f>IF($W$174=2,L184-L182,L184*('11. DL 4.pielikums'!$G$36-$L$174))</f>
        <v>0</v>
      </c>
      <c r="M183" s="433"/>
      <c r="N183" s="433">
        <f>IF($W$174=2,N184-N182,N184*('11. DL 4.pielikums'!$G$36-$L$174))</f>
        <v>0</v>
      </c>
      <c r="O183" s="433"/>
      <c r="P183" s="433">
        <f>IF($W$174=2,P184-P182,P184*('11. DL 4.pielikums'!$G$36-$L$174))</f>
        <v>0</v>
      </c>
      <c r="Q183" s="433"/>
      <c r="R183" s="433">
        <f>IF($W$174=2,R184-R182,R184*('11. DL 4.pielikums'!$G$36-$L$174))</f>
        <v>0</v>
      </c>
      <c r="S183" s="433"/>
      <c r="T183" s="399">
        <f t="shared" si="165"/>
        <v>0</v>
      </c>
      <c r="U183" s="400" t="e">
        <f t="shared" si="166"/>
        <v>#DIV/0!</v>
      </c>
    </row>
    <row r="184" spans="1:23" ht="12.75" customHeight="1" x14ac:dyDescent="0.2">
      <c r="A184" s="402" t="str">
        <f>A$12</f>
        <v>Kopējās attiecināmās izmaksas</v>
      </c>
      <c r="B184" s="300">
        <f>IF(B23=2,'1.2.2.B. Partneris-2'!H27,'1.2.2.B. Partneris-2'!H27*B23)</f>
        <v>0</v>
      </c>
      <c r="C184" s="300"/>
      <c r="D184" s="300">
        <f>IF(D23=2,'1.2.2.B. Partneris-2'!J27+'1.2.2.B. Partneris-2'!H27,'1.2.2.B. Partneris-2'!J27*D23)</f>
        <v>0</v>
      </c>
      <c r="E184" s="300"/>
      <c r="F184" s="300">
        <f>IF(F23=2,'1.2.2.B. Partneris-2'!L27+'1.2.2.B. Partneris-2'!J27+'1.2.2.B. Partneris-2'!H27,'1.2.2.B. Partneris-2'!L27*F23)</f>
        <v>0</v>
      </c>
      <c r="G184" s="300"/>
      <c r="H184" s="300">
        <f>IF(H23=2,'1.2.2.B. Partneris-2'!N27+'1.2.2.B. Partneris-2'!L27+'1.2.2.B. Partneris-2'!J27+'1.2.2.B. Partneris-2'!H27,'1.2.2.B. Partneris-2'!N27*H23)</f>
        <v>0</v>
      </c>
      <c r="I184" s="300"/>
      <c r="J184" s="300">
        <f>IF(J23=2,'1.2.2.B. Partneris-2'!P27,'1.2.2.B. Partneris-2'!P27*J23)</f>
        <v>0</v>
      </c>
      <c r="K184" s="300"/>
      <c r="L184" s="300">
        <f>IF(L23=2,'1.2.2.B. Partneris-2'!R27,'1.2.2.B. Partneris-2'!R27*L23)</f>
        <v>0</v>
      </c>
      <c r="M184" s="300"/>
      <c r="N184" s="300">
        <f>IF(N23=2,'1.2.2.B. Partneris-2'!T27,'1.2.2.B. Partneris-2'!T27*N23)</f>
        <v>0</v>
      </c>
      <c r="O184" s="300"/>
      <c r="P184" s="300">
        <f>IF(P23=2,'1.2.2.B. Partneris-2'!V27,'1.2.2.B. Partneris-2'!V27*P23)</f>
        <v>0</v>
      </c>
      <c r="Q184" s="300"/>
      <c r="R184" s="300">
        <f>IF(R23=2,'1.2.2.B. Partneris-2'!X27,'1.2.2.B. Partneris-2'!X27*R23)</f>
        <v>0</v>
      </c>
      <c r="S184" s="300"/>
      <c r="T184" s="403">
        <f>SUM(B184:R184)</f>
        <v>0</v>
      </c>
      <c r="U184" s="400" t="e">
        <f t="shared" si="166"/>
        <v>#DIV/0!</v>
      </c>
    </row>
    <row r="185" spans="1:23" ht="12.75" hidden="1" customHeight="1" x14ac:dyDescent="0.2">
      <c r="A185" s="401" t="str">
        <f>A$13</f>
        <v>Publiskās ārpusprojekta izmaksas</v>
      </c>
      <c r="B185" s="435"/>
      <c r="C185" s="435"/>
      <c r="D185" s="435"/>
      <c r="E185" s="435"/>
      <c r="F185" s="435"/>
      <c r="G185" s="435"/>
      <c r="H185" s="435"/>
      <c r="I185" s="435"/>
      <c r="J185" s="435"/>
      <c r="K185" s="435"/>
      <c r="L185" s="435"/>
      <c r="M185" s="435"/>
      <c r="N185" s="435"/>
      <c r="O185" s="435"/>
      <c r="P185" s="435"/>
      <c r="Q185" s="435"/>
      <c r="R185" s="435"/>
      <c r="S185" s="435"/>
      <c r="T185" s="399">
        <f t="shared" ref="T185:T187" si="178">SUM(B185:R185)</f>
        <v>0</v>
      </c>
      <c r="U185" s="434" t="s">
        <v>322</v>
      </c>
    </row>
    <row r="186" spans="1:23" ht="12.75" customHeight="1" x14ac:dyDescent="0.2">
      <c r="A186" s="401" t="str">
        <f>A$14</f>
        <v>Privātās ārpusprojekta izmaksas</v>
      </c>
      <c r="B186" s="433">
        <f>IF(B23=2,'1.2.2.B. Partneris-2'!I27,'1.2.2.B. Partneris-2'!I27*B23)</f>
        <v>0</v>
      </c>
      <c r="C186" s="433"/>
      <c r="D186" s="433">
        <f>IF(D23=2,'1.2.2.B. Partneris-2'!K27+'1.2.2.B. Partneris-2'!I27,'1.2.2.B. Partneris-2'!K27*D23)</f>
        <v>0</v>
      </c>
      <c r="E186" s="433"/>
      <c r="F186" s="433">
        <f>IF(F23=2,'1.2.2.B. Partneris-2'!M27+'1.2.2.B. Partneris-2'!K27+'1.2.2.B. Partneris-2'!I27,'1.2.2.B. Partneris-2'!M27*F23)</f>
        <v>0</v>
      </c>
      <c r="G186" s="433"/>
      <c r="H186" s="433">
        <f>IF(H23=2,'1.2.2.B. Partneris-2'!O27+'1.2.2.B. Partneris-2'!M27+'1.2.2.B. Partneris-2'!K27+'1.2.2.B. Partneris-2'!I27,'1.2.2.B. Partneris-2'!O27*H23)</f>
        <v>0</v>
      </c>
      <c r="I186" s="433"/>
      <c r="J186" s="433">
        <f>IF(J23=2,'1.2.2.B. Partneris-2'!Q27,'1.2.2.B. Partneris-2'!Q27*J23)</f>
        <v>0</v>
      </c>
      <c r="K186" s="433"/>
      <c r="L186" s="433">
        <f>IF(L23=2,'1.2.2.B. Partneris-2'!S27,'1.2.2.B. Partneris-2'!S27*L23)</f>
        <v>0</v>
      </c>
      <c r="M186" s="433"/>
      <c r="N186" s="433">
        <f>IF(N23=2,'1.2.2.B. Partneris-2'!U27,'1.2.2.B. Partneris-2'!U27*N23)</f>
        <v>0</v>
      </c>
      <c r="O186" s="433"/>
      <c r="P186" s="433">
        <f>IF(P23=2,'1.2.2.B. Partneris-2'!W27,'1.2.2.B. Partneris-2'!W27*P23)</f>
        <v>0</v>
      </c>
      <c r="Q186" s="433"/>
      <c r="R186" s="433">
        <f>IF(R23=2,'1.2.2.B. Partneris-2'!Y27,'1.2.2.B. Partneris-2'!Y27*R23)</f>
        <v>0</v>
      </c>
      <c r="S186" s="433"/>
      <c r="T186" s="399">
        <f t="shared" si="178"/>
        <v>0</v>
      </c>
      <c r="U186" s="434" t="s">
        <v>322</v>
      </c>
    </row>
    <row r="187" spans="1:23" ht="12.75" customHeight="1" x14ac:dyDescent="0.2">
      <c r="A187" s="402" t="str">
        <f>A$15</f>
        <v>Ārpusprojekta izmaksas kopā</v>
      </c>
      <c r="B187" s="300">
        <f>SUM(B185:B186)</f>
        <v>0</v>
      </c>
      <c r="C187" s="300"/>
      <c r="D187" s="300">
        <f t="shared" ref="D187:R187" si="179">SUM(D185:D186)</f>
        <v>0</v>
      </c>
      <c r="E187" s="300"/>
      <c r="F187" s="300">
        <f t="shared" si="179"/>
        <v>0</v>
      </c>
      <c r="G187" s="300"/>
      <c r="H187" s="300">
        <f t="shared" si="179"/>
        <v>0</v>
      </c>
      <c r="I187" s="300"/>
      <c r="J187" s="300">
        <f t="shared" si="179"/>
        <v>0</v>
      </c>
      <c r="K187" s="300"/>
      <c r="L187" s="300">
        <f t="shared" si="179"/>
        <v>0</v>
      </c>
      <c r="M187" s="300"/>
      <c r="N187" s="300">
        <f t="shared" si="179"/>
        <v>0</v>
      </c>
      <c r="O187" s="300"/>
      <c r="P187" s="300">
        <f t="shared" si="179"/>
        <v>0</v>
      </c>
      <c r="Q187" s="300"/>
      <c r="R187" s="300">
        <f t="shared" si="179"/>
        <v>0</v>
      </c>
      <c r="S187" s="300"/>
      <c r="T187" s="403">
        <f t="shared" si="178"/>
        <v>0</v>
      </c>
      <c r="U187" s="434" t="s">
        <v>322</v>
      </c>
    </row>
    <row r="188" spans="1:23" ht="12.75" customHeight="1" x14ac:dyDescent="0.25">
      <c r="A188" s="407" t="str">
        <f>A$16</f>
        <v>Kopējās izmaksas</v>
      </c>
      <c r="B188" s="408">
        <f>B184+B187</f>
        <v>0</v>
      </c>
      <c r="C188" s="408"/>
      <c r="D188" s="408">
        <f t="shared" ref="D188:R188" si="180">D184+D187</f>
        <v>0</v>
      </c>
      <c r="E188" s="408"/>
      <c r="F188" s="408">
        <f t="shared" si="180"/>
        <v>0</v>
      </c>
      <c r="G188" s="408"/>
      <c r="H188" s="408">
        <f t="shared" si="180"/>
        <v>0</v>
      </c>
      <c r="I188" s="408"/>
      <c r="J188" s="408">
        <f t="shared" si="180"/>
        <v>0</v>
      </c>
      <c r="K188" s="408"/>
      <c r="L188" s="408">
        <f t="shared" si="180"/>
        <v>0</v>
      </c>
      <c r="M188" s="408"/>
      <c r="N188" s="408">
        <f t="shared" si="180"/>
        <v>0</v>
      </c>
      <c r="O188" s="408"/>
      <c r="P188" s="408">
        <f t="shared" si="180"/>
        <v>0</v>
      </c>
      <c r="Q188" s="408"/>
      <c r="R188" s="408">
        <f t="shared" si="180"/>
        <v>0</v>
      </c>
      <c r="S188" s="408"/>
      <c r="T188" s="403">
        <f>SUM(B188:R188)</f>
        <v>0</v>
      </c>
      <c r="U188" s="434" t="s">
        <v>322</v>
      </c>
    </row>
    <row r="189" spans="1:23" ht="12.75" customHeight="1" x14ac:dyDescent="0.25">
      <c r="A189" s="421"/>
      <c r="B189" s="421"/>
      <c r="C189" s="421"/>
      <c r="D189" s="421"/>
      <c r="E189" s="421"/>
      <c r="F189" s="421"/>
      <c r="G189" s="421"/>
      <c r="H189" s="421"/>
      <c r="I189" s="421"/>
      <c r="J189" s="421"/>
      <c r="K189" s="421"/>
      <c r="L189" s="421"/>
      <c r="M189" s="421"/>
      <c r="N189" s="421"/>
      <c r="O189" s="421"/>
      <c r="P189" s="421"/>
      <c r="Q189" s="421"/>
      <c r="R189" s="421"/>
      <c r="S189" s="421"/>
      <c r="T189" s="421"/>
      <c r="U189" s="421"/>
    </row>
    <row r="190" spans="1:23" ht="24" hidden="1" customHeight="1" x14ac:dyDescent="0.2">
      <c r="A190" s="439" t="s">
        <v>341</v>
      </c>
      <c r="B190" s="424">
        <f>'1.2.2.B. Partneris-2'!C3</f>
        <v>0</v>
      </c>
      <c r="C190" s="425"/>
      <c r="D190" s="425"/>
      <c r="E190" s="425"/>
      <c r="F190" s="424">
        <f>'1.2.2.B. Partneris-2'!H3</f>
        <v>0</v>
      </c>
      <c r="G190" s="425"/>
      <c r="H190" s="426"/>
      <c r="I190" s="425"/>
      <c r="J190" s="426" t="s">
        <v>329</v>
      </c>
      <c r="K190" s="425"/>
      <c r="L190" s="428">
        <f>'1.2.2.B. Partneris-2'!C14</f>
        <v>1</v>
      </c>
      <c r="M190" s="425"/>
      <c r="N190" s="429" t="s">
        <v>337</v>
      </c>
      <c r="O190" s="425"/>
      <c r="P190" s="426"/>
      <c r="Q190" s="425"/>
      <c r="R190" s="426"/>
      <c r="S190" s="425"/>
      <c r="T190" s="426"/>
      <c r="U190" s="426"/>
      <c r="W190" s="4">
        <f>IF(F190=Dati!$J$3,1,IF(F190=Dati!$J$4,2,IF(F190=Dati!$J$5,3,0)))</f>
        <v>0</v>
      </c>
    </row>
    <row r="191" spans="1:23" hidden="1" x14ac:dyDescent="0.2">
      <c r="A191" s="395" t="s">
        <v>314</v>
      </c>
      <c r="B191" s="396">
        <f>B$3</f>
        <v>2026</v>
      </c>
      <c r="C191" s="396"/>
      <c r="D191" s="396">
        <f>D$3</f>
        <v>2027</v>
      </c>
      <c r="E191" s="396"/>
      <c r="F191" s="396">
        <f>F$3</f>
        <v>2028</v>
      </c>
      <c r="G191" s="396"/>
      <c r="H191" s="396">
        <f>H$3</f>
        <v>2029</v>
      </c>
      <c r="I191" s="396"/>
      <c r="J191" s="396" t="str">
        <f>J$3</f>
        <v>X</v>
      </c>
      <c r="K191" s="396"/>
      <c r="L191" s="396" t="str">
        <f>L$3</f>
        <v>X</v>
      </c>
      <c r="M191" s="396"/>
      <c r="N191" s="396" t="str">
        <f>N$3</f>
        <v>X</v>
      </c>
      <c r="O191" s="396"/>
      <c r="P191" s="396" t="str">
        <f>P$3</f>
        <v>X</v>
      </c>
      <c r="Q191" s="396"/>
      <c r="R191" s="396" t="str">
        <f>R$3</f>
        <v>X</v>
      </c>
      <c r="S191" s="396"/>
      <c r="T191" s="396"/>
      <c r="U191" s="396"/>
    </row>
    <row r="192" spans="1:23" hidden="1" x14ac:dyDescent="0.2">
      <c r="A192" s="430"/>
      <c r="B192" s="397" t="s">
        <v>315</v>
      </c>
      <c r="C192" s="397"/>
      <c r="D192" s="397" t="s">
        <v>315</v>
      </c>
      <c r="E192" s="397"/>
      <c r="F192" s="397" t="s">
        <v>315</v>
      </c>
      <c r="G192" s="397"/>
      <c r="H192" s="397" t="s">
        <v>315</v>
      </c>
      <c r="I192" s="397"/>
      <c r="J192" s="397" t="s">
        <v>315</v>
      </c>
      <c r="K192" s="397"/>
      <c r="L192" s="397" t="s">
        <v>315</v>
      </c>
      <c r="M192" s="397"/>
      <c r="N192" s="397" t="s">
        <v>315</v>
      </c>
      <c r="O192" s="397"/>
      <c r="P192" s="397" t="s">
        <v>315</v>
      </c>
      <c r="Q192" s="397"/>
      <c r="R192" s="397" t="s">
        <v>315</v>
      </c>
      <c r="S192" s="397"/>
      <c r="T192" s="397" t="s">
        <v>191</v>
      </c>
      <c r="U192" s="397" t="s">
        <v>131</v>
      </c>
    </row>
    <row r="193" spans="1:23" ht="12.75" hidden="1" customHeight="1" x14ac:dyDescent="0.2">
      <c r="A193" s="431" t="str">
        <f>A$5</f>
        <v>Taisnīgas pārkārtošanās fonds</v>
      </c>
      <c r="B193" s="432">
        <f>(B200*$L$190)*$W$19-B197</f>
        <v>0</v>
      </c>
      <c r="C193" s="432"/>
      <c r="D193" s="432">
        <f t="shared" ref="D193:P193" si="181">(D200*$L$190)*$W$19-D197</f>
        <v>0</v>
      </c>
      <c r="E193" s="432"/>
      <c r="F193" s="432">
        <f t="shared" si="181"/>
        <v>0</v>
      </c>
      <c r="G193" s="432"/>
      <c r="H193" s="432">
        <f t="shared" si="181"/>
        <v>0</v>
      </c>
      <c r="I193" s="432"/>
      <c r="J193" s="432">
        <f t="shared" si="181"/>
        <v>0</v>
      </c>
      <c r="K193" s="432"/>
      <c r="L193" s="432">
        <f t="shared" si="181"/>
        <v>0</v>
      </c>
      <c r="M193" s="432"/>
      <c r="N193" s="432">
        <f>(N200*$L$190)*$W$19-N197</f>
        <v>0</v>
      </c>
      <c r="O193" s="432"/>
      <c r="P193" s="432">
        <f t="shared" si="181"/>
        <v>0</v>
      </c>
      <c r="Q193" s="432"/>
      <c r="R193" s="432">
        <f t="shared" ref="R193" si="182">(R200*$L$190-R197)*$W$19</f>
        <v>0</v>
      </c>
      <c r="S193" s="432"/>
      <c r="T193" s="399">
        <f t="shared" ref="T193:T199" si="183">SUM(B193:R193)</f>
        <v>0</v>
      </c>
      <c r="U193" s="400" t="e">
        <f>T193/$T$200</f>
        <v>#DIV/0!</v>
      </c>
    </row>
    <row r="194" spans="1:23" ht="12.75" hidden="1" customHeight="1" x14ac:dyDescent="0.2">
      <c r="A194" s="401" t="str">
        <f>A$6</f>
        <v>Attiecināmais valsts budžeta finansējums</v>
      </c>
      <c r="B194" s="505"/>
      <c r="C194" s="432"/>
      <c r="D194" s="505"/>
      <c r="E194" s="505"/>
      <c r="F194" s="505"/>
      <c r="G194" s="505"/>
      <c r="H194" s="505"/>
      <c r="I194" s="505"/>
      <c r="J194" s="505"/>
      <c r="K194" s="505"/>
      <c r="L194" s="505"/>
      <c r="M194" s="505"/>
      <c r="N194" s="505"/>
      <c r="O194" s="505"/>
      <c r="P194" s="505"/>
      <c r="Q194" s="505"/>
      <c r="R194" s="505"/>
      <c r="S194" s="432"/>
      <c r="T194" s="399">
        <f t="shared" si="183"/>
        <v>0</v>
      </c>
      <c r="U194" s="400" t="e">
        <f t="shared" ref="U194:U200" si="184">T194/$T$200</f>
        <v>#DIV/0!</v>
      </c>
    </row>
    <row r="195" spans="1:23" ht="12.75" hidden="1" customHeight="1" x14ac:dyDescent="0.2">
      <c r="A195" s="401" t="str">
        <f>A$7</f>
        <v>Cits publiskais finansējums</v>
      </c>
      <c r="B195" s="512"/>
      <c r="C195" s="432"/>
      <c r="D195" s="512"/>
      <c r="E195" s="432"/>
      <c r="F195" s="512"/>
      <c r="G195" s="432"/>
      <c r="H195" s="512"/>
      <c r="I195" s="432"/>
      <c r="J195" s="512"/>
      <c r="K195" s="432"/>
      <c r="L195" s="512"/>
      <c r="M195" s="432"/>
      <c r="N195" s="512"/>
      <c r="O195" s="432"/>
      <c r="P195" s="512"/>
      <c r="Q195" s="432"/>
      <c r="R195" s="512"/>
      <c r="S195" s="433"/>
      <c r="T195" s="399">
        <f t="shared" si="183"/>
        <v>0</v>
      </c>
      <c r="U195" s="400" t="e">
        <f t="shared" si="184"/>
        <v>#DIV/0!</v>
      </c>
    </row>
    <row r="196" spans="1:23" ht="12.75" hidden="1" customHeight="1" x14ac:dyDescent="0.2">
      <c r="A196" s="401" t="str">
        <f>A$8</f>
        <v>Pašvaldības finansējums</v>
      </c>
      <c r="B196" s="433">
        <f>IF($F$190="Pašvaldība vai tās izveidota iestāde",B200-B193-B197,0)</f>
        <v>0</v>
      </c>
      <c r="C196" s="432"/>
      <c r="D196" s="433">
        <f t="shared" ref="D196:R196" si="185">IF($F$190="Pašvaldība vai tās izveidota iestāde",D200-D193-D197,0)</f>
        <v>0</v>
      </c>
      <c r="E196" s="433">
        <f t="shared" si="185"/>
        <v>0</v>
      </c>
      <c r="F196" s="433">
        <f t="shared" si="185"/>
        <v>0</v>
      </c>
      <c r="G196" s="433">
        <f t="shared" si="185"/>
        <v>0</v>
      </c>
      <c r="H196" s="433">
        <f t="shared" si="185"/>
        <v>0</v>
      </c>
      <c r="I196" s="433">
        <f t="shared" si="185"/>
        <v>0</v>
      </c>
      <c r="J196" s="433">
        <f t="shared" si="185"/>
        <v>0</v>
      </c>
      <c r="K196" s="433">
        <f t="shared" si="185"/>
        <v>0</v>
      </c>
      <c r="L196" s="433">
        <f t="shared" si="185"/>
        <v>0</v>
      </c>
      <c r="M196" s="433">
        <f t="shared" si="185"/>
        <v>0</v>
      </c>
      <c r="N196" s="433">
        <f t="shared" si="185"/>
        <v>0</v>
      </c>
      <c r="O196" s="433">
        <f t="shared" si="185"/>
        <v>0</v>
      </c>
      <c r="P196" s="433">
        <f t="shared" si="185"/>
        <v>0</v>
      </c>
      <c r="Q196" s="433">
        <f t="shared" si="185"/>
        <v>0</v>
      </c>
      <c r="R196" s="433">
        <f t="shared" si="185"/>
        <v>0</v>
      </c>
      <c r="S196" s="433"/>
      <c r="T196" s="399">
        <f t="shared" si="183"/>
        <v>0</v>
      </c>
      <c r="U196" s="400" t="e">
        <f t="shared" si="184"/>
        <v>#DIV/0!</v>
      </c>
    </row>
    <row r="197" spans="1:23" s="3" customFormat="1" ht="12.75" hidden="1" customHeight="1" x14ac:dyDescent="0.2">
      <c r="A197" s="401" t="str">
        <f>A$9</f>
        <v>Elastības finansējums</v>
      </c>
      <c r="B197" s="433">
        <f>B200*$W$20*$L$190</f>
        <v>0</v>
      </c>
      <c r="C197" s="432"/>
      <c r="D197" s="433">
        <f t="shared" ref="D197:R197" si="186">D200*$W$20*$L$190</f>
        <v>0</v>
      </c>
      <c r="E197" s="433">
        <f t="shared" si="186"/>
        <v>0</v>
      </c>
      <c r="F197" s="433">
        <f t="shared" si="186"/>
        <v>0</v>
      </c>
      <c r="G197" s="433">
        <f t="shared" si="186"/>
        <v>0</v>
      </c>
      <c r="H197" s="433">
        <f t="shared" si="186"/>
        <v>0</v>
      </c>
      <c r="I197" s="433">
        <f t="shared" si="186"/>
        <v>0</v>
      </c>
      <c r="J197" s="433">
        <f t="shared" si="186"/>
        <v>0</v>
      </c>
      <c r="K197" s="433">
        <f t="shared" si="186"/>
        <v>0</v>
      </c>
      <c r="L197" s="433">
        <f t="shared" si="186"/>
        <v>0</v>
      </c>
      <c r="M197" s="433">
        <f t="shared" si="186"/>
        <v>0</v>
      </c>
      <c r="N197" s="433">
        <f t="shared" si="186"/>
        <v>0</v>
      </c>
      <c r="O197" s="433">
        <f t="shared" si="186"/>
        <v>0</v>
      </c>
      <c r="P197" s="433">
        <f t="shared" si="186"/>
        <v>0</v>
      </c>
      <c r="Q197" s="433">
        <f t="shared" si="186"/>
        <v>0</v>
      </c>
      <c r="R197" s="433">
        <f t="shared" si="186"/>
        <v>0</v>
      </c>
      <c r="S197" s="433"/>
      <c r="T197" s="399">
        <f t="shared" si="183"/>
        <v>0</v>
      </c>
      <c r="U197" s="400" t="e">
        <f t="shared" si="184"/>
        <v>#DIV/0!</v>
      </c>
    </row>
    <row r="198" spans="1:23" ht="12.75" hidden="1" customHeight="1" x14ac:dyDescent="0.2">
      <c r="A198" s="402" t="str">
        <f>A$10</f>
        <v>Publiskās attiecināmās izmaksas</v>
      </c>
      <c r="B198" s="300">
        <f>SUM(B193:B197)</f>
        <v>0</v>
      </c>
      <c r="C198" s="432"/>
      <c r="D198" s="300">
        <f t="shared" ref="D198" si="187">SUM(D193:D197)</f>
        <v>0</v>
      </c>
      <c r="E198" s="432"/>
      <c r="F198" s="300">
        <f>SUM(F193:F197)</f>
        <v>0</v>
      </c>
      <c r="G198" s="432"/>
      <c r="H198" s="300">
        <f t="shared" ref="H198" si="188">SUM(H193:H197)</f>
        <v>0</v>
      </c>
      <c r="I198" s="432"/>
      <c r="J198" s="300">
        <f t="shared" ref="J198" si="189">SUM(J193:J197)</f>
        <v>0</v>
      </c>
      <c r="K198" s="432"/>
      <c r="L198" s="300">
        <f t="shared" ref="L198" si="190">SUM(L193:L197)</f>
        <v>0</v>
      </c>
      <c r="M198" s="432"/>
      <c r="N198" s="300">
        <f t="shared" ref="N198" si="191">SUM(N193:N197)</f>
        <v>0</v>
      </c>
      <c r="O198" s="432"/>
      <c r="P198" s="300">
        <f t="shared" ref="P198" si="192">SUM(P193:P197)</f>
        <v>0</v>
      </c>
      <c r="Q198" s="432"/>
      <c r="R198" s="300">
        <f t="shared" ref="R198" si="193">SUM(R193:R197)</f>
        <v>0</v>
      </c>
      <c r="S198" s="432"/>
      <c r="T198" s="403">
        <f t="shared" si="183"/>
        <v>0</v>
      </c>
      <c r="U198" s="400" t="e">
        <f t="shared" si="184"/>
        <v>#DIV/0!</v>
      </c>
    </row>
    <row r="199" spans="1:23" ht="12.75" hidden="1" customHeight="1" x14ac:dyDescent="0.2">
      <c r="A199" s="401" t="str">
        <f>A$11</f>
        <v>Privātās attiecināmās izmaksas</v>
      </c>
      <c r="B199" s="433">
        <f>IF($F$190="Pašvaldība vai tās izveidota iestāde",0,B200-B193-B197)</f>
        <v>0</v>
      </c>
      <c r="C199" s="432"/>
      <c r="D199" s="433">
        <f t="shared" ref="D199:R199" si="194">IF($F$190="Pašvaldība vai tās izveidota iestāde",0,D200-D193-D197)</f>
        <v>0</v>
      </c>
      <c r="E199" s="433">
        <f t="shared" si="194"/>
        <v>0</v>
      </c>
      <c r="F199" s="433">
        <f t="shared" si="194"/>
        <v>0</v>
      </c>
      <c r="G199" s="433">
        <f t="shared" si="194"/>
        <v>0</v>
      </c>
      <c r="H199" s="433">
        <f t="shared" si="194"/>
        <v>0</v>
      </c>
      <c r="I199" s="433">
        <f t="shared" si="194"/>
        <v>0</v>
      </c>
      <c r="J199" s="433">
        <f t="shared" si="194"/>
        <v>0</v>
      </c>
      <c r="K199" s="433">
        <f t="shared" si="194"/>
        <v>0</v>
      </c>
      <c r="L199" s="433">
        <f t="shared" si="194"/>
        <v>0</v>
      </c>
      <c r="M199" s="433">
        <f t="shared" si="194"/>
        <v>0</v>
      </c>
      <c r="N199" s="433">
        <f t="shared" si="194"/>
        <v>0</v>
      </c>
      <c r="O199" s="433">
        <f t="shared" si="194"/>
        <v>0</v>
      </c>
      <c r="P199" s="433">
        <f t="shared" si="194"/>
        <v>0</v>
      </c>
      <c r="Q199" s="433">
        <f t="shared" si="194"/>
        <v>0</v>
      </c>
      <c r="R199" s="433">
        <f t="shared" si="194"/>
        <v>0</v>
      </c>
      <c r="S199" s="433"/>
      <c r="T199" s="399">
        <f t="shared" si="183"/>
        <v>0</v>
      </c>
      <c r="U199" s="400" t="e">
        <f t="shared" si="184"/>
        <v>#DIV/0!</v>
      </c>
    </row>
    <row r="200" spans="1:23" ht="12.75" hidden="1" customHeight="1" x14ac:dyDescent="0.2">
      <c r="A200" s="402" t="str">
        <f>A$12</f>
        <v>Kopējās attiecināmās izmaksas</v>
      </c>
      <c r="B200" s="300">
        <f>IF(B23=2,'1.2.2.B. Partneris-2'!H28,'1.2.2.B. Partneris-2'!H28*B23)</f>
        <v>0</v>
      </c>
      <c r="C200" s="432"/>
      <c r="D200" s="300">
        <f>IF(D23=2,'1.2.2.B. Partneris-2'!J28+'1.2.2.B. Partneris-2'!H28,'1.2.2.B. Partneris-2'!J28*D23)</f>
        <v>0</v>
      </c>
      <c r="E200" s="300"/>
      <c r="F200" s="300">
        <f>IF(F23=2,'1.2.2.B. Partneris-2'!L28+'1.2.2.B. Partneris-2'!J28+'1.2.2.B. Partneris-2'!H28,'1.2.2.B. Partneris-2'!L28*F23)</f>
        <v>0</v>
      </c>
      <c r="G200" s="300"/>
      <c r="H200" s="300">
        <f>IF(H23=2,'1.2.2.B. Partneris-2'!N28+'1.2.2.B. Partneris-2'!L28+'1.2.2.B. Partneris-2'!J28+'1.2.2.B. Partneris-2'!H28,'1.2.2.B. Partneris-2'!N28*H23)</f>
        <v>0</v>
      </c>
      <c r="I200" s="300"/>
      <c r="J200" s="300">
        <f>IF(J23=2,'1.2.2.B. Partneris-2'!P28,'1.2.2.B. Partneris-2'!P28*J23)</f>
        <v>0</v>
      </c>
      <c r="K200" s="300"/>
      <c r="L200" s="300">
        <f>IF(L23=2,'1.2.2.B. Partneris-2'!R28,'1.2.2.B. Partneris-2'!R28*L23)</f>
        <v>0</v>
      </c>
      <c r="M200" s="300"/>
      <c r="N200" s="300">
        <f>IF(N23=2,'1.2.2.B. Partneris-2'!T28,'1.2.2.B. Partneris-2'!T28*N23)</f>
        <v>0</v>
      </c>
      <c r="O200" s="300"/>
      <c r="P200" s="300">
        <f>IF(P23=2,'1.2.2.B. Partneris-2'!V28,'1.2.2.B. Partneris-2'!V28*P23)</f>
        <v>0</v>
      </c>
      <c r="Q200" s="300"/>
      <c r="R200" s="300">
        <f>IF(R23=2,'1.2.2.B. Partneris-2'!X28,'1.2.2.B. Partneris-2'!X28*R23)</f>
        <v>0</v>
      </c>
      <c r="S200" s="300"/>
      <c r="T200" s="403">
        <f>SUM(B200:R200)</f>
        <v>0</v>
      </c>
      <c r="U200" s="400" t="e">
        <f t="shared" si="184"/>
        <v>#DIV/0!</v>
      </c>
    </row>
    <row r="201" spans="1:23" ht="12.75" hidden="1" customHeight="1" x14ac:dyDescent="0.2">
      <c r="A201" s="401" t="str">
        <f>A$13</f>
        <v>Publiskās ārpusprojekta izmaksas</v>
      </c>
      <c r="B201" s="435"/>
      <c r="C201" s="435"/>
      <c r="D201" s="435"/>
      <c r="E201" s="435"/>
      <c r="F201" s="435"/>
      <c r="G201" s="435"/>
      <c r="H201" s="435"/>
      <c r="I201" s="435"/>
      <c r="J201" s="435"/>
      <c r="K201" s="435"/>
      <c r="L201" s="435"/>
      <c r="M201" s="435"/>
      <c r="N201" s="435"/>
      <c r="O201" s="435"/>
      <c r="P201" s="435"/>
      <c r="Q201" s="435"/>
      <c r="R201" s="435"/>
      <c r="S201" s="435"/>
      <c r="T201" s="399">
        <f t="shared" ref="T201:T203" si="195">SUM(B201:R201)</f>
        <v>0</v>
      </c>
      <c r="U201" s="434" t="s">
        <v>322</v>
      </c>
    </row>
    <row r="202" spans="1:23" ht="12.75" hidden="1" customHeight="1" x14ac:dyDescent="0.2">
      <c r="A202" s="401" t="str">
        <f>A$14</f>
        <v>Privātās ārpusprojekta izmaksas</v>
      </c>
      <c r="B202" s="433">
        <f>IF(B23=2,'1.2.2.B. Partneris-2'!I28,'1.2.2.B. Partneris-2'!I28*B23)</f>
        <v>0</v>
      </c>
      <c r="C202" s="433"/>
      <c r="D202" s="433">
        <f>IF(D23=2,'1.2.2.B. Partneris-2'!K28+'1.2.2.B. Partneris-2'!I28,'1.2.2.B. Partneris-2'!K28*D23)</f>
        <v>0</v>
      </c>
      <c r="E202" s="433"/>
      <c r="F202" s="433">
        <f>IF(F23=2,'1.2.2.B. Partneris-2'!M28+'1.2.2.B. Partneris-2'!K28+'1.2.2.B. Partneris-2'!I28,'1.2.2.B. Partneris-2'!M28*F23)</f>
        <v>0</v>
      </c>
      <c r="G202" s="433"/>
      <c r="H202" s="433">
        <f>IF(H23=2,'1.2.2.B. Partneris-2'!O28+'1.2.2.B. Partneris-2'!M28+'1.2.2.B. Partneris-2'!K28+'1.2.2.B. Partneris-2'!I28,'1.2.2.B. Partneris-2'!O28*H23)</f>
        <v>0</v>
      </c>
      <c r="I202" s="433"/>
      <c r="J202" s="433">
        <f>IF(J23=2,'1.2.2.B. Partneris-2'!Q28,'1.2.2.B. Partneris-2'!Q28*J23)</f>
        <v>0</v>
      </c>
      <c r="K202" s="433"/>
      <c r="L202" s="433">
        <f>IF(L23=2,'1.2.2.B. Partneris-2'!S28,'1.2.2.B. Partneris-2'!S28*L23)</f>
        <v>0</v>
      </c>
      <c r="M202" s="433"/>
      <c r="N202" s="433">
        <f>IF(N23=2,'1.2.2.B. Partneris-2'!U28,'1.2.2.B. Partneris-2'!U28*N23)</f>
        <v>0</v>
      </c>
      <c r="O202" s="433"/>
      <c r="P202" s="433">
        <f>IF(P23=2,'1.2.2.B. Partneris-2'!W28,'1.2.2.B. Partneris-2'!W28*P23)</f>
        <v>0</v>
      </c>
      <c r="Q202" s="433"/>
      <c r="R202" s="433">
        <f>IF(R23=2,'1.2.2.B. Partneris-2'!Y28,'1.2.2.B. Partneris-2'!Y28*R23)</f>
        <v>0</v>
      </c>
      <c r="S202" s="433"/>
      <c r="T202" s="399">
        <f t="shared" si="195"/>
        <v>0</v>
      </c>
      <c r="U202" s="434" t="s">
        <v>322</v>
      </c>
    </row>
    <row r="203" spans="1:23" ht="12.75" hidden="1" customHeight="1" x14ac:dyDescent="0.2">
      <c r="A203" s="402" t="str">
        <f>A$15</f>
        <v>Ārpusprojekta izmaksas kopā</v>
      </c>
      <c r="B203" s="300">
        <f>SUM(B201:B202)</f>
        <v>0</v>
      </c>
      <c r="C203" s="300"/>
      <c r="D203" s="300">
        <f t="shared" ref="D203:R203" si="196">SUM(D201:D202)</f>
        <v>0</v>
      </c>
      <c r="E203" s="300"/>
      <c r="F203" s="300">
        <f t="shared" si="196"/>
        <v>0</v>
      </c>
      <c r="G203" s="300"/>
      <c r="H203" s="300">
        <f t="shared" si="196"/>
        <v>0</v>
      </c>
      <c r="I203" s="300"/>
      <c r="J203" s="300">
        <f t="shared" si="196"/>
        <v>0</v>
      </c>
      <c r="K203" s="300"/>
      <c r="L203" s="300">
        <f t="shared" si="196"/>
        <v>0</v>
      </c>
      <c r="M203" s="300"/>
      <c r="N203" s="300">
        <f t="shared" si="196"/>
        <v>0</v>
      </c>
      <c r="O203" s="300"/>
      <c r="P203" s="300">
        <f t="shared" si="196"/>
        <v>0</v>
      </c>
      <c r="Q203" s="300"/>
      <c r="R203" s="300">
        <f t="shared" si="196"/>
        <v>0</v>
      </c>
      <c r="S203" s="300"/>
      <c r="T203" s="403">
        <f t="shared" si="195"/>
        <v>0</v>
      </c>
      <c r="U203" s="434" t="s">
        <v>322</v>
      </c>
    </row>
    <row r="204" spans="1:23" ht="12.75" hidden="1" customHeight="1" x14ac:dyDescent="0.25">
      <c r="A204" s="407" t="str">
        <f>A$16</f>
        <v>Kopējās izmaksas</v>
      </c>
      <c r="B204" s="408">
        <f>B200+B203</f>
        <v>0</v>
      </c>
      <c r="C204" s="408"/>
      <c r="D204" s="408">
        <f t="shared" ref="D204:R204" si="197">D200+D203</f>
        <v>0</v>
      </c>
      <c r="E204" s="408"/>
      <c r="F204" s="408">
        <f t="shared" si="197"/>
        <v>0</v>
      </c>
      <c r="G204" s="408"/>
      <c r="H204" s="408">
        <f t="shared" si="197"/>
        <v>0</v>
      </c>
      <c r="I204" s="408"/>
      <c r="J204" s="408">
        <f t="shared" si="197"/>
        <v>0</v>
      </c>
      <c r="K204" s="408"/>
      <c r="L204" s="408">
        <f t="shared" si="197"/>
        <v>0</v>
      </c>
      <c r="M204" s="408"/>
      <c r="N204" s="408">
        <f t="shared" si="197"/>
        <v>0</v>
      </c>
      <c r="O204" s="408"/>
      <c r="P204" s="408">
        <f t="shared" si="197"/>
        <v>0</v>
      </c>
      <c r="Q204" s="408"/>
      <c r="R204" s="408">
        <f t="shared" si="197"/>
        <v>0</v>
      </c>
      <c r="S204" s="408"/>
      <c r="T204" s="403">
        <f>SUM(B204:R204)</f>
        <v>0</v>
      </c>
      <c r="U204" s="434" t="s">
        <v>322</v>
      </c>
    </row>
    <row r="205" spans="1:23" ht="12.75" hidden="1" customHeight="1" x14ac:dyDescent="0.25">
      <c r="A205" s="421"/>
      <c r="B205" s="421"/>
      <c r="C205" s="421"/>
      <c r="D205" s="421"/>
      <c r="E205" s="421"/>
      <c r="F205" s="421"/>
      <c r="G205" s="421"/>
      <c r="H205" s="421"/>
      <c r="I205" s="421"/>
      <c r="J205" s="421"/>
      <c r="K205" s="421"/>
      <c r="L205" s="421"/>
      <c r="M205" s="421"/>
      <c r="N205" s="421"/>
      <c r="O205" s="421"/>
      <c r="P205" s="421"/>
      <c r="Q205" s="421"/>
      <c r="R205" s="421"/>
      <c r="S205" s="421"/>
      <c r="T205" s="421"/>
      <c r="U205" s="421"/>
    </row>
    <row r="206" spans="1:23" ht="24" hidden="1" customHeight="1" x14ac:dyDescent="0.2">
      <c r="A206" s="439" t="s">
        <v>341</v>
      </c>
      <c r="B206" s="424">
        <f>'1.2.2.C. Partneris-2'!C3</f>
        <v>0</v>
      </c>
      <c r="C206" s="425"/>
      <c r="D206" s="425"/>
      <c r="E206" s="425"/>
      <c r="F206" s="424">
        <f>'1.2.2.C. Partneris-2'!H3</f>
        <v>0</v>
      </c>
      <c r="G206" s="425"/>
      <c r="H206" s="426"/>
      <c r="I206" s="425"/>
      <c r="J206" s="426" t="s">
        <v>329</v>
      </c>
      <c r="K206" s="425"/>
      <c r="L206" s="428">
        <f>'1.2.2.C. Partneris-2'!C24</f>
        <v>0.85</v>
      </c>
      <c r="M206" s="425"/>
      <c r="N206" s="429" t="s">
        <v>338</v>
      </c>
      <c r="O206" s="425"/>
      <c r="P206" s="426"/>
      <c r="Q206" s="425"/>
      <c r="R206" s="426"/>
      <c r="S206" s="425"/>
      <c r="T206" s="426"/>
      <c r="U206" s="426"/>
      <c r="W206" s="4">
        <f>IF(F206=Dati!$J$3,1,IF(F206=Dati!$J$4,2,IF(F206=Dati!$J$5,3,0)))</f>
        <v>0</v>
      </c>
    </row>
    <row r="207" spans="1:23" hidden="1" x14ac:dyDescent="0.2">
      <c r="A207" s="395" t="s">
        <v>314</v>
      </c>
      <c r="B207" s="396">
        <f>B$3</f>
        <v>2026</v>
      </c>
      <c r="C207" s="396"/>
      <c r="D207" s="396">
        <f>D$3</f>
        <v>2027</v>
      </c>
      <c r="E207" s="396"/>
      <c r="F207" s="396">
        <f>F$3</f>
        <v>2028</v>
      </c>
      <c r="G207" s="396"/>
      <c r="H207" s="396">
        <f>H$3</f>
        <v>2029</v>
      </c>
      <c r="I207" s="396"/>
      <c r="J207" s="396" t="str">
        <f>J$3</f>
        <v>X</v>
      </c>
      <c r="K207" s="396"/>
      <c r="L207" s="396" t="str">
        <f>L$3</f>
        <v>X</v>
      </c>
      <c r="M207" s="396"/>
      <c r="N207" s="396" t="str">
        <f>N$3</f>
        <v>X</v>
      </c>
      <c r="O207" s="396"/>
      <c r="P207" s="396" t="str">
        <f>P$3</f>
        <v>X</v>
      </c>
      <c r="Q207" s="396"/>
      <c r="R207" s="396" t="str">
        <f>R$3</f>
        <v>X</v>
      </c>
      <c r="S207" s="396"/>
      <c r="T207" s="396"/>
      <c r="U207" s="396"/>
    </row>
    <row r="208" spans="1:23" hidden="1" x14ac:dyDescent="0.2">
      <c r="A208" s="430"/>
      <c r="B208" s="397" t="s">
        <v>315</v>
      </c>
      <c r="C208" s="397"/>
      <c r="D208" s="397" t="s">
        <v>315</v>
      </c>
      <c r="E208" s="397"/>
      <c r="F208" s="397" t="s">
        <v>315</v>
      </c>
      <c r="G208" s="397"/>
      <c r="H208" s="397" t="s">
        <v>315</v>
      </c>
      <c r="I208" s="397"/>
      <c r="J208" s="397" t="s">
        <v>315</v>
      </c>
      <c r="K208" s="397"/>
      <c r="L208" s="397" t="s">
        <v>315</v>
      </c>
      <c r="M208" s="397"/>
      <c r="N208" s="397" t="s">
        <v>315</v>
      </c>
      <c r="O208" s="397"/>
      <c r="P208" s="397" t="s">
        <v>315</v>
      </c>
      <c r="Q208" s="397"/>
      <c r="R208" s="397" t="s">
        <v>315</v>
      </c>
      <c r="S208" s="397"/>
      <c r="T208" s="397" t="s">
        <v>191</v>
      </c>
      <c r="U208" s="397" t="s">
        <v>131</v>
      </c>
    </row>
    <row r="209" spans="1:23" ht="12.75" hidden="1" customHeight="1" x14ac:dyDescent="0.2">
      <c r="A209" s="431" t="str">
        <f>A$5</f>
        <v>Taisnīgas pārkārtošanās fonds</v>
      </c>
      <c r="B209" s="432">
        <f>(B216*$L$206)*$W$19-B221</f>
        <v>0</v>
      </c>
      <c r="C209" s="432"/>
      <c r="D209" s="432">
        <f t="shared" ref="D209:R209" si="198">(D216*$L$206)*$W$19-D221</f>
        <v>0</v>
      </c>
      <c r="E209" s="432"/>
      <c r="F209" s="432">
        <f t="shared" si="198"/>
        <v>0</v>
      </c>
      <c r="G209" s="432"/>
      <c r="H209" s="432">
        <f t="shared" si="198"/>
        <v>0</v>
      </c>
      <c r="I209" s="432"/>
      <c r="J209" s="432">
        <f t="shared" si="198"/>
        <v>0</v>
      </c>
      <c r="K209" s="432"/>
      <c r="L209" s="432">
        <f t="shared" si="198"/>
        <v>0</v>
      </c>
      <c r="M209" s="432"/>
      <c r="N209" s="432">
        <f t="shared" si="198"/>
        <v>0</v>
      </c>
      <c r="O209" s="432"/>
      <c r="P209" s="432">
        <f t="shared" si="198"/>
        <v>0</v>
      </c>
      <c r="Q209" s="432"/>
      <c r="R209" s="432">
        <f t="shared" si="198"/>
        <v>0</v>
      </c>
      <c r="S209" s="432"/>
      <c r="T209" s="399">
        <f>SUM(B209:R209)</f>
        <v>0</v>
      </c>
      <c r="U209" s="400" t="e">
        <f>T209/$T$216</f>
        <v>#DIV/0!</v>
      </c>
    </row>
    <row r="210" spans="1:23" ht="12.75" hidden="1" customHeight="1" x14ac:dyDescent="0.2">
      <c r="A210" s="401" t="str">
        <f>A$6</f>
        <v>Attiecināmais valsts budžeta finansējums</v>
      </c>
      <c r="B210" s="432"/>
      <c r="C210" s="432"/>
      <c r="D210" s="432"/>
      <c r="E210" s="432"/>
      <c r="F210" s="432"/>
      <c r="G210" s="432"/>
      <c r="H210" s="432"/>
      <c r="I210" s="432"/>
      <c r="J210" s="432"/>
      <c r="K210" s="432"/>
      <c r="L210" s="432"/>
      <c r="M210" s="432"/>
      <c r="N210" s="432"/>
      <c r="O210" s="432"/>
      <c r="P210" s="432"/>
      <c r="Q210" s="432"/>
      <c r="R210" s="432"/>
      <c r="S210" s="432"/>
      <c r="T210" s="399">
        <f t="shared" ref="T210:T215" si="199">SUM(B210:R210)</f>
        <v>0</v>
      </c>
      <c r="U210" s="400" t="e">
        <f t="shared" ref="U210:U216" si="200">T210/$T$216</f>
        <v>#DIV/0!</v>
      </c>
    </row>
    <row r="211" spans="1:23" ht="12.75" hidden="1" customHeight="1" x14ac:dyDescent="0.2">
      <c r="A211" s="401" t="str">
        <f>A$7</f>
        <v>Cits publiskais finansējums</v>
      </c>
      <c r="B211" s="512"/>
      <c r="C211" s="432"/>
      <c r="D211" s="512"/>
      <c r="E211" s="432"/>
      <c r="F211" s="512"/>
      <c r="G211" s="432"/>
      <c r="H211" s="512"/>
      <c r="I211" s="432"/>
      <c r="J211" s="512"/>
      <c r="K211" s="432"/>
      <c r="L211" s="512"/>
      <c r="M211" s="432"/>
      <c r="N211" s="512"/>
      <c r="O211" s="432"/>
      <c r="P211" s="512"/>
      <c r="Q211" s="432"/>
      <c r="R211" s="512"/>
      <c r="S211" s="433"/>
      <c r="T211" s="399">
        <f t="shared" si="199"/>
        <v>0</v>
      </c>
      <c r="U211" s="400" t="e">
        <f t="shared" si="200"/>
        <v>#DIV/0!</v>
      </c>
    </row>
    <row r="212" spans="1:23" ht="12.75" hidden="1" customHeight="1" x14ac:dyDescent="0.2">
      <c r="A212" s="401" t="str">
        <f>A$8</f>
        <v>Pašvaldības finansējums</v>
      </c>
      <c r="B212" s="433">
        <f>IF($W206=1,B216-B209-B211-B215-B213,0)</f>
        <v>0</v>
      </c>
      <c r="C212" s="432"/>
      <c r="D212" s="433">
        <f t="shared" ref="D212:R212" si="201">IF($W206=1,D216-D209-D211-D215-D213,0)</f>
        <v>0</v>
      </c>
      <c r="E212" s="433">
        <f t="shared" si="201"/>
        <v>0</v>
      </c>
      <c r="F212" s="433">
        <f t="shared" si="201"/>
        <v>0</v>
      </c>
      <c r="G212" s="433">
        <f t="shared" si="201"/>
        <v>0</v>
      </c>
      <c r="H212" s="433">
        <f t="shared" si="201"/>
        <v>0</v>
      </c>
      <c r="I212" s="433">
        <f t="shared" si="201"/>
        <v>0</v>
      </c>
      <c r="J212" s="433">
        <f t="shared" si="201"/>
        <v>0</v>
      </c>
      <c r="K212" s="433">
        <f t="shared" si="201"/>
        <v>0</v>
      </c>
      <c r="L212" s="433">
        <f t="shared" si="201"/>
        <v>0</v>
      </c>
      <c r="M212" s="433">
        <f t="shared" si="201"/>
        <v>0</v>
      </c>
      <c r="N212" s="433">
        <f t="shared" si="201"/>
        <v>0</v>
      </c>
      <c r="O212" s="433">
        <f t="shared" si="201"/>
        <v>0</v>
      </c>
      <c r="P212" s="433">
        <f t="shared" si="201"/>
        <v>0</v>
      </c>
      <c r="Q212" s="433">
        <f t="shared" si="201"/>
        <v>0</v>
      </c>
      <c r="R212" s="433">
        <f t="shared" si="201"/>
        <v>0</v>
      </c>
      <c r="S212" s="433"/>
      <c r="T212" s="399">
        <f t="shared" si="199"/>
        <v>0</v>
      </c>
      <c r="U212" s="400" t="e">
        <f t="shared" si="200"/>
        <v>#DIV/0!</v>
      </c>
    </row>
    <row r="213" spans="1:23" s="3" customFormat="1" ht="12.75" hidden="1" customHeight="1" x14ac:dyDescent="0.2">
      <c r="A213" s="401" t="str">
        <f>A$9</f>
        <v>Elastības finansējums</v>
      </c>
      <c r="B213" s="433">
        <f>B216*$W$20*$L$206</f>
        <v>0</v>
      </c>
      <c r="C213" s="432"/>
      <c r="D213" s="433">
        <f t="shared" ref="D213:R213" si="202">D216*$W$20*$L$206</f>
        <v>0</v>
      </c>
      <c r="E213" s="433">
        <f t="shared" si="202"/>
        <v>0</v>
      </c>
      <c r="F213" s="433">
        <f t="shared" si="202"/>
        <v>0</v>
      </c>
      <c r="G213" s="433">
        <f t="shared" si="202"/>
        <v>0</v>
      </c>
      <c r="H213" s="433">
        <f t="shared" si="202"/>
        <v>0</v>
      </c>
      <c r="I213" s="433">
        <f t="shared" si="202"/>
        <v>0</v>
      </c>
      <c r="J213" s="433">
        <f t="shared" si="202"/>
        <v>0</v>
      </c>
      <c r="K213" s="433">
        <f t="shared" si="202"/>
        <v>0</v>
      </c>
      <c r="L213" s="433">
        <f t="shared" si="202"/>
        <v>0</v>
      </c>
      <c r="M213" s="433">
        <f t="shared" si="202"/>
        <v>0</v>
      </c>
      <c r="N213" s="433">
        <f t="shared" si="202"/>
        <v>0</v>
      </c>
      <c r="O213" s="433">
        <f t="shared" si="202"/>
        <v>0</v>
      </c>
      <c r="P213" s="433">
        <f t="shared" si="202"/>
        <v>0</v>
      </c>
      <c r="Q213" s="433">
        <f t="shared" si="202"/>
        <v>0</v>
      </c>
      <c r="R213" s="433">
        <f t="shared" si="202"/>
        <v>0</v>
      </c>
      <c r="S213" s="433"/>
      <c r="T213" s="399">
        <f t="shared" si="199"/>
        <v>0</v>
      </c>
      <c r="U213" s="400" t="e">
        <f t="shared" si="200"/>
        <v>#DIV/0!</v>
      </c>
    </row>
    <row r="214" spans="1:23" ht="12.75" hidden="1" customHeight="1" x14ac:dyDescent="0.2">
      <c r="A214" s="402" t="str">
        <f>A$10</f>
        <v>Publiskās attiecināmās izmaksas</v>
      </c>
      <c r="B214" s="300">
        <f>SUM(B209:B213)</f>
        <v>0</v>
      </c>
      <c r="C214" s="432"/>
      <c r="D214" s="300">
        <f>SUM(D209:D213)</f>
        <v>0</v>
      </c>
      <c r="E214" s="300">
        <f t="shared" ref="E214:R214" si="203">SUM(E209:E212)</f>
        <v>0</v>
      </c>
      <c r="F214" s="300">
        <f>SUM(F209:F213)</f>
        <v>0</v>
      </c>
      <c r="G214" s="300">
        <f t="shared" si="203"/>
        <v>0</v>
      </c>
      <c r="H214" s="300">
        <f>SUM(H209:H213)</f>
        <v>0</v>
      </c>
      <c r="I214" s="300">
        <f t="shared" si="203"/>
        <v>0</v>
      </c>
      <c r="J214" s="300">
        <f>SUM(J209:J213)</f>
        <v>0</v>
      </c>
      <c r="K214" s="300">
        <f t="shared" si="203"/>
        <v>0</v>
      </c>
      <c r="L214" s="300">
        <f>SUM(L209:L213)</f>
        <v>0</v>
      </c>
      <c r="M214" s="300">
        <f t="shared" si="203"/>
        <v>0</v>
      </c>
      <c r="N214" s="300">
        <f t="shared" si="203"/>
        <v>0</v>
      </c>
      <c r="O214" s="300">
        <f t="shared" si="203"/>
        <v>0</v>
      </c>
      <c r="P214" s="300">
        <f t="shared" si="203"/>
        <v>0</v>
      </c>
      <c r="Q214" s="300">
        <f t="shared" si="203"/>
        <v>0</v>
      </c>
      <c r="R214" s="300">
        <f t="shared" si="203"/>
        <v>0</v>
      </c>
      <c r="S214" s="300"/>
      <c r="T214" s="403">
        <f t="shared" si="199"/>
        <v>0</v>
      </c>
      <c r="U214" s="400" t="e">
        <f t="shared" si="200"/>
        <v>#DIV/0!</v>
      </c>
    </row>
    <row r="215" spans="1:23" ht="12.75" hidden="1" customHeight="1" x14ac:dyDescent="0.2">
      <c r="A215" s="401" t="str">
        <f>A$11</f>
        <v>Privātās attiecināmās izmaksas</v>
      </c>
      <c r="B215" s="433">
        <f>IF($F$206="Pašvaldība vai tās izveidota iestāde",0,B216-B209-B213)</f>
        <v>0</v>
      </c>
      <c r="C215" s="433">
        <f t="shared" ref="C215:R215" si="204">IF($F$206="Pašvaldība vai tās izveidota iestāde",0,C216-C209-C213)</f>
        <v>0</v>
      </c>
      <c r="D215" s="433">
        <f t="shared" si="204"/>
        <v>0</v>
      </c>
      <c r="E215" s="433">
        <f t="shared" si="204"/>
        <v>0</v>
      </c>
      <c r="F215" s="433">
        <f t="shared" si="204"/>
        <v>0</v>
      </c>
      <c r="G215" s="433">
        <f t="shared" si="204"/>
        <v>0</v>
      </c>
      <c r="H215" s="433">
        <f t="shared" si="204"/>
        <v>0</v>
      </c>
      <c r="I215" s="433">
        <f t="shared" si="204"/>
        <v>0</v>
      </c>
      <c r="J215" s="433">
        <f t="shared" si="204"/>
        <v>0</v>
      </c>
      <c r="K215" s="433">
        <f t="shared" si="204"/>
        <v>0</v>
      </c>
      <c r="L215" s="433">
        <f t="shared" si="204"/>
        <v>0</v>
      </c>
      <c r="M215" s="433">
        <f t="shared" si="204"/>
        <v>0</v>
      </c>
      <c r="N215" s="433">
        <f t="shared" si="204"/>
        <v>0</v>
      </c>
      <c r="O215" s="433">
        <f t="shared" si="204"/>
        <v>0</v>
      </c>
      <c r="P215" s="433">
        <f t="shared" si="204"/>
        <v>0</v>
      </c>
      <c r="Q215" s="433">
        <f t="shared" si="204"/>
        <v>0</v>
      </c>
      <c r="R215" s="433">
        <f t="shared" si="204"/>
        <v>0</v>
      </c>
      <c r="S215" s="433"/>
      <c r="T215" s="399">
        <f t="shared" si="199"/>
        <v>0</v>
      </c>
      <c r="U215" s="400" t="e">
        <f t="shared" si="200"/>
        <v>#DIV/0!</v>
      </c>
    </row>
    <row r="216" spans="1:23" ht="12.75" hidden="1" customHeight="1" x14ac:dyDescent="0.2">
      <c r="A216" s="402" t="str">
        <f>A$12</f>
        <v>Kopējās attiecināmās izmaksas</v>
      </c>
      <c r="B216" s="300">
        <f>IF(B23=2,'1.2.2.C. Partneris-2'!H24,'1.2.2.C. Partneris-2'!H24*B23)</f>
        <v>0</v>
      </c>
      <c r="C216" s="300"/>
      <c r="D216" s="300">
        <f>IF(D23=2,'1.2.2.C. Partneris-2'!J24+'1.2.2.C. Partneris-2'!H24,'1.2.2.C. Partneris-2'!J24*D23)</f>
        <v>0</v>
      </c>
      <c r="E216" s="300"/>
      <c r="F216" s="300">
        <f>IF(F23=2,'1.2.2.C. Partneris-2'!L24+'1.2.2.C. Partneris-2'!J24+'1.2.2.C. Partneris-2'!H24,'1.2.2.C. Partneris-2'!L24*F23)</f>
        <v>0</v>
      </c>
      <c r="G216" s="300"/>
      <c r="H216" s="300">
        <f>IF(H23=2,'1.2.2.C. Partneris-2'!N24+'1.2.2.C. Partneris-2'!L24+'1.2.2.C. Partneris-2'!J24+'1.2.2.C. Partneris-2'!H24,'1.2.2.C. Partneris-2'!N24*H23)</f>
        <v>0</v>
      </c>
      <c r="I216" s="300"/>
      <c r="J216" s="300">
        <f>IF(J23=2,'1.2.2.C. Partneris-2'!P24,'1.2.2.C. Partneris-2'!P24*J23)</f>
        <v>0</v>
      </c>
      <c r="K216" s="300"/>
      <c r="L216" s="300">
        <f>IF(L23=2,'1.2.2.C. Partneris-2'!R24,'1.2.2.C. Partneris-2'!R24*L23)</f>
        <v>0</v>
      </c>
      <c r="M216" s="300"/>
      <c r="N216" s="300">
        <f>IF(N23=2,'1.2.2.C. Partneris-2'!T24,'1.2.2.C. Partneris-2'!T24*N23)</f>
        <v>0</v>
      </c>
      <c r="O216" s="300"/>
      <c r="P216" s="300">
        <f>IF(P23=2,'1.2.2.C. Partneris-2'!V24,'1.2.2.C. Partneris-2'!V24*P23)</f>
        <v>0</v>
      </c>
      <c r="Q216" s="300"/>
      <c r="R216" s="300">
        <f>IF(R23=2,'1.2.2.C. Partneris-2'!X24,'1.2.2.C. Partneris-2'!X24*R23)</f>
        <v>0</v>
      </c>
      <c r="S216" s="300"/>
      <c r="T216" s="403">
        <f>SUM(B216:R216)</f>
        <v>0</v>
      </c>
      <c r="U216" s="400" t="e">
        <f t="shared" si="200"/>
        <v>#DIV/0!</v>
      </c>
    </row>
    <row r="217" spans="1:23" ht="12.75" hidden="1" customHeight="1" x14ac:dyDescent="0.2">
      <c r="A217" s="401" t="str">
        <f>A$13</f>
        <v>Publiskās ārpusprojekta izmaksas</v>
      </c>
      <c r="B217" s="433">
        <f>IF($W$206=1,B222,0)</f>
        <v>0</v>
      </c>
      <c r="C217" s="433"/>
      <c r="D217" s="433">
        <f t="shared" ref="D217" si="205">IF($W$206=1,D222,0)</f>
        <v>0</v>
      </c>
      <c r="E217" s="433"/>
      <c r="F217" s="433">
        <f t="shared" ref="F217" si="206">IF($W$206=1,F222,0)</f>
        <v>0</v>
      </c>
      <c r="G217" s="433"/>
      <c r="H217" s="433">
        <f t="shared" ref="H217" si="207">IF($W$206=1,H222,0)</f>
        <v>0</v>
      </c>
      <c r="I217" s="433"/>
      <c r="J217" s="433">
        <f t="shared" ref="J217" si="208">IF($W$206=1,J222,0)</f>
        <v>0</v>
      </c>
      <c r="K217" s="433"/>
      <c r="L217" s="433">
        <f t="shared" ref="L217" si="209">IF($W$206=1,L222,0)</f>
        <v>0</v>
      </c>
      <c r="M217" s="433"/>
      <c r="N217" s="433">
        <f t="shared" ref="N217" si="210">IF($W$206=1,N222,0)</f>
        <v>0</v>
      </c>
      <c r="O217" s="433"/>
      <c r="P217" s="433">
        <f t="shared" ref="P217" si="211">IF($W$206=1,P222,0)</f>
        <v>0</v>
      </c>
      <c r="Q217" s="433"/>
      <c r="R217" s="433">
        <f t="shared" ref="R217" si="212">IF($W$206=1,R222,0)</f>
        <v>0</v>
      </c>
      <c r="S217" s="433"/>
      <c r="T217" s="399">
        <f t="shared" ref="T217:T219" si="213">SUM(B217:R217)</f>
        <v>0</v>
      </c>
      <c r="U217" s="434" t="s">
        <v>322</v>
      </c>
    </row>
    <row r="218" spans="1:23" ht="12.75" hidden="1" customHeight="1" x14ac:dyDescent="0.2">
      <c r="A218" s="401" t="str">
        <f>A$14</f>
        <v>Privātās ārpusprojekta izmaksas</v>
      </c>
      <c r="B218" s="433">
        <f>IF($W$206=1,0,B222)</f>
        <v>0</v>
      </c>
      <c r="C218" s="433"/>
      <c r="D218" s="433">
        <f t="shared" ref="D218" si="214">IF($W$206=1,0,D222)</f>
        <v>0</v>
      </c>
      <c r="E218" s="433"/>
      <c r="F218" s="433">
        <f t="shared" ref="F218" si="215">IF($W$206=1,0,F222)</f>
        <v>0</v>
      </c>
      <c r="G218" s="433"/>
      <c r="H218" s="433">
        <f t="shared" ref="H218" si="216">IF($W$206=1,0,H222)</f>
        <v>0</v>
      </c>
      <c r="I218" s="433"/>
      <c r="J218" s="433">
        <f t="shared" ref="J218" si="217">IF($W$206=1,0,J222)</f>
        <v>0</v>
      </c>
      <c r="K218" s="433"/>
      <c r="L218" s="433">
        <f t="shared" ref="L218" si="218">IF($W$206=1,0,L222)</f>
        <v>0</v>
      </c>
      <c r="M218" s="433"/>
      <c r="N218" s="433">
        <f t="shared" ref="N218" si="219">IF($W$206=1,0,N222)</f>
        <v>0</v>
      </c>
      <c r="O218" s="433"/>
      <c r="P218" s="433">
        <f t="shared" ref="P218" si="220">IF($W$206=1,0,P222)</f>
        <v>0</v>
      </c>
      <c r="Q218" s="433"/>
      <c r="R218" s="433">
        <f t="shared" ref="R218" si="221">IF($W$206=1,0,R222)</f>
        <v>0</v>
      </c>
      <c r="S218" s="433"/>
      <c r="T218" s="399">
        <f t="shared" si="213"/>
        <v>0</v>
      </c>
      <c r="U218" s="434" t="s">
        <v>322</v>
      </c>
    </row>
    <row r="219" spans="1:23" ht="12.75" hidden="1" customHeight="1" x14ac:dyDescent="0.2">
      <c r="A219" s="402" t="str">
        <f>A$15</f>
        <v>Ārpusprojekta izmaksas kopā</v>
      </c>
      <c r="B219" s="300">
        <f>SUM(B217:B218)</f>
        <v>0</v>
      </c>
      <c r="C219" s="300"/>
      <c r="D219" s="300">
        <f t="shared" ref="D219" si="222">SUM(D217:D218)</f>
        <v>0</v>
      </c>
      <c r="E219" s="300"/>
      <c r="F219" s="300">
        <f t="shared" ref="F219" si="223">SUM(F217:F218)</f>
        <v>0</v>
      </c>
      <c r="G219" s="300"/>
      <c r="H219" s="300">
        <f t="shared" ref="H219" si="224">SUM(H217:H218)</f>
        <v>0</v>
      </c>
      <c r="I219" s="300"/>
      <c r="J219" s="300">
        <f t="shared" ref="J219" si="225">SUM(J217:J218)</f>
        <v>0</v>
      </c>
      <c r="K219" s="300"/>
      <c r="L219" s="300">
        <f t="shared" ref="L219" si="226">SUM(L217:L218)</f>
        <v>0</v>
      </c>
      <c r="M219" s="300"/>
      <c r="N219" s="300">
        <f t="shared" ref="N219" si="227">SUM(N217:N218)</f>
        <v>0</v>
      </c>
      <c r="O219" s="300"/>
      <c r="P219" s="300">
        <f t="shared" ref="P219" si="228">SUM(P217:P218)</f>
        <v>0</v>
      </c>
      <c r="Q219" s="300"/>
      <c r="R219" s="300">
        <f t="shared" ref="R219" si="229">SUM(R217:R218)</f>
        <v>0</v>
      </c>
      <c r="S219" s="300"/>
      <c r="T219" s="403">
        <f t="shared" si="213"/>
        <v>0</v>
      </c>
      <c r="U219" s="434" t="s">
        <v>322</v>
      </c>
    </row>
    <row r="220" spans="1:23" ht="12.75" hidden="1" customHeight="1" x14ac:dyDescent="0.25">
      <c r="A220" s="407" t="str">
        <f>A$16</f>
        <v>Kopējās izmaksas</v>
      </c>
      <c r="B220" s="408">
        <f>B216+B219</f>
        <v>0</v>
      </c>
      <c r="C220" s="408"/>
      <c r="D220" s="408">
        <f t="shared" ref="D220:R220" si="230">D216+D219</f>
        <v>0</v>
      </c>
      <c r="E220" s="408"/>
      <c r="F220" s="408">
        <f t="shared" si="230"/>
        <v>0</v>
      </c>
      <c r="G220" s="408"/>
      <c r="H220" s="408">
        <f t="shared" si="230"/>
        <v>0</v>
      </c>
      <c r="I220" s="408"/>
      <c r="J220" s="408">
        <f t="shared" si="230"/>
        <v>0</v>
      </c>
      <c r="K220" s="408"/>
      <c r="L220" s="408">
        <f t="shared" si="230"/>
        <v>0</v>
      </c>
      <c r="M220" s="408"/>
      <c r="N220" s="408">
        <f t="shared" si="230"/>
        <v>0</v>
      </c>
      <c r="O220" s="408"/>
      <c r="P220" s="408">
        <f t="shared" si="230"/>
        <v>0</v>
      </c>
      <c r="Q220" s="408"/>
      <c r="R220" s="408">
        <f t="shared" si="230"/>
        <v>0</v>
      </c>
      <c r="S220" s="408"/>
      <c r="T220" s="403">
        <f>SUM(B220:R220)</f>
        <v>0</v>
      </c>
      <c r="U220" s="434" t="s">
        <v>322</v>
      </c>
    </row>
    <row r="221" spans="1:23" hidden="1" x14ac:dyDescent="0.2">
      <c r="A221" s="437" t="s">
        <v>339</v>
      </c>
      <c r="B221" s="438">
        <f>B216*$L$206*$W$20</f>
        <v>0</v>
      </c>
      <c r="C221" s="438"/>
      <c r="D221" s="438">
        <f t="shared" ref="D221:R221" si="231">D216*$L$206*$W$20</f>
        <v>0</v>
      </c>
      <c r="E221" s="438"/>
      <c r="F221" s="438">
        <f t="shared" si="231"/>
        <v>0</v>
      </c>
      <c r="G221" s="438"/>
      <c r="H221" s="438">
        <f t="shared" si="231"/>
        <v>0</v>
      </c>
      <c r="I221" s="438"/>
      <c r="J221" s="438">
        <f t="shared" si="231"/>
        <v>0</v>
      </c>
      <c r="K221" s="438"/>
      <c r="L221" s="438">
        <f t="shared" si="231"/>
        <v>0</v>
      </c>
      <c r="M221" s="438"/>
      <c r="N221" s="438">
        <f t="shared" si="231"/>
        <v>0</v>
      </c>
      <c r="O221" s="438"/>
      <c r="P221" s="438">
        <f t="shared" si="231"/>
        <v>0</v>
      </c>
      <c r="Q221" s="438"/>
      <c r="R221" s="438">
        <f t="shared" si="231"/>
        <v>0</v>
      </c>
      <c r="T221" s="438">
        <f>IF(X206=1,0,SUM(B221:R221))</f>
        <v>0</v>
      </c>
    </row>
    <row r="222" spans="1:23" hidden="1" x14ac:dyDescent="0.2">
      <c r="A222" s="437" t="s">
        <v>340</v>
      </c>
      <c r="B222" s="438">
        <f>IF(B23=2,'1.2.2.C. Partneris-2'!I24,'1.2.2.C. Partneris-2'!I24*B23)</f>
        <v>0</v>
      </c>
      <c r="C222" s="438"/>
      <c r="D222" s="438">
        <f>IF(D23=2,'1.2.2.C. Partneris-2'!K24+'1.2.2.C. Partneris-2'!I24,'1.2.2.C. Partneris-2'!K24*D23)</f>
        <v>0</v>
      </c>
      <c r="E222" s="438"/>
      <c r="F222" s="438">
        <f>IF(F23=2,'1.2.2.C. Partneris-2'!M24+'1.2.2.C. Partneris-2'!K24+'1.2.2.C. Partneris-2'!I24,'1.2.2.C. Partneris-2'!M24*F23)</f>
        <v>0</v>
      </c>
      <c r="G222" s="438"/>
      <c r="H222" s="438">
        <f>IF(H23=2,'1.2.2.C. Partneris-2'!O24+'1.2.2.C. Partneris-2'!M24+'1.2.2.C. Partneris-2'!K24+'1.2.2.C. Partneris-2'!I24,'1.2.2.C. Partneris-2'!O24*H23)</f>
        <v>0</v>
      </c>
      <c r="I222" s="438"/>
      <c r="J222" s="438">
        <f>IF(J23=2,'1.2.2.C. Partneris-2'!Q24,'1.2.2.C. Partneris-2'!Q24*J23)</f>
        <v>0</v>
      </c>
      <c r="K222" s="438"/>
      <c r="L222" s="438">
        <f>IF(L23=2,'1.2.2.C. Partneris-2'!S24,'1.2.2.C. Partneris-2'!S24*L23)</f>
        <v>0</v>
      </c>
      <c r="M222" s="438"/>
      <c r="N222" s="438">
        <f>IF(N23=2,'1.2.2.C. Partneris-2'!U24,'1.2.2.C. Partneris-2'!U24*N23)</f>
        <v>0</v>
      </c>
      <c r="O222" s="438"/>
      <c r="P222" s="438">
        <f>IF(P23=2,'1.2.2.C. Partneris-2'!W24,'1.2.2.C. Partneris-2'!W24*P23)</f>
        <v>0</v>
      </c>
      <c r="Q222" s="438"/>
      <c r="R222" s="438">
        <f>IF(R23=2,'1.2.2.C. Partneris-2'!Y24,'1.2.2.C. Partneris-2'!Y24*R23)</f>
        <v>0</v>
      </c>
    </row>
    <row r="223" spans="1:23" hidden="1" x14ac:dyDescent="0.2"/>
    <row r="224" spans="1:23" ht="18.75" hidden="1" customHeight="1" x14ac:dyDescent="0.2">
      <c r="A224" s="440" t="str">
        <f>'1.3.1.R.14.,41.,45.vai dz.c.s.'!B3</f>
        <v>Projekta iesniedzējs vai sadarbības partneris (1.3.1.):</v>
      </c>
      <c r="B224" s="424">
        <f>'1.3.1.R.14.,41.,45.vai dz.c.s.'!C3</f>
        <v>0</v>
      </c>
      <c r="C224" s="425"/>
      <c r="D224" s="425"/>
      <c r="E224" s="425"/>
      <c r="F224" s="424">
        <f>'1.3.1.R.14.,41.,45.vai dz.c.s.'!H3</f>
        <v>0</v>
      </c>
      <c r="G224" s="425"/>
      <c r="H224" s="426"/>
      <c r="I224" s="425"/>
      <c r="J224" s="426" t="s">
        <v>329</v>
      </c>
      <c r="K224" s="425"/>
      <c r="L224" s="428">
        <f>'1.3.1.R.14.,41.,45.vai dz.c.s.'!C7</f>
        <v>0.3</v>
      </c>
      <c r="M224" s="425"/>
      <c r="N224" s="429" t="s">
        <v>351</v>
      </c>
      <c r="O224" s="425"/>
      <c r="P224" s="426"/>
      <c r="Q224" s="425"/>
      <c r="R224" s="426"/>
      <c r="S224" s="425"/>
      <c r="T224" s="582">
        <f>'1.3.1.R.14.,41.,45.vai dz.c.s.'!N3</f>
        <v>0</v>
      </c>
      <c r="U224" s="582"/>
      <c r="W224" s="4">
        <f>IF(F224=Dati!$J$3,1,IF(F224=Dati!$J$4,2,IF(F224=Dati!$J$5,3,0)))</f>
        <v>0</v>
      </c>
    </row>
    <row r="225" spans="1:23" hidden="1" x14ac:dyDescent="0.2">
      <c r="A225" s="395" t="s">
        <v>314</v>
      </c>
      <c r="B225" s="396">
        <f>B$3</f>
        <v>2026</v>
      </c>
      <c r="C225" s="396"/>
      <c r="D225" s="396">
        <f>D$3</f>
        <v>2027</v>
      </c>
      <c r="E225" s="396"/>
      <c r="F225" s="396">
        <f>F$3</f>
        <v>2028</v>
      </c>
      <c r="G225" s="396"/>
      <c r="H225" s="396">
        <f>H$3</f>
        <v>2029</v>
      </c>
      <c r="I225" s="396"/>
      <c r="J225" s="396" t="str">
        <f>J$3</f>
        <v>X</v>
      </c>
      <c r="K225" s="396"/>
      <c r="L225" s="396" t="str">
        <f>L$3</f>
        <v>X</v>
      </c>
      <c r="M225" s="396"/>
      <c r="N225" s="396" t="str">
        <f>N$3</f>
        <v>X</v>
      </c>
      <c r="O225" s="396"/>
      <c r="P225" s="396" t="str">
        <f>P$3</f>
        <v>X</v>
      </c>
      <c r="Q225" s="396"/>
      <c r="R225" s="396" t="str">
        <f>R$3</f>
        <v>X</v>
      </c>
      <c r="S225" s="396"/>
      <c r="T225" s="396"/>
      <c r="U225" s="396"/>
    </row>
    <row r="226" spans="1:23" hidden="1" x14ac:dyDescent="0.2">
      <c r="A226" s="430"/>
      <c r="B226" s="397" t="s">
        <v>315</v>
      </c>
      <c r="C226" s="397"/>
      <c r="D226" s="397" t="s">
        <v>315</v>
      </c>
      <c r="E226" s="397"/>
      <c r="F226" s="397" t="s">
        <v>315</v>
      </c>
      <c r="G226" s="397"/>
      <c r="H226" s="397" t="s">
        <v>315</v>
      </c>
      <c r="I226" s="397"/>
      <c r="J226" s="397" t="s">
        <v>315</v>
      </c>
      <c r="K226" s="397"/>
      <c r="L226" s="397" t="s">
        <v>315</v>
      </c>
      <c r="M226" s="397"/>
      <c r="N226" s="397" t="s">
        <v>315</v>
      </c>
      <c r="O226" s="397"/>
      <c r="P226" s="397" t="s">
        <v>315</v>
      </c>
      <c r="Q226" s="397"/>
      <c r="R226" s="397" t="s">
        <v>315</v>
      </c>
      <c r="S226" s="397"/>
      <c r="T226" s="397" t="s">
        <v>191</v>
      </c>
      <c r="U226" s="397" t="s">
        <v>131</v>
      </c>
    </row>
    <row r="227" spans="1:23" ht="12.75" hidden="1" customHeight="1" x14ac:dyDescent="0.2">
      <c r="A227" s="431" t="str">
        <f>A$5</f>
        <v>Taisnīgas pārkārtošanās fonds</v>
      </c>
      <c r="B227" s="432">
        <f>(B234*$L$224)*$W$19-B231</f>
        <v>0</v>
      </c>
      <c r="C227" s="432">
        <f t="shared" ref="C227:R227" si="232">(C234*$L$224)*$W$19-C231</f>
        <v>0</v>
      </c>
      <c r="D227" s="432">
        <f t="shared" si="232"/>
        <v>0</v>
      </c>
      <c r="E227" s="432"/>
      <c r="F227" s="432">
        <f t="shared" si="232"/>
        <v>0</v>
      </c>
      <c r="G227" s="432"/>
      <c r="H227" s="432">
        <f t="shared" si="232"/>
        <v>0</v>
      </c>
      <c r="I227" s="432"/>
      <c r="J227" s="432">
        <f t="shared" si="232"/>
        <v>0</v>
      </c>
      <c r="K227" s="432"/>
      <c r="L227" s="432">
        <f t="shared" si="232"/>
        <v>0</v>
      </c>
      <c r="M227" s="432"/>
      <c r="N227" s="432">
        <f t="shared" si="232"/>
        <v>0</v>
      </c>
      <c r="O227" s="432"/>
      <c r="P227" s="432">
        <f t="shared" si="232"/>
        <v>0</v>
      </c>
      <c r="Q227" s="432"/>
      <c r="R227" s="432">
        <f t="shared" si="232"/>
        <v>0</v>
      </c>
      <c r="S227" s="432"/>
      <c r="T227" s="399">
        <f>SUM(B227:R227)</f>
        <v>0</v>
      </c>
      <c r="U227" s="400" t="e">
        <f>T227/$T$234</f>
        <v>#DIV/0!</v>
      </c>
    </row>
    <row r="228" spans="1:23" ht="12.75" hidden="1" customHeight="1" x14ac:dyDescent="0.2">
      <c r="A228" s="401" t="str">
        <f>A$6</f>
        <v>Attiecināmais valsts budžeta finansējums</v>
      </c>
      <c r="B228" s="505"/>
      <c r="C228" s="505"/>
      <c r="D228" s="505"/>
      <c r="E228" s="505"/>
      <c r="F228" s="505"/>
      <c r="G228" s="505"/>
      <c r="H228" s="505"/>
      <c r="I228" s="505"/>
      <c r="J228" s="505"/>
      <c r="K228" s="505"/>
      <c r="L228" s="505"/>
      <c r="M228" s="505"/>
      <c r="N228" s="505"/>
      <c r="O228" s="505"/>
      <c r="P228" s="505"/>
      <c r="Q228" s="505"/>
      <c r="R228" s="505"/>
      <c r="S228" s="432"/>
      <c r="T228" s="399">
        <f t="shared" ref="T228:T231" si="233">SUM(B228:R228)</f>
        <v>0</v>
      </c>
      <c r="U228" s="400" t="e">
        <f t="shared" ref="U228:U234" si="234">T228/$T$234</f>
        <v>#DIV/0!</v>
      </c>
    </row>
    <row r="229" spans="1:23" ht="12.75" hidden="1" customHeight="1" x14ac:dyDescent="0.2">
      <c r="A229" s="401" t="str">
        <f>A$7</f>
        <v>Cits publiskais finansējums</v>
      </c>
      <c r="B229" s="435"/>
      <c r="C229" s="435"/>
      <c r="D229" s="435"/>
      <c r="E229" s="435"/>
      <c r="F229" s="435"/>
      <c r="G229" s="435"/>
      <c r="H229" s="435"/>
      <c r="I229" s="435"/>
      <c r="J229" s="435"/>
      <c r="K229" s="435"/>
      <c r="L229" s="435"/>
      <c r="M229" s="435"/>
      <c r="N229" s="435"/>
      <c r="O229" s="435"/>
      <c r="P229" s="435"/>
      <c r="Q229" s="435"/>
      <c r="R229" s="435"/>
      <c r="S229" s="435"/>
      <c r="T229" s="399">
        <f t="shared" si="233"/>
        <v>0</v>
      </c>
      <c r="U229" s="400" t="e">
        <f t="shared" si="234"/>
        <v>#DIV/0!</v>
      </c>
    </row>
    <row r="230" spans="1:23" ht="12.75" hidden="1" customHeight="1" x14ac:dyDescent="0.2">
      <c r="A230" s="401" t="str">
        <f>A$8</f>
        <v>Pašvaldības finansējums</v>
      </c>
      <c r="B230" s="435"/>
      <c r="C230" s="435"/>
      <c r="D230" s="435"/>
      <c r="E230" s="435"/>
      <c r="F230" s="435"/>
      <c r="G230" s="435"/>
      <c r="H230" s="435"/>
      <c r="I230" s="435"/>
      <c r="J230" s="435"/>
      <c r="K230" s="435"/>
      <c r="L230" s="435"/>
      <c r="M230" s="435"/>
      <c r="N230" s="435"/>
      <c r="O230" s="435"/>
      <c r="P230" s="435"/>
      <c r="Q230" s="435"/>
      <c r="R230" s="435"/>
      <c r="S230" s="435"/>
      <c r="T230" s="399">
        <f t="shared" si="233"/>
        <v>0</v>
      </c>
      <c r="U230" s="400" t="e">
        <f t="shared" si="234"/>
        <v>#DIV/0!</v>
      </c>
    </row>
    <row r="231" spans="1:23" s="3" customFormat="1" ht="12.75" hidden="1" customHeight="1" x14ac:dyDescent="0.2">
      <c r="A231" s="401" t="str">
        <f>A$9</f>
        <v>Elastības finansējums</v>
      </c>
      <c r="B231" s="433">
        <f>B234*$L$224*$W$20</f>
        <v>0</v>
      </c>
      <c r="C231" s="433"/>
      <c r="D231" s="433">
        <f t="shared" ref="D231:L231" si="235">D234*$L$224*$W$20</f>
        <v>0</v>
      </c>
      <c r="E231" s="433"/>
      <c r="F231" s="433">
        <f t="shared" si="235"/>
        <v>0</v>
      </c>
      <c r="G231" s="433"/>
      <c r="H231" s="433">
        <f t="shared" si="235"/>
        <v>0</v>
      </c>
      <c r="I231" s="433"/>
      <c r="J231" s="433">
        <f t="shared" si="235"/>
        <v>0</v>
      </c>
      <c r="K231" s="433"/>
      <c r="L231" s="433">
        <f t="shared" si="235"/>
        <v>0</v>
      </c>
      <c r="M231" s="433"/>
      <c r="N231" s="433">
        <f t="shared" ref="N231:R231" si="236">N234*$L$224*$W$20</f>
        <v>0</v>
      </c>
      <c r="O231" s="433"/>
      <c r="P231" s="433">
        <f t="shared" si="236"/>
        <v>0</v>
      </c>
      <c r="Q231" s="433"/>
      <c r="R231" s="433">
        <f t="shared" si="236"/>
        <v>0</v>
      </c>
      <c r="S231" s="433"/>
      <c r="T231" s="399">
        <f t="shared" si="233"/>
        <v>0</v>
      </c>
      <c r="U231" s="400" t="e">
        <f t="shared" si="234"/>
        <v>#DIV/0!</v>
      </c>
    </row>
    <row r="232" spans="1:23" ht="12.75" hidden="1" customHeight="1" x14ac:dyDescent="0.2">
      <c r="A232" s="402" t="str">
        <f>A$10</f>
        <v>Publiskās attiecināmās izmaksas</v>
      </c>
      <c r="B232" s="514">
        <f>SUM(B227:B231)</f>
        <v>0</v>
      </c>
      <c r="C232" s="514"/>
      <c r="D232" s="514">
        <f t="shared" ref="D232" si="237">SUM(D227:D231)</f>
        <v>0</v>
      </c>
      <c r="E232" s="514"/>
      <c r="F232" s="514">
        <f t="shared" ref="F232" si="238">SUM(F227:F231)</f>
        <v>0</v>
      </c>
      <c r="G232" s="514"/>
      <c r="H232" s="514">
        <f t="shared" ref="H232" si="239">SUM(H227:H231)</f>
        <v>0</v>
      </c>
      <c r="I232" s="514"/>
      <c r="J232" s="514">
        <f t="shared" ref="J232" si="240">SUM(J227:J231)</f>
        <v>0</v>
      </c>
      <c r="K232" s="514"/>
      <c r="L232" s="514">
        <f t="shared" ref="L232" si="241">SUM(L227:L231)</f>
        <v>0</v>
      </c>
      <c r="M232" s="514"/>
      <c r="N232" s="514">
        <f t="shared" ref="N232" si="242">SUM(N227:N231)</f>
        <v>0</v>
      </c>
      <c r="O232" s="514"/>
      <c r="P232" s="514">
        <f t="shared" ref="P232" si="243">SUM(P227:P231)</f>
        <v>0</v>
      </c>
      <c r="Q232" s="514"/>
      <c r="R232" s="514">
        <f t="shared" ref="R232" si="244">SUM(R227:R231)</f>
        <v>0</v>
      </c>
      <c r="S232" s="514"/>
      <c r="T232" s="403">
        <f t="shared" ref="T232:T233" si="245">SUM(B232:R232)</f>
        <v>0</v>
      </c>
      <c r="U232" s="400" t="e">
        <f t="shared" si="234"/>
        <v>#DIV/0!</v>
      </c>
    </row>
    <row r="233" spans="1:23" ht="12.75" hidden="1" customHeight="1" x14ac:dyDescent="0.2">
      <c r="A233" s="401" t="str">
        <f>A$11</f>
        <v>Privātās attiecināmās izmaksas</v>
      </c>
      <c r="B233" s="433">
        <f>B234-B232</f>
        <v>0</v>
      </c>
      <c r="C233" s="433"/>
      <c r="D233" s="433">
        <f t="shared" ref="D233" si="246">D234-D232</f>
        <v>0</v>
      </c>
      <c r="E233" s="433"/>
      <c r="F233" s="433">
        <f t="shared" ref="F233" si="247">F234-F232</f>
        <v>0</v>
      </c>
      <c r="G233" s="433"/>
      <c r="H233" s="433">
        <f t="shared" ref="H233" si="248">H234-H232</f>
        <v>0</v>
      </c>
      <c r="I233" s="433"/>
      <c r="J233" s="433">
        <f t="shared" ref="J233" si="249">J234-J232</f>
        <v>0</v>
      </c>
      <c r="K233" s="433"/>
      <c r="L233" s="433">
        <f t="shared" ref="L233" si="250">L234-L232</f>
        <v>0</v>
      </c>
      <c r="M233" s="433"/>
      <c r="N233" s="433">
        <f t="shared" ref="N233" si="251">N234-N232</f>
        <v>0</v>
      </c>
      <c r="O233" s="433"/>
      <c r="P233" s="433">
        <f t="shared" ref="P233" si="252">P234-P232</f>
        <v>0</v>
      </c>
      <c r="Q233" s="433"/>
      <c r="R233" s="433">
        <f t="shared" ref="R233" si="253">R234-R232</f>
        <v>0</v>
      </c>
      <c r="S233" s="433"/>
      <c r="T233" s="399">
        <f t="shared" si="245"/>
        <v>0</v>
      </c>
      <c r="U233" s="400" t="e">
        <f t="shared" si="234"/>
        <v>#DIV/0!</v>
      </c>
    </row>
    <row r="234" spans="1:23" ht="12.75" hidden="1" customHeight="1" x14ac:dyDescent="0.2">
      <c r="A234" s="402" t="str">
        <f>A$12</f>
        <v>Kopējās attiecināmās izmaksas</v>
      </c>
      <c r="B234" s="300">
        <f>IF($B$23=2,'1.3.1.R.14.,41.,45.vai dz.c.s.'!H27,'1.3.1.R.14.,41.,45.vai dz.c.s.'!H27*$B$23)</f>
        <v>0</v>
      </c>
      <c r="C234" s="300"/>
      <c r="D234" s="300">
        <f>IF($D$23=2,'1.3.1.R.14.,41.,45.vai dz.c.s.'!J27+'1.3.1.R.14.,41.,45.vai dz.c.s.'!H27,'1.3.1.R.14.,41.,45.vai dz.c.s.'!J27*$D$23)</f>
        <v>0</v>
      </c>
      <c r="E234" s="300"/>
      <c r="F234" s="300">
        <f>IF($F$23=2,'1.3.1.R.14.,41.,45.vai dz.c.s.'!L27+'1.3.1.R.14.,41.,45.vai dz.c.s.'!J27+'1.3.1.R.14.,41.,45.vai dz.c.s.'!H27,'1.3.1.R.14.,41.,45.vai dz.c.s.'!L27*$F$23)</f>
        <v>0</v>
      </c>
      <c r="G234" s="300"/>
      <c r="H234" s="300">
        <f>IF($H$23=2,'1.3.1.R.14.,41.,45.vai dz.c.s.'!N27+'1.3.1.R.14.,41.,45.vai dz.c.s.'!L27+'1.3.1.R.14.,41.,45.vai dz.c.s.'!J27+'1.3.1.R.14.,41.,45.vai dz.c.s.'!H27,'1.3.1.R.14.,41.,45.vai dz.c.s.'!N27*$H$23)</f>
        <v>0</v>
      </c>
      <c r="I234" s="300"/>
      <c r="J234" s="300">
        <f>IF($J$23=2,'1.3.1.R.14.,41.,45.vai dz.c.s.'!P27,'1.3.1.R.14.,41.,45.vai dz.c.s.'!P27*$J$23)</f>
        <v>0</v>
      </c>
      <c r="K234" s="300"/>
      <c r="L234" s="300">
        <f>IF($L$23=2,'1.3.1.R.14.,41.,45.vai dz.c.s.'!R27,'1.3.1.R.14.,41.,45.vai dz.c.s.'!R27*$L$23)</f>
        <v>0</v>
      </c>
      <c r="M234" s="300"/>
      <c r="N234" s="300">
        <f>IF($N$23=2,'1.3.1.R.14.,41.,45.vai dz.c.s.'!T27,'1.3.1.R.14.,41.,45.vai dz.c.s.'!T27*$N$23)</f>
        <v>0</v>
      </c>
      <c r="O234" s="300"/>
      <c r="P234" s="300">
        <f>IF($P$23=2,'1.3.1.R.14.,41.,45.vai dz.c.s.'!V27,'1.3.1.R.14.,41.,45.vai dz.c.s.'!V27*$P$23)</f>
        <v>0</v>
      </c>
      <c r="Q234" s="300"/>
      <c r="R234" s="300">
        <f>IF($R$23=2,'1.3.1.R.14.,41.,45.vai dz.c.s.'!X27,'1.3.1.R.14.,41.,45.vai dz.c.s.'!X27*$R$23)</f>
        <v>0</v>
      </c>
      <c r="S234" s="300"/>
      <c r="T234" s="403">
        <f>SUM(B234:R234)</f>
        <v>0</v>
      </c>
      <c r="U234" s="400" t="e">
        <f t="shared" si="234"/>
        <v>#DIV/0!</v>
      </c>
    </row>
    <row r="235" spans="1:23" ht="12.75" hidden="1" customHeight="1" x14ac:dyDescent="0.2">
      <c r="A235" s="401" t="str">
        <f>A$13</f>
        <v>Publiskās ārpusprojekta izmaksas</v>
      </c>
      <c r="B235" s="435"/>
      <c r="C235" s="435"/>
      <c r="D235" s="435"/>
      <c r="E235" s="435"/>
      <c r="F235" s="435"/>
      <c r="G235" s="435"/>
      <c r="H235" s="435"/>
      <c r="I235" s="435"/>
      <c r="J235" s="435"/>
      <c r="K235" s="435"/>
      <c r="L235" s="435"/>
      <c r="M235" s="435"/>
      <c r="N235" s="435"/>
      <c r="O235" s="435"/>
      <c r="P235" s="435"/>
      <c r="Q235" s="435"/>
      <c r="R235" s="435"/>
      <c r="S235" s="435"/>
      <c r="T235" s="399">
        <f t="shared" ref="T235:T237" si="254">SUM(B235:R235)</f>
        <v>0</v>
      </c>
      <c r="U235" s="434" t="s">
        <v>322</v>
      </c>
    </row>
    <row r="236" spans="1:23" ht="12.75" hidden="1" customHeight="1" x14ac:dyDescent="0.2">
      <c r="A236" s="401" t="str">
        <f>A$14</f>
        <v>Privātās ārpusprojekta izmaksas</v>
      </c>
      <c r="B236" s="433">
        <f>IF($B$23=2,'1.3.1.R.14.,41.,45.vai dz.c.s.'!I27,'1.3.1.R.14.,41.,45.vai dz.c.s.'!I27*$B$23)</f>
        <v>0</v>
      </c>
      <c r="C236" s="433"/>
      <c r="D236" s="433">
        <f>IF($D$23=2,'1.3.1.R.14.,41.,45.vai dz.c.s.'!K27+'1.3.1.R.14.,41.,45.vai dz.c.s.'!I27,'1.3.1.R.14.,41.,45.vai dz.c.s.'!K27*$D$23)</f>
        <v>0</v>
      </c>
      <c r="E236" s="433"/>
      <c r="F236" s="433">
        <f>IF($F$23=2,'1.3.1.R.14.,41.,45.vai dz.c.s.'!M27+'1.3.1.R.14.,41.,45.vai dz.c.s.'!K27+'1.3.1.R.14.,41.,45.vai dz.c.s.'!I27,'1.3.1.R.14.,41.,45.vai dz.c.s.'!M27*$F$23)</f>
        <v>0</v>
      </c>
      <c r="G236" s="433"/>
      <c r="H236" s="433">
        <f>IF($H$23=2,'1.3.1.R.14.,41.,45.vai dz.c.s.'!O27+'1.3.1.R.14.,41.,45.vai dz.c.s.'!M27+'1.3.1.R.14.,41.,45.vai dz.c.s.'!K27+'1.3.1.R.14.,41.,45.vai dz.c.s.'!I27,'1.3.1.R.14.,41.,45.vai dz.c.s.'!O27*$H$23)</f>
        <v>0</v>
      </c>
      <c r="I236" s="433"/>
      <c r="J236" s="433">
        <f>IF($J$23=2,'1.3.1.R.14.,41.,45.vai dz.c.s.'!Q27,'1.3.1.R.14.,41.,45.vai dz.c.s.'!Q27*$J$23)</f>
        <v>0</v>
      </c>
      <c r="K236" s="433"/>
      <c r="L236" s="433">
        <f>IF($L$23=2,'1.3.1.R.14.,41.,45.vai dz.c.s.'!S27,'1.3.1.R.14.,41.,45.vai dz.c.s.'!S27*$L$23)</f>
        <v>0</v>
      </c>
      <c r="M236" s="433"/>
      <c r="N236" s="433">
        <f>IF($N$23=2,'1.3.1.R.14.,41.,45.vai dz.c.s.'!U27,'1.3.1.R.14.,41.,45.vai dz.c.s.'!U27*$N$23)</f>
        <v>0</v>
      </c>
      <c r="O236" s="433"/>
      <c r="P236" s="433">
        <f>IF($P$23=2,'1.3.1.R.14.,41.,45.vai dz.c.s.'!W27,'1.3.1.R.14.,41.,45.vai dz.c.s.'!W27*$P$23)</f>
        <v>0</v>
      </c>
      <c r="Q236" s="433"/>
      <c r="R236" s="433">
        <f>IF($R$23=2,'1.3.1.R.14.,41.,45.vai dz.c.s.'!Y27,'1.3.1.R.14.,41.,45.vai dz.c.s.'!Y27*$R$23)</f>
        <v>0</v>
      </c>
      <c r="S236" s="433"/>
      <c r="T236" s="399">
        <f t="shared" si="254"/>
        <v>0</v>
      </c>
      <c r="U236" s="434" t="s">
        <v>322</v>
      </c>
    </row>
    <row r="237" spans="1:23" ht="12.75" hidden="1" customHeight="1" x14ac:dyDescent="0.2">
      <c r="A237" s="402" t="str">
        <f>A$15</f>
        <v>Ārpusprojekta izmaksas kopā</v>
      </c>
      <c r="B237" s="300">
        <f>SUM(B235:B236)</f>
        <v>0</v>
      </c>
      <c r="C237" s="300"/>
      <c r="D237" s="300">
        <f t="shared" ref="D237:R237" si="255">SUM(D235:D236)</f>
        <v>0</v>
      </c>
      <c r="E237" s="300"/>
      <c r="F237" s="300">
        <f t="shared" si="255"/>
        <v>0</v>
      </c>
      <c r="G237" s="300"/>
      <c r="H237" s="300">
        <f t="shared" si="255"/>
        <v>0</v>
      </c>
      <c r="I237" s="300"/>
      <c r="J237" s="300">
        <f t="shared" si="255"/>
        <v>0</v>
      </c>
      <c r="K237" s="300"/>
      <c r="L237" s="300">
        <f t="shared" si="255"/>
        <v>0</v>
      </c>
      <c r="M237" s="300"/>
      <c r="N237" s="300">
        <f t="shared" si="255"/>
        <v>0</v>
      </c>
      <c r="O237" s="300"/>
      <c r="P237" s="300">
        <f t="shared" si="255"/>
        <v>0</v>
      </c>
      <c r="Q237" s="300"/>
      <c r="R237" s="300">
        <f t="shared" si="255"/>
        <v>0</v>
      </c>
      <c r="S237" s="300"/>
      <c r="T237" s="403">
        <f t="shared" si="254"/>
        <v>0</v>
      </c>
      <c r="U237" s="434" t="s">
        <v>322</v>
      </c>
    </row>
    <row r="238" spans="1:23" ht="12.75" hidden="1" customHeight="1" x14ac:dyDescent="0.25">
      <c r="A238" s="407" t="str">
        <f>A$16</f>
        <v>Kopējās izmaksas</v>
      </c>
      <c r="B238" s="408">
        <f>B234+B237</f>
        <v>0</v>
      </c>
      <c r="C238" s="408"/>
      <c r="D238" s="408">
        <f t="shared" ref="D238:R238" si="256">D234+D237</f>
        <v>0</v>
      </c>
      <c r="E238" s="408"/>
      <c r="F238" s="408">
        <f t="shared" si="256"/>
        <v>0</v>
      </c>
      <c r="G238" s="408"/>
      <c r="H238" s="408">
        <f t="shared" si="256"/>
        <v>0</v>
      </c>
      <c r="I238" s="408"/>
      <c r="J238" s="408">
        <f t="shared" si="256"/>
        <v>0</v>
      </c>
      <c r="K238" s="408"/>
      <c r="L238" s="408">
        <f t="shared" si="256"/>
        <v>0</v>
      </c>
      <c r="M238" s="408"/>
      <c r="N238" s="408">
        <f t="shared" si="256"/>
        <v>0</v>
      </c>
      <c r="O238" s="408"/>
      <c r="P238" s="408">
        <f t="shared" si="256"/>
        <v>0</v>
      </c>
      <c r="Q238" s="408"/>
      <c r="R238" s="408">
        <f t="shared" si="256"/>
        <v>0</v>
      </c>
      <c r="S238" s="408"/>
      <c r="T238" s="403">
        <f>SUM(B238:R238)</f>
        <v>0</v>
      </c>
      <c r="U238" s="434" t="s">
        <v>322</v>
      </c>
    </row>
    <row r="239" spans="1:23" hidden="1" x14ac:dyDescent="0.2"/>
    <row r="240" spans="1:23" ht="18.75" hidden="1" customHeight="1" x14ac:dyDescent="0.2">
      <c r="A240" s="440" t="str">
        <f>A224</f>
        <v>Projekta iesniedzējs vai sadarbības partneris (1.3.1.):</v>
      </c>
      <c r="B240" s="424">
        <f>'1.3.1.R.14.,41.,45.vai dz.c.s.'!C3</f>
        <v>0</v>
      </c>
      <c r="C240" s="425"/>
      <c r="D240" s="425"/>
      <c r="E240" s="425"/>
      <c r="F240" s="424">
        <f>'1.3.1.R.14.,41.,45.vai dz.c.s.'!H3</f>
        <v>0</v>
      </c>
      <c r="G240" s="425"/>
      <c r="H240" s="426"/>
      <c r="I240" s="425"/>
      <c r="J240" s="426" t="s">
        <v>329</v>
      </c>
      <c r="K240" s="425"/>
      <c r="L240" s="428">
        <f>'1.3.1.R.14.,41.,45.vai dz.c.s.'!C14</f>
        <v>1</v>
      </c>
      <c r="M240" s="425"/>
      <c r="N240" s="429" t="s">
        <v>342</v>
      </c>
      <c r="O240" s="425"/>
      <c r="P240" s="426"/>
      <c r="Q240" s="425"/>
      <c r="R240" s="426"/>
      <c r="S240" s="425"/>
      <c r="T240" s="426"/>
      <c r="U240" s="426"/>
      <c r="W240" s="4">
        <f>IF(F240=Dati!$J$3,1,IF(F240=Dati!$J$4,2,IF(F240=Dati!$J$5,3,0)))</f>
        <v>0</v>
      </c>
    </row>
    <row r="241" spans="1:23" hidden="1" x14ac:dyDescent="0.2">
      <c r="A241" s="395" t="s">
        <v>314</v>
      </c>
      <c r="B241" s="396">
        <f>B$3</f>
        <v>2026</v>
      </c>
      <c r="C241" s="396"/>
      <c r="D241" s="396">
        <f>D$3</f>
        <v>2027</v>
      </c>
      <c r="E241" s="396"/>
      <c r="F241" s="396">
        <f>F$3</f>
        <v>2028</v>
      </c>
      <c r="G241" s="396"/>
      <c r="H241" s="396">
        <f>H$3</f>
        <v>2029</v>
      </c>
      <c r="I241" s="396"/>
      <c r="J241" s="396" t="str">
        <f>J$3</f>
        <v>X</v>
      </c>
      <c r="K241" s="396"/>
      <c r="L241" s="396" t="str">
        <f>L$3</f>
        <v>X</v>
      </c>
      <c r="M241" s="396"/>
      <c r="N241" s="396" t="str">
        <f>N$3</f>
        <v>X</v>
      </c>
      <c r="O241" s="396"/>
      <c r="P241" s="396" t="str">
        <f>P$3</f>
        <v>X</v>
      </c>
      <c r="Q241" s="396"/>
      <c r="R241" s="396" t="str">
        <f>R$3</f>
        <v>X</v>
      </c>
      <c r="S241" s="396"/>
      <c r="T241" s="396"/>
      <c r="U241" s="396"/>
    </row>
    <row r="242" spans="1:23" hidden="1" x14ac:dyDescent="0.2">
      <c r="A242" s="430"/>
      <c r="B242" s="397" t="s">
        <v>315</v>
      </c>
      <c r="C242" s="397"/>
      <c r="D242" s="397" t="s">
        <v>315</v>
      </c>
      <c r="E242" s="397"/>
      <c r="F242" s="397" t="s">
        <v>315</v>
      </c>
      <c r="G242" s="397"/>
      <c r="H242" s="397" t="s">
        <v>315</v>
      </c>
      <c r="I242" s="397"/>
      <c r="J242" s="397" t="s">
        <v>315</v>
      </c>
      <c r="K242" s="397"/>
      <c r="L242" s="397" t="s">
        <v>315</v>
      </c>
      <c r="M242" s="397"/>
      <c r="N242" s="397" t="s">
        <v>315</v>
      </c>
      <c r="O242" s="397"/>
      <c r="P242" s="397" t="s">
        <v>315</v>
      </c>
      <c r="Q242" s="397"/>
      <c r="R242" s="397" t="s">
        <v>315</v>
      </c>
      <c r="S242" s="397"/>
      <c r="T242" s="397" t="s">
        <v>191</v>
      </c>
      <c r="U242" s="397" t="s">
        <v>131</v>
      </c>
    </row>
    <row r="243" spans="1:23" ht="12.75" hidden="1" customHeight="1" x14ac:dyDescent="0.2">
      <c r="A243" s="431" t="str">
        <f>A$5</f>
        <v>Taisnīgas pārkārtošanās fonds</v>
      </c>
      <c r="B243" s="432">
        <f>(B250*$L$240-B247)*$W$19</f>
        <v>0</v>
      </c>
      <c r="C243" s="432"/>
      <c r="D243" s="432">
        <f>(D250*$L$240)*$W$19-D247</f>
        <v>0</v>
      </c>
      <c r="E243" s="432"/>
      <c r="F243" s="432">
        <f t="shared" ref="F243:R243" si="257">(F250*$L$240)*$W$19-F247</f>
        <v>0</v>
      </c>
      <c r="G243" s="432"/>
      <c r="H243" s="432">
        <f t="shared" si="257"/>
        <v>0</v>
      </c>
      <c r="I243" s="432"/>
      <c r="J243" s="432">
        <f t="shared" si="257"/>
        <v>0</v>
      </c>
      <c r="K243" s="432"/>
      <c r="L243" s="432">
        <f t="shared" si="257"/>
        <v>0</v>
      </c>
      <c r="M243" s="432"/>
      <c r="N243" s="432">
        <f t="shared" si="257"/>
        <v>0</v>
      </c>
      <c r="O243" s="432"/>
      <c r="P243" s="432">
        <f t="shared" si="257"/>
        <v>0</v>
      </c>
      <c r="Q243" s="432"/>
      <c r="R243" s="432">
        <f t="shared" si="257"/>
        <v>0</v>
      </c>
      <c r="S243" s="432"/>
      <c r="T243" s="399">
        <f>SUM(B243:R243)</f>
        <v>0</v>
      </c>
      <c r="U243" s="400" t="e">
        <f>T243/$T$250</f>
        <v>#DIV/0!</v>
      </c>
    </row>
    <row r="244" spans="1:23" ht="12.75" hidden="1" customHeight="1" x14ac:dyDescent="0.2">
      <c r="A244" s="401" t="str">
        <f>A$6</f>
        <v>Attiecināmais valsts budžeta finansējums</v>
      </c>
      <c r="B244" s="505"/>
      <c r="C244" s="505"/>
      <c r="D244" s="505"/>
      <c r="E244" s="505"/>
      <c r="F244" s="505"/>
      <c r="G244" s="505"/>
      <c r="H244" s="505"/>
      <c r="I244" s="505"/>
      <c r="J244" s="505"/>
      <c r="K244" s="505"/>
      <c r="L244" s="505"/>
      <c r="M244" s="505"/>
      <c r="N244" s="505"/>
      <c r="O244" s="505"/>
      <c r="P244" s="505"/>
      <c r="Q244" s="505"/>
      <c r="R244" s="505"/>
      <c r="S244" s="432"/>
      <c r="T244" s="399">
        <f t="shared" ref="T244:T249" si="258">SUM(B244:R244)</f>
        <v>0</v>
      </c>
      <c r="U244" s="400" t="e">
        <f t="shared" ref="U244:U250" si="259">T244/$T$250</f>
        <v>#DIV/0!</v>
      </c>
    </row>
    <row r="245" spans="1:23" ht="12.75" hidden="1" customHeight="1" x14ac:dyDescent="0.2">
      <c r="A245" s="401" t="str">
        <f>A$7</f>
        <v>Cits publiskais finansējums</v>
      </c>
      <c r="B245" s="512"/>
      <c r="C245" s="433"/>
      <c r="D245" s="512"/>
      <c r="E245" s="433"/>
      <c r="F245" s="512"/>
      <c r="G245" s="433"/>
      <c r="H245" s="512"/>
      <c r="I245" s="433"/>
      <c r="J245" s="512"/>
      <c r="K245" s="433"/>
      <c r="L245" s="512"/>
      <c r="M245" s="433"/>
      <c r="N245" s="512"/>
      <c r="O245" s="433"/>
      <c r="P245" s="512"/>
      <c r="Q245" s="433"/>
      <c r="R245" s="512"/>
      <c r="S245" s="433"/>
      <c r="T245" s="399">
        <f t="shared" si="258"/>
        <v>0</v>
      </c>
      <c r="U245" s="400" t="e">
        <f t="shared" si="259"/>
        <v>#DIV/0!</v>
      </c>
    </row>
    <row r="246" spans="1:23" ht="12.75" hidden="1" customHeight="1" x14ac:dyDescent="0.2">
      <c r="A246" s="401" t="str">
        <f>A$8</f>
        <v>Pašvaldības finansējums</v>
      </c>
      <c r="B246" s="433">
        <f>IF($F$240="Pašvaldība vai tās izveidota iestāde",B250-B243-B247,0)</f>
        <v>0</v>
      </c>
      <c r="C246" s="433"/>
      <c r="D246" s="433">
        <f>IF($F$240="Pašvaldība vai tās izveidota iestāde",D250-D243-D247,0)</f>
        <v>0</v>
      </c>
      <c r="E246" s="433"/>
      <c r="F246" s="433">
        <f>IF($F$240="Pašvaldība vai tās izveidota iestāde",F250-F243-F247,0)</f>
        <v>0</v>
      </c>
      <c r="G246" s="433"/>
      <c r="H246" s="433">
        <f>IF($F$240="Pašvaldība vai tās izveidota iestāde",H250-H243-H247,0)</f>
        <v>0</v>
      </c>
      <c r="I246" s="433"/>
      <c r="J246" s="433">
        <f>IF($F$240="Pašvaldība vai tās izveidota iestāde",J250-J243-J247,0)</f>
        <v>0</v>
      </c>
      <c r="K246" s="433"/>
      <c r="L246" s="433">
        <f>IF($F$240="Pašvaldība vai tās izveidota iestāde",L250-L243-L247,0)</f>
        <v>0</v>
      </c>
      <c r="M246" s="433"/>
      <c r="N246" s="433">
        <f>IF($F$240="Pašvaldība vai tās izveidota iestāde",N250-N243-N247,0)</f>
        <v>0</v>
      </c>
      <c r="O246" s="433"/>
      <c r="P246" s="433">
        <f>IF($F$240="Pašvaldība vai tās izveidota iestāde",P250-P243-P247,0)</f>
        <v>0</v>
      </c>
      <c r="Q246" s="433"/>
      <c r="R246" s="433">
        <f>IF($F$240="Pašvaldība vai tās izveidota iestāde",R250-R243-R247,0)</f>
        <v>0</v>
      </c>
      <c r="S246" s="433"/>
      <c r="T246" s="399">
        <f t="shared" si="258"/>
        <v>0</v>
      </c>
      <c r="U246" s="400" t="e">
        <f t="shared" si="259"/>
        <v>#DIV/0!</v>
      </c>
    </row>
    <row r="247" spans="1:23" s="3" customFormat="1" ht="12.75" hidden="1" customHeight="1" x14ac:dyDescent="0.2">
      <c r="A247" s="401" t="str">
        <f>A$9</f>
        <v>Elastības finansējums</v>
      </c>
      <c r="B247" s="433">
        <f>B250*$L$240*$W$20</f>
        <v>0</v>
      </c>
      <c r="C247" s="433"/>
      <c r="D247" s="433">
        <f t="shared" ref="D247:R247" si="260">D250*$L$240*$W$20</f>
        <v>0</v>
      </c>
      <c r="E247" s="433"/>
      <c r="F247" s="433">
        <f t="shared" si="260"/>
        <v>0</v>
      </c>
      <c r="G247" s="433"/>
      <c r="H247" s="433">
        <f t="shared" si="260"/>
        <v>0</v>
      </c>
      <c r="I247" s="433"/>
      <c r="J247" s="433">
        <f t="shared" si="260"/>
        <v>0</v>
      </c>
      <c r="K247" s="433"/>
      <c r="L247" s="433">
        <f t="shared" si="260"/>
        <v>0</v>
      </c>
      <c r="M247" s="433"/>
      <c r="N247" s="433">
        <f t="shared" si="260"/>
        <v>0</v>
      </c>
      <c r="O247" s="433"/>
      <c r="P247" s="433">
        <f t="shared" si="260"/>
        <v>0</v>
      </c>
      <c r="Q247" s="433"/>
      <c r="R247" s="433">
        <f t="shared" si="260"/>
        <v>0</v>
      </c>
      <c r="S247" s="433"/>
      <c r="T247" s="399">
        <f t="shared" si="258"/>
        <v>0</v>
      </c>
      <c r="U247" s="400" t="e">
        <f t="shared" si="259"/>
        <v>#DIV/0!</v>
      </c>
    </row>
    <row r="248" spans="1:23" ht="12.75" hidden="1" customHeight="1" x14ac:dyDescent="0.2">
      <c r="A248" s="402" t="str">
        <f>A$10</f>
        <v>Publiskās attiecināmās izmaksas</v>
      </c>
      <c r="B248" s="300">
        <f>SUM(B243:B246)</f>
        <v>0</v>
      </c>
      <c r="C248" s="300"/>
      <c r="D248" s="300">
        <f>SUM(D243:D246)</f>
        <v>0</v>
      </c>
      <c r="E248" s="300"/>
      <c r="F248" s="300">
        <f>SUM(F243:F246)</f>
        <v>0</v>
      </c>
      <c r="G248" s="300"/>
      <c r="H248" s="300">
        <f>SUM(H243:H246)</f>
        <v>0</v>
      </c>
      <c r="I248" s="300"/>
      <c r="J248" s="300">
        <f>SUM(J243:J246)</f>
        <v>0</v>
      </c>
      <c r="K248" s="300"/>
      <c r="L248" s="300">
        <f>SUM(L243:L246)</f>
        <v>0</v>
      </c>
      <c r="M248" s="300"/>
      <c r="N248" s="300">
        <f>SUM(N243:N246)</f>
        <v>0</v>
      </c>
      <c r="O248" s="300"/>
      <c r="P248" s="300">
        <f>SUM(P243:P246)</f>
        <v>0</v>
      </c>
      <c r="Q248" s="300"/>
      <c r="R248" s="300">
        <f>SUM(R243:R246)</f>
        <v>0</v>
      </c>
      <c r="S248" s="300"/>
      <c r="T248" s="403">
        <f t="shared" si="258"/>
        <v>0</v>
      </c>
      <c r="U248" s="400" t="e">
        <f t="shared" si="259"/>
        <v>#DIV/0!</v>
      </c>
    </row>
    <row r="249" spans="1:23" ht="12.75" hidden="1" customHeight="1" x14ac:dyDescent="0.2">
      <c r="A249" s="401" t="str">
        <f>A$11</f>
        <v>Privātās attiecināmās izmaksas</v>
      </c>
      <c r="B249" s="433">
        <f>IF($F$240="Pašvaldība vai tās izveidota iestāde",0,B250-B243-B247)</f>
        <v>0</v>
      </c>
      <c r="C249" s="433"/>
      <c r="D249" s="433">
        <f>IF($F$240="Pašvaldība vai tās izveidota iestāde",0,D250-D243-D247)</f>
        <v>0</v>
      </c>
      <c r="E249" s="433"/>
      <c r="F249" s="433">
        <f>IF($F$240="Pašvaldība vai tās izveidota iestāde",0,F250-F243-F247)</f>
        <v>0</v>
      </c>
      <c r="G249" s="433"/>
      <c r="H249" s="433">
        <f>IF($F$240="Pašvaldība vai tās izveidota iestāde",0,H250-H243-H247)</f>
        <v>0</v>
      </c>
      <c r="I249" s="433"/>
      <c r="J249" s="433">
        <f>IF($F$240="Pašvaldība vai tās izveidota iestāde",0,J250-J243-J247)</f>
        <v>0</v>
      </c>
      <c r="K249" s="433"/>
      <c r="L249" s="433">
        <f>IF($F$240="Pašvaldība vai tās izveidota iestāde",0,L250-L243-L247)</f>
        <v>0</v>
      </c>
      <c r="M249" s="433"/>
      <c r="N249" s="433">
        <f>IF($F$240="Pašvaldība vai tās izveidota iestāde",0,N250-N243-N247)</f>
        <v>0</v>
      </c>
      <c r="O249" s="433"/>
      <c r="P249" s="433">
        <f>IF($F$240="Pašvaldība vai tās izveidota iestāde",0,P250-P243-P247)</f>
        <v>0</v>
      </c>
      <c r="Q249" s="433"/>
      <c r="R249" s="433">
        <f>IF($F$240="Pašvaldība vai tās izveidota iestāde",0,R250-R243-R247)</f>
        <v>0</v>
      </c>
      <c r="S249" s="433"/>
      <c r="T249" s="399">
        <f t="shared" si="258"/>
        <v>0</v>
      </c>
      <c r="U249" s="400" t="e">
        <f t="shared" si="259"/>
        <v>#DIV/0!</v>
      </c>
    </row>
    <row r="250" spans="1:23" ht="12.75" hidden="1" customHeight="1" x14ac:dyDescent="0.2">
      <c r="A250" s="402" t="str">
        <f>A$12</f>
        <v>Kopējās attiecināmās izmaksas</v>
      </c>
      <c r="B250" s="300">
        <f>IF($B$23=2,'1.3.1.R.14.,41.,45.vai dz.c.s.'!H28,'1.3.1.R.14.,41.,45.vai dz.c.s.'!H28*$B$23)</f>
        <v>0</v>
      </c>
      <c r="C250" s="300"/>
      <c r="D250" s="300">
        <f>IF($D$23=2,'1.3.1.R.14.,41.,45.vai dz.c.s.'!J28+'1.3.1.R.14.,41.,45.vai dz.c.s.'!H28,'1.3.1.R.14.,41.,45.vai dz.c.s.'!J28*$D$23)</f>
        <v>0</v>
      </c>
      <c r="E250" s="300"/>
      <c r="F250" s="300">
        <f>IF($F$23=2,'1.3.1.R.14.,41.,45.vai dz.c.s.'!L28+'1.3.1.R.14.,41.,45.vai dz.c.s.'!J28+'1.3.1.R.14.,41.,45.vai dz.c.s.'!H28,'1.3.1.R.14.,41.,45.vai dz.c.s.'!L28*$F$23)</f>
        <v>0</v>
      </c>
      <c r="G250" s="300"/>
      <c r="H250" s="300">
        <f>IF($H$23=2,'1.3.1.R.14.,41.,45.vai dz.c.s.'!N28+'1.3.1.R.14.,41.,45.vai dz.c.s.'!L28+'1.3.1.R.14.,41.,45.vai dz.c.s.'!J28+'1.3.1.R.14.,41.,45.vai dz.c.s.'!H28,'1.3.1.R.14.,41.,45.vai dz.c.s.'!N28*$H$23)</f>
        <v>0</v>
      </c>
      <c r="I250" s="300"/>
      <c r="J250" s="300">
        <f>IF($J$23=2,'1.3.1.R.14.,41.,45.vai dz.c.s.'!P28,'1.3.1.R.14.,41.,45.vai dz.c.s.'!P28*$J$23)</f>
        <v>0</v>
      </c>
      <c r="K250" s="300"/>
      <c r="L250" s="300">
        <f>IF($L$23=2,'1.3.1.R.14.,41.,45.vai dz.c.s.'!R28,'1.3.1.R.14.,41.,45.vai dz.c.s.'!R28*$L$23)</f>
        <v>0</v>
      </c>
      <c r="M250" s="300"/>
      <c r="N250" s="300">
        <f>IF($N$23=2,'1.3.1.R.14.,41.,45.vai dz.c.s.'!T28,'1.3.1.R.14.,41.,45.vai dz.c.s.'!T28*$N$23)</f>
        <v>0</v>
      </c>
      <c r="O250" s="300"/>
      <c r="P250" s="300">
        <f>IF($P$23=2,'1.3.1.R.14.,41.,45.vai dz.c.s.'!V28,'1.3.1.R.14.,41.,45.vai dz.c.s.'!V28*$P$23)</f>
        <v>0</v>
      </c>
      <c r="Q250" s="300"/>
      <c r="R250" s="300">
        <f>IF($R$23=2,'1.3.1.R.14.,41.,45.vai dz.c.s.'!X28,'1.3.1.R.14.,41.,45.vai dz.c.s.'!X28*$R$23)</f>
        <v>0</v>
      </c>
      <c r="S250" s="300"/>
      <c r="T250" s="403">
        <f>SUM(B250:R250)</f>
        <v>0</v>
      </c>
      <c r="U250" s="400" t="e">
        <f t="shared" si="259"/>
        <v>#DIV/0!</v>
      </c>
    </row>
    <row r="251" spans="1:23" ht="12.75" hidden="1" customHeight="1" x14ac:dyDescent="0.2">
      <c r="A251" s="401" t="str">
        <f>A$13</f>
        <v>Publiskās ārpusprojekta izmaksas</v>
      </c>
      <c r="B251" s="435"/>
      <c r="C251" s="435"/>
      <c r="D251" s="435"/>
      <c r="E251" s="435"/>
      <c r="F251" s="435"/>
      <c r="G251" s="435"/>
      <c r="H251" s="435"/>
      <c r="I251" s="435"/>
      <c r="J251" s="435"/>
      <c r="K251" s="435"/>
      <c r="L251" s="435"/>
      <c r="M251" s="435"/>
      <c r="N251" s="435"/>
      <c r="O251" s="435"/>
      <c r="P251" s="435"/>
      <c r="Q251" s="435"/>
      <c r="R251" s="435"/>
      <c r="S251" s="435"/>
      <c r="T251" s="399">
        <f t="shared" ref="T251:T253" si="261">SUM(B251:R251)</f>
        <v>0</v>
      </c>
      <c r="U251" s="434" t="s">
        <v>322</v>
      </c>
    </row>
    <row r="252" spans="1:23" ht="12.75" hidden="1" customHeight="1" x14ac:dyDescent="0.2">
      <c r="A252" s="401" t="str">
        <f>A$14</f>
        <v>Privātās ārpusprojekta izmaksas</v>
      </c>
      <c r="B252" s="433">
        <f>IF($B$23=2,'1.3.1.R.14.,41.,45.vai dz.c.s.'!I28,'1.3.1.R.14.,41.,45.vai dz.c.s.'!I28*$B$23)</f>
        <v>0</v>
      </c>
      <c r="C252" s="433"/>
      <c r="D252" s="433">
        <f>IF($D$23=2,'1.3.1.R.14.,41.,45.vai dz.c.s.'!K28+'1.3.1.R.14.,41.,45.vai dz.c.s.'!I28,'1.3.1.R.14.,41.,45.vai dz.c.s.'!K28*$D$23)</f>
        <v>0</v>
      </c>
      <c r="E252" s="433"/>
      <c r="F252" s="433">
        <f>IF($F$23=2,'1.3.1.R.14.,41.,45.vai dz.c.s.'!M28+'1.3.1.R.14.,41.,45.vai dz.c.s.'!K28+'1.3.1.R.14.,41.,45.vai dz.c.s.'!I28,'1.3.1.R.14.,41.,45.vai dz.c.s.'!M28*$F$23)</f>
        <v>0</v>
      </c>
      <c r="G252" s="433"/>
      <c r="H252" s="433">
        <f>IF($H$23=2,'1.3.1.R.14.,41.,45.vai dz.c.s.'!O28+'1.3.1.R.14.,41.,45.vai dz.c.s.'!M28+'1.3.1.R.14.,41.,45.vai dz.c.s.'!K28+'1.3.1.R.14.,41.,45.vai dz.c.s.'!I28,'1.3.1.R.14.,41.,45.vai dz.c.s.'!O28*$H$23)</f>
        <v>0</v>
      </c>
      <c r="I252" s="433"/>
      <c r="J252" s="433">
        <f>IF($J$23=2,'1.3.1.R.14.,41.,45.vai dz.c.s.'!Q28,'1.3.1.R.14.,41.,45.vai dz.c.s.'!Q28*$J$23)</f>
        <v>0</v>
      </c>
      <c r="K252" s="433"/>
      <c r="L252" s="433">
        <f>IF($L$23=2,'1.3.1.R.14.,41.,45.vai dz.c.s.'!S28,'1.3.1.R.14.,41.,45.vai dz.c.s.'!S28*$L$23)</f>
        <v>0</v>
      </c>
      <c r="M252" s="433"/>
      <c r="N252" s="433">
        <f>IF($N$23=2,'1.3.1.R.14.,41.,45.vai dz.c.s.'!U28,'1.3.1.R.14.,41.,45.vai dz.c.s.'!U28*$N$23)</f>
        <v>0</v>
      </c>
      <c r="O252" s="433"/>
      <c r="P252" s="433">
        <f>IF($P$23=2,'1.3.1.R.14.,41.,45.vai dz.c.s.'!W28,'1.3.1.R.14.,41.,45.vai dz.c.s.'!W28*$P$23)</f>
        <v>0</v>
      </c>
      <c r="Q252" s="433"/>
      <c r="R252" s="433">
        <f>IF($R$23=2,'1.3.1.R.14.,41.,45.vai dz.c.s.'!Y28,'1.3.1.R.14.,41.,45.vai dz.c.s.'!Y28*$R$23)</f>
        <v>0</v>
      </c>
      <c r="S252" s="433"/>
      <c r="T252" s="399">
        <f t="shared" si="261"/>
        <v>0</v>
      </c>
      <c r="U252" s="434" t="s">
        <v>322</v>
      </c>
    </row>
    <row r="253" spans="1:23" ht="12.75" hidden="1" customHeight="1" x14ac:dyDescent="0.2">
      <c r="A253" s="402" t="str">
        <f>A$15</f>
        <v>Ārpusprojekta izmaksas kopā</v>
      </c>
      <c r="B253" s="300">
        <f>SUM(B251:B252)</f>
        <v>0</v>
      </c>
      <c r="C253" s="300"/>
      <c r="D253" s="300">
        <f t="shared" ref="D253:R253" si="262">SUM(D251:D252)</f>
        <v>0</v>
      </c>
      <c r="E253" s="300"/>
      <c r="F253" s="300">
        <f t="shared" si="262"/>
        <v>0</v>
      </c>
      <c r="G253" s="300"/>
      <c r="H253" s="300">
        <f t="shared" si="262"/>
        <v>0</v>
      </c>
      <c r="I253" s="300"/>
      <c r="J253" s="300">
        <f t="shared" si="262"/>
        <v>0</v>
      </c>
      <c r="K253" s="300"/>
      <c r="L253" s="300">
        <f t="shared" si="262"/>
        <v>0</v>
      </c>
      <c r="M253" s="300"/>
      <c r="N253" s="300">
        <f t="shared" si="262"/>
        <v>0</v>
      </c>
      <c r="O253" s="300"/>
      <c r="P253" s="300">
        <f t="shared" si="262"/>
        <v>0</v>
      </c>
      <c r="Q253" s="300"/>
      <c r="R253" s="300">
        <f t="shared" si="262"/>
        <v>0</v>
      </c>
      <c r="S253" s="300"/>
      <c r="T253" s="403">
        <f t="shared" si="261"/>
        <v>0</v>
      </c>
      <c r="U253" s="434" t="s">
        <v>322</v>
      </c>
    </row>
    <row r="254" spans="1:23" ht="12.75" hidden="1" customHeight="1" x14ac:dyDescent="0.25">
      <c r="A254" s="407" t="str">
        <f>A$16</f>
        <v>Kopējās izmaksas</v>
      </c>
      <c r="B254" s="408">
        <f>B250+B253</f>
        <v>0</v>
      </c>
      <c r="C254" s="408"/>
      <c r="D254" s="408">
        <f t="shared" ref="D254:R254" si="263">D250+D253</f>
        <v>0</v>
      </c>
      <c r="E254" s="408"/>
      <c r="F254" s="408">
        <f t="shared" si="263"/>
        <v>0</v>
      </c>
      <c r="G254" s="408"/>
      <c r="H254" s="408">
        <f t="shared" si="263"/>
        <v>0</v>
      </c>
      <c r="I254" s="408"/>
      <c r="J254" s="408">
        <f t="shared" si="263"/>
        <v>0</v>
      </c>
      <c r="K254" s="408"/>
      <c r="L254" s="408">
        <f t="shared" si="263"/>
        <v>0</v>
      </c>
      <c r="M254" s="408"/>
      <c r="N254" s="408">
        <f t="shared" si="263"/>
        <v>0</v>
      </c>
      <c r="O254" s="408"/>
      <c r="P254" s="408">
        <f t="shared" si="263"/>
        <v>0</v>
      </c>
      <c r="Q254" s="408"/>
      <c r="R254" s="408">
        <f t="shared" si="263"/>
        <v>0</v>
      </c>
      <c r="S254" s="408"/>
      <c r="T254" s="403">
        <f>SUM(B254:R254)</f>
        <v>0</v>
      </c>
      <c r="U254" s="434" t="s">
        <v>322</v>
      </c>
    </row>
    <row r="255" spans="1:23" hidden="1" x14ac:dyDescent="0.2"/>
    <row r="256" spans="1:23" ht="18.75" hidden="1" customHeight="1" x14ac:dyDescent="0.2">
      <c r="A256" s="521" t="str">
        <f>'1.3.2.R.14.,41.,45.vai dz.c.s.'!B3</f>
        <v>Projekta iesniedzējs vai sadarbības partneris (1.3.2.):</v>
      </c>
      <c r="B256" s="424">
        <f>'1.3.2.R.14.,41.,45.vai dz.c.s.'!C3</f>
        <v>0</v>
      </c>
      <c r="C256" s="425"/>
      <c r="D256" s="425"/>
      <c r="E256" s="425"/>
      <c r="F256" s="424">
        <f>'1.3.2.R.14.,41.,45.vai dz.c.s.'!H3</f>
        <v>0</v>
      </c>
      <c r="G256" s="425"/>
      <c r="H256" s="426"/>
      <c r="I256" s="425"/>
      <c r="J256" s="426" t="s">
        <v>329</v>
      </c>
      <c r="K256" s="425"/>
      <c r="L256" s="428">
        <f>'1.3.2.R.14.,41.,45.vai dz.c.s.'!C7</f>
        <v>0.3</v>
      </c>
      <c r="M256" s="425"/>
      <c r="N256" s="429" t="s">
        <v>351</v>
      </c>
      <c r="O256" s="425"/>
      <c r="P256" s="426"/>
      <c r="Q256" s="425"/>
      <c r="R256" s="426"/>
      <c r="S256" s="425"/>
      <c r="T256" s="582">
        <f>'1.3.2.R.14.,41.,45.vai dz.c.s.'!N3</f>
        <v>0</v>
      </c>
      <c r="U256" s="582"/>
      <c r="W256" s="4">
        <f>IF(F256=Dati!$J$3,1,IF(F256=Dati!$J$4,2,IF(F256=Dati!$J$5,3,0)))</f>
        <v>0</v>
      </c>
    </row>
    <row r="257" spans="1:23" hidden="1" x14ac:dyDescent="0.2">
      <c r="A257" s="395" t="s">
        <v>314</v>
      </c>
      <c r="B257" s="396">
        <f>B$3</f>
        <v>2026</v>
      </c>
      <c r="C257" s="396"/>
      <c r="D257" s="396">
        <f>D$3</f>
        <v>2027</v>
      </c>
      <c r="E257" s="396"/>
      <c r="F257" s="396">
        <f>F$3</f>
        <v>2028</v>
      </c>
      <c r="G257" s="396"/>
      <c r="H257" s="396">
        <f>H$3</f>
        <v>2029</v>
      </c>
      <c r="I257" s="396"/>
      <c r="J257" s="396" t="str">
        <f>J$3</f>
        <v>X</v>
      </c>
      <c r="K257" s="396"/>
      <c r="L257" s="396" t="str">
        <f>L$3</f>
        <v>X</v>
      </c>
      <c r="M257" s="396"/>
      <c r="N257" s="396" t="str">
        <f>N$3</f>
        <v>X</v>
      </c>
      <c r="O257" s="396"/>
      <c r="P257" s="396" t="str">
        <f>P$3</f>
        <v>X</v>
      </c>
      <c r="Q257" s="396"/>
      <c r="R257" s="396" t="str">
        <f>R$3</f>
        <v>X</v>
      </c>
      <c r="S257" s="396"/>
      <c r="T257" s="396"/>
      <c r="U257" s="396"/>
    </row>
    <row r="258" spans="1:23" hidden="1" x14ac:dyDescent="0.2">
      <c r="A258" s="430"/>
      <c r="B258" s="397" t="s">
        <v>315</v>
      </c>
      <c r="C258" s="397"/>
      <c r="D258" s="397" t="s">
        <v>315</v>
      </c>
      <c r="E258" s="397"/>
      <c r="F258" s="397" t="s">
        <v>315</v>
      </c>
      <c r="G258" s="397"/>
      <c r="H258" s="397" t="s">
        <v>315</v>
      </c>
      <c r="I258" s="397"/>
      <c r="J258" s="397" t="s">
        <v>315</v>
      </c>
      <c r="K258" s="397"/>
      <c r="L258" s="397" t="s">
        <v>315</v>
      </c>
      <c r="M258" s="397"/>
      <c r="N258" s="397" t="s">
        <v>315</v>
      </c>
      <c r="O258" s="397"/>
      <c r="P258" s="397" t="s">
        <v>315</v>
      </c>
      <c r="Q258" s="397"/>
      <c r="R258" s="397" t="s">
        <v>315</v>
      </c>
      <c r="S258" s="397"/>
      <c r="T258" s="397" t="s">
        <v>191</v>
      </c>
      <c r="U258" s="397" t="s">
        <v>131</v>
      </c>
    </row>
    <row r="259" spans="1:23" ht="12.75" hidden="1" customHeight="1" x14ac:dyDescent="0.2">
      <c r="A259" s="431" t="str">
        <f>A$5</f>
        <v>Taisnīgas pārkārtošanās fonds</v>
      </c>
      <c r="B259" s="432">
        <f>(B266*$L$256)*$W$19-B263</f>
        <v>0</v>
      </c>
      <c r="C259" s="432"/>
      <c r="D259" s="432">
        <f t="shared" ref="D259" si="264">(D266*$L$256)*$W$19-D263</f>
        <v>0</v>
      </c>
      <c r="E259" s="432"/>
      <c r="F259" s="432">
        <f t="shared" ref="F259" si="265">(F266*$L$256)*$W$19-F263</f>
        <v>0</v>
      </c>
      <c r="G259" s="432"/>
      <c r="H259" s="432">
        <f t="shared" ref="H259" si="266">(H266*$L$256)*$W$19-H263</f>
        <v>0</v>
      </c>
      <c r="I259" s="432"/>
      <c r="J259" s="432">
        <f t="shared" ref="J259" si="267">(J266*$L$256)*$W$19-J263</f>
        <v>0</v>
      </c>
      <c r="K259" s="432"/>
      <c r="L259" s="432">
        <f t="shared" ref="L259" si="268">(L266*$L$256)*$W$19-L263</f>
        <v>0</v>
      </c>
      <c r="M259" s="432"/>
      <c r="N259" s="432">
        <f t="shared" ref="N259" si="269">(N266*$L$256)*$W$19-N263</f>
        <v>0</v>
      </c>
      <c r="O259" s="432"/>
      <c r="P259" s="432">
        <f t="shared" ref="P259" si="270">(P266*$L$256)*$W$19-P263</f>
        <v>0</v>
      </c>
      <c r="Q259" s="432"/>
      <c r="R259" s="432">
        <f t="shared" ref="R259" si="271">(R266*$L$256)*$W$19-R263</f>
        <v>0</v>
      </c>
      <c r="S259" s="432"/>
      <c r="T259" s="399">
        <f>SUM(B259:R259)</f>
        <v>0</v>
      </c>
      <c r="U259" s="400" t="e">
        <f>T259/$T$266</f>
        <v>#DIV/0!</v>
      </c>
    </row>
    <row r="260" spans="1:23" ht="12.75" hidden="1" customHeight="1" x14ac:dyDescent="0.2">
      <c r="A260" s="401" t="str">
        <f>A$6</f>
        <v>Attiecināmais valsts budžeta finansējums</v>
      </c>
      <c r="B260" s="505"/>
      <c r="C260" s="505"/>
      <c r="D260" s="505"/>
      <c r="E260" s="505"/>
      <c r="F260" s="505"/>
      <c r="G260" s="505"/>
      <c r="H260" s="505"/>
      <c r="I260" s="505"/>
      <c r="J260" s="505"/>
      <c r="K260" s="505"/>
      <c r="L260" s="505"/>
      <c r="M260" s="505"/>
      <c r="N260" s="505"/>
      <c r="O260" s="505"/>
      <c r="P260" s="505"/>
      <c r="Q260" s="505"/>
      <c r="R260" s="505"/>
      <c r="S260" s="432"/>
      <c r="T260" s="399">
        <f t="shared" ref="T260:T265" si="272">SUM(B260:R260)</f>
        <v>0</v>
      </c>
      <c r="U260" s="400" t="e">
        <f t="shared" ref="U260:U266" si="273">T260/$T$266</f>
        <v>#DIV/0!</v>
      </c>
    </row>
    <row r="261" spans="1:23" ht="12.75" hidden="1" customHeight="1" x14ac:dyDescent="0.2">
      <c r="A261" s="401" t="str">
        <f>A$7</f>
        <v>Cits publiskais finansējums</v>
      </c>
      <c r="B261" s="435"/>
      <c r="C261" s="435"/>
      <c r="D261" s="435"/>
      <c r="E261" s="435"/>
      <c r="F261" s="435"/>
      <c r="G261" s="435"/>
      <c r="H261" s="435"/>
      <c r="I261" s="435"/>
      <c r="J261" s="435"/>
      <c r="K261" s="435"/>
      <c r="L261" s="435"/>
      <c r="M261" s="435"/>
      <c r="N261" s="435"/>
      <c r="O261" s="435"/>
      <c r="P261" s="435"/>
      <c r="Q261" s="435"/>
      <c r="R261" s="435"/>
      <c r="S261" s="435"/>
      <c r="T261" s="399">
        <f t="shared" si="272"/>
        <v>0</v>
      </c>
      <c r="U261" s="400" t="e">
        <f t="shared" si="273"/>
        <v>#DIV/0!</v>
      </c>
    </row>
    <row r="262" spans="1:23" ht="12.75" hidden="1" customHeight="1" x14ac:dyDescent="0.2">
      <c r="A262" s="401" t="str">
        <f>A$8</f>
        <v>Pašvaldības finansējums</v>
      </c>
      <c r="B262" s="435"/>
      <c r="C262" s="435"/>
      <c r="D262" s="435"/>
      <c r="E262" s="435"/>
      <c r="F262" s="435"/>
      <c r="G262" s="435"/>
      <c r="H262" s="435"/>
      <c r="I262" s="435"/>
      <c r="J262" s="435"/>
      <c r="K262" s="435"/>
      <c r="L262" s="435"/>
      <c r="M262" s="435"/>
      <c r="N262" s="435"/>
      <c r="O262" s="435"/>
      <c r="P262" s="435"/>
      <c r="Q262" s="435"/>
      <c r="R262" s="435"/>
      <c r="S262" s="435"/>
      <c r="T262" s="399">
        <f t="shared" si="272"/>
        <v>0</v>
      </c>
      <c r="U262" s="400" t="e">
        <f t="shared" si="273"/>
        <v>#DIV/0!</v>
      </c>
    </row>
    <row r="263" spans="1:23" s="3" customFormat="1" ht="12.75" hidden="1" customHeight="1" x14ac:dyDescent="0.2">
      <c r="A263" s="401" t="str">
        <f>A$9</f>
        <v>Elastības finansējums</v>
      </c>
      <c r="B263" s="433">
        <f>B266*$L$256*$W$20</f>
        <v>0</v>
      </c>
      <c r="C263" s="433"/>
      <c r="D263" s="433">
        <f t="shared" ref="D263" si="274">D266*$L$256*$W$20</f>
        <v>0</v>
      </c>
      <c r="E263" s="433"/>
      <c r="F263" s="433">
        <f t="shared" ref="F263" si="275">F266*$L$256*$W$20</f>
        <v>0</v>
      </c>
      <c r="G263" s="433"/>
      <c r="H263" s="433">
        <f t="shared" ref="H263" si="276">H266*$L$256*$W$20</f>
        <v>0</v>
      </c>
      <c r="I263" s="433"/>
      <c r="J263" s="433">
        <f t="shared" ref="J263" si="277">J266*$L$256*$W$20</f>
        <v>0</v>
      </c>
      <c r="K263" s="433"/>
      <c r="L263" s="433">
        <f t="shared" ref="L263" si="278">L266*$L$256*$W$20</f>
        <v>0</v>
      </c>
      <c r="M263" s="433"/>
      <c r="N263" s="433">
        <f t="shared" ref="N263" si="279">N266*$L$256*$W$20</f>
        <v>0</v>
      </c>
      <c r="O263" s="433"/>
      <c r="P263" s="433">
        <f t="shared" ref="P263" si="280">P266*$L$256*$W$20</f>
        <v>0</v>
      </c>
      <c r="Q263" s="433"/>
      <c r="R263" s="433">
        <f t="shared" ref="R263" si="281">R266*$L$256*$W$20</f>
        <v>0</v>
      </c>
      <c r="S263" s="433"/>
      <c r="T263" s="399">
        <f t="shared" si="272"/>
        <v>0</v>
      </c>
      <c r="U263" s="400" t="e">
        <f t="shared" si="273"/>
        <v>#DIV/0!</v>
      </c>
    </row>
    <row r="264" spans="1:23" ht="12.75" hidden="1" customHeight="1" x14ac:dyDescent="0.2">
      <c r="A264" s="402" t="str">
        <f>A$10</f>
        <v>Publiskās attiecināmās izmaksas</v>
      </c>
      <c r="B264" s="300">
        <f>SUM(B259:B263)</f>
        <v>0</v>
      </c>
      <c r="C264" s="300"/>
      <c r="D264" s="300">
        <f t="shared" ref="D264" si="282">SUM(D259:D263)</f>
        <v>0</v>
      </c>
      <c r="E264" s="300"/>
      <c r="F264" s="300">
        <f t="shared" ref="F264" si="283">SUM(F259:F263)</f>
        <v>0</v>
      </c>
      <c r="G264" s="300"/>
      <c r="H264" s="300">
        <f t="shared" ref="H264" si="284">SUM(H259:H263)</f>
        <v>0</v>
      </c>
      <c r="I264" s="300"/>
      <c r="J264" s="300">
        <f t="shared" ref="J264" si="285">SUM(J259:J263)</f>
        <v>0</v>
      </c>
      <c r="K264" s="300"/>
      <c r="L264" s="300">
        <f t="shared" ref="L264" si="286">SUM(L259:L263)</f>
        <v>0</v>
      </c>
      <c r="M264" s="300"/>
      <c r="N264" s="300">
        <f t="shared" ref="N264" si="287">SUM(N259:N263)</f>
        <v>0</v>
      </c>
      <c r="O264" s="300"/>
      <c r="P264" s="300">
        <f t="shared" ref="P264" si="288">SUM(P259:P263)</f>
        <v>0</v>
      </c>
      <c r="Q264" s="300"/>
      <c r="R264" s="300">
        <f t="shared" ref="R264" si="289">SUM(R259:R263)</f>
        <v>0</v>
      </c>
      <c r="S264" s="300"/>
      <c r="T264" s="403">
        <f t="shared" si="272"/>
        <v>0</v>
      </c>
      <c r="U264" s="400" t="e">
        <f t="shared" si="273"/>
        <v>#DIV/0!</v>
      </c>
    </row>
    <row r="265" spans="1:23" ht="12.75" hidden="1" customHeight="1" x14ac:dyDescent="0.2">
      <c r="A265" s="401" t="str">
        <f>A$11</f>
        <v>Privātās attiecināmās izmaksas</v>
      </c>
      <c r="B265" s="433">
        <f>B266-B264</f>
        <v>0</v>
      </c>
      <c r="C265" s="433"/>
      <c r="D265" s="433">
        <f t="shared" ref="D265" si="290">D266-D264</f>
        <v>0</v>
      </c>
      <c r="E265" s="433"/>
      <c r="F265" s="433">
        <f t="shared" ref="F265" si="291">F266-F264</f>
        <v>0</v>
      </c>
      <c r="G265" s="433"/>
      <c r="H265" s="433">
        <f t="shared" ref="H265" si="292">H266-H264</f>
        <v>0</v>
      </c>
      <c r="I265" s="433"/>
      <c r="J265" s="433">
        <f t="shared" ref="J265" si="293">J266-J264</f>
        <v>0</v>
      </c>
      <c r="K265" s="433"/>
      <c r="L265" s="433">
        <f t="shared" ref="L265" si="294">L266-L264</f>
        <v>0</v>
      </c>
      <c r="M265" s="433"/>
      <c r="N265" s="433">
        <f t="shared" ref="N265" si="295">N266-N264</f>
        <v>0</v>
      </c>
      <c r="O265" s="433"/>
      <c r="P265" s="433">
        <f t="shared" ref="P265" si="296">P266-P264</f>
        <v>0</v>
      </c>
      <c r="Q265" s="433"/>
      <c r="R265" s="433">
        <f t="shared" ref="R265" si="297">R266-R264</f>
        <v>0</v>
      </c>
      <c r="S265" s="433"/>
      <c r="T265" s="399">
        <f t="shared" si="272"/>
        <v>0</v>
      </c>
      <c r="U265" s="400" t="e">
        <f t="shared" si="273"/>
        <v>#DIV/0!</v>
      </c>
    </row>
    <row r="266" spans="1:23" ht="12.75" hidden="1" customHeight="1" x14ac:dyDescent="0.2">
      <c r="A266" s="402" t="str">
        <f>A$12</f>
        <v>Kopējās attiecināmās izmaksas</v>
      </c>
      <c r="B266" s="300">
        <f>'1.3.2.R.14.,41.,45.vai dz.c.s.'!H27</f>
        <v>0</v>
      </c>
      <c r="C266" s="300"/>
      <c r="D266" s="300">
        <f>'1.3.2.R.14.,41.,45.vai dz.c.s.'!J27</f>
        <v>0</v>
      </c>
      <c r="E266" s="300"/>
      <c r="F266" s="300">
        <f>'1.3.2.R.14.,41.,45.vai dz.c.s.'!L27</f>
        <v>0</v>
      </c>
      <c r="G266" s="300"/>
      <c r="H266" s="300">
        <f>'1.3.2.R.14.,41.,45.vai dz.c.s.'!N27</f>
        <v>0</v>
      </c>
      <c r="I266" s="300"/>
      <c r="J266" s="300">
        <f>'1.3.2.R.14.,41.,45.vai dz.c.s.'!P27</f>
        <v>0</v>
      </c>
      <c r="K266" s="300"/>
      <c r="L266" s="300">
        <f>'1.3.2.R.14.,41.,45.vai dz.c.s.'!R27</f>
        <v>0</v>
      </c>
      <c r="M266" s="300"/>
      <c r="N266" s="300">
        <f>'1.3.2.R.14.,41.,45.vai dz.c.s.'!T27</f>
        <v>0</v>
      </c>
      <c r="O266" s="300"/>
      <c r="P266" s="300">
        <f>'1.3.2.R.14.,41.,45.vai dz.c.s.'!V27</f>
        <v>0</v>
      </c>
      <c r="Q266" s="300"/>
      <c r="R266" s="300">
        <f>'1.3.2.R.14.,41.,45.vai dz.c.s.'!X27</f>
        <v>0</v>
      </c>
      <c r="S266" s="300"/>
      <c r="T266" s="403">
        <f>SUM(B266:R266)</f>
        <v>0</v>
      </c>
      <c r="U266" s="400" t="e">
        <f t="shared" si="273"/>
        <v>#DIV/0!</v>
      </c>
    </row>
    <row r="267" spans="1:23" ht="12.75" hidden="1" customHeight="1" x14ac:dyDescent="0.2">
      <c r="A267" s="401" t="str">
        <f>A$13</f>
        <v>Publiskās ārpusprojekta izmaksas</v>
      </c>
      <c r="B267" s="435"/>
      <c r="C267" s="435"/>
      <c r="D267" s="435"/>
      <c r="E267" s="435"/>
      <c r="F267" s="435"/>
      <c r="G267" s="435"/>
      <c r="H267" s="435"/>
      <c r="I267" s="435"/>
      <c r="J267" s="435"/>
      <c r="K267" s="435"/>
      <c r="L267" s="435"/>
      <c r="M267" s="435"/>
      <c r="N267" s="435"/>
      <c r="O267" s="435"/>
      <c r="P267" s="435"/>
      <c r="Q267" s="435"/>
      <c r="R267" s="435"/>
      <c r="S267" s="435"/>
      <c r="T267" s="399">
        <f t="shared" ref="T267:T269" si="298">SUM(B267:R267)</f>
        <v>0</v>
      </c>
      <c r="U267" s="434" t="s">
        <v>322</v>
      </c>
    </row>
    <row r="268" spans="1:23" ht="12.75" hidden="1" customHeight="1" x14ac:dyDescent="0.2">
      <c r="A268" s="401" t="str">
        <f>A$14</f>
        <v>Privātās ārpusprojekta izmaksas</v>
      </c>
      <c r="B268" s="433">
        <f>'1.3.2.R.14.,41.,45.vai dz.c.s.'!I27</f>
        <v>0</v>
      </c>
      <c r="C268" s="433"/>
      <c r="D268" s="433">
        <f>'1.3.2.R.14.,41.,45.vai dz.c.s.'!K27</f>
        <v>0</v>
      </c>
      <c r="E268" s="433"/>
      <c r="F268" s="433">
        <f>'1.3.2.R.14.,41.,45.vai dz.c.s.'!M27</f>
        <v>0</v>
      </c>
      <c r="G268" s="433"/>
      <c r="H268" s="433">
        <f>'1.3.2.R.14.,41.,45.vai dz.c.s.'!O27</f>
        <v>0</v>
      </c>
      <c r="I268" s="433"/>
      <c r="J268" s="433">
        <f>'1.3.2.R.14.,41.,45.vai dz.c.s.'!Q27</f>
        <v>0</v>
      </c>
      <c r="K268" s="433"/>
      <c r="L268" s="433">
        <f>'1.3.2.R.14.,41.,45.vai dz.c.s.'!S27</f>
        <v>0</v>
      </c>
      <c r="M268" s="433"/>
      <c r="N268" s="433">
        <f>'1.3.2.R.14.,41.,45.vai dz.c.s.'!U27</f>
        <v>0</v>
      </c>
      <c r="O268" s="433"/>
      <c r="P268" s="433">
        <f>'1.3.2.R.14.,41.,45.vai dz.c.s.'!W27</f>
        <v>0</v>
      </c>
      <c r="Q268" s="433"/>
      <c r="R268" s="433">
        <f>'1.3.2.R.14.,41.,45.vai dz.c.s.'!Y27</f>
        <v>0</v>
      </c>
      <c r="S268" s="433"/>
      <c r="T268" s="399">
        <f t="shared" si="298"/>
        <v>0</v>
      </c>
      <c r="U268" s="434" t="s">
        <v>322</v>
      </c>
    </row>
    <row r="269" spans="1:23" ht="12.75" hidden="1" customHeight="1" x14ac:dyDescent="0.2">
      <c r="A269" s="402" t="str">
        <f>A$15</f>
        <v>Ārpusprojekta izmaksas kopā</v>
      </c>
      <c r="B269" s="300">
        <f>SUM(B267:B268)</f>
        <v>0</v>
      </c>
      <c r="C269" s="300"/>
      <c r="D269" s="300">
        <f t="shared" ref="D269" si="299">SUM(D267:D268)</f>
        <v>0</v>
      </c>
      <c r="E269" s="300"/>
      <c r="F269" s="300">
        <f t="shared" ref="F269" si="300">SUM(F267:F268)</f>
        <v>0</v>
      </c>
      <c r="G269" s="300"/>
      <c r="H269" s="300">
        <f t="shared" ref="H269" si="301">SUM(H267:H268)</f>
        <v>0</v>
      </c>
      <c r="I269" s="300"/>
      <c r="J269" s="300">
        <f t="shared" ref="J269" si="302">SUM(J267:J268)</f>
        <v>0</v>
      </c>
      <c r="K269" s="300"/>
      <c r="L269" s="300">
        <f t="shared" ref="L269" si="303">SUM(L267:L268)</f>
        <v>0</v>
      </c>
      <c r="M269" s="300"/>
      <c r="N269" s="300">
        <f t="shared" ref="N269" si="304">SUM(N267:N268)</f>
        <v>0</v>
      </c>
      <c r="O269" s="300"/>
      <c r="P269" s="300">
        <f t="shared" ref="P269" si="305">SUM(P267:P268)</f>
        <v>0</v>
      </c>
      <c r="Q269" s="300"/>
      <c r="R269" s="300">
        <f t="shared" ref="R269" si="306">SUM(R267:R268)</f>
        <v>0</v>
      </c>
      <c r="S269" s="300"/>
      <c r="T269" s="403">
        <f t="shared" si="298"/>
        <v>0</v>
      </c>
      <c r="U269" s="434" t="s">
        <v>322</v>
      </c>
    </row>
    <row r="270" spans="1:23" ht="12.75" hidden="1" customHeight="1" x14ac:dyDescent="0.25">
      <c r="A270" s="407" t="str">
        <f>A$16</f>
        <v>Kopējās izmaksas</v>
      </c>
      <c r="B270" s="408">
        <f>B266+B269</f>
        <v>0</v>
      </c>
      <c r="C270" s="408"/>
      <c r="D270" s="408">
        <f t="shared" ref="D270" si="307">D266+D269</f>
        <v>0</v>
      </c>
      <c r="E270" s="408"/>
      <c r="F270" s="408">
        <f t="shared" ref="F270" si="308">F266+F269</f>
        <v>0</v>
      </c>
      <c r="G270" s="408"/>
      <c r="H270" s="408">
        <f t="shared" ref="H270" si="309">H266+H269</f>
        <v>0</v>
      </c>
      <c r="I270" s="408"/>
      <c r="J270" s="408">
        <f t="shared" ref="J270" si="310">J266+J269</f>
        <v>0</v>
      </c>
      <c r="K270" s="408"/>
      <c r="L270" s="408">
        <f t="shared" ref="L270" si="311">L266+L269</f>
        <v>0</v>
      </c>
      <c r="M270" s="408"/>
      <c r="N270" s="408">
        <f t="shared" ref="N270" si="312">N266+N269</f>
        <v>0</v>
      </c>
      <c r="O270" s="408"/>
      <c r="P270" s="408">
        <f t="shared" ref="P270" si="313">P266+P269</f>
        <v>0</v>
      </c>
      <c r="Q270" s="408"/>
      <c r="R270" s="408">
        <f t="shared" ref="R270" si="314">R266+R269</f>
        <v>0</v>
      </c>
      <c r="S270" s="408"/>
      <c r="T270" s="403">
        <f>SUM(B270:R270)</f>
        <v>0</v>
      </c>
      <c r="U270" s="434" t="s">
        <v>322</v>
      </c>
    </row>
    <row r="271" spans="1:23" hidden="1" x14ac:dyDescent="0.2"/>
    <row r="272" spans="1:23" ht="18.75" hidden="1" customHeight="1" x14ac:dyDescent="0.2">
      <c r="A272" s="521" t="str">
        <f>A256</f>
        <v>Projekta iesniedzējs vai sadarbības partneris (1.3.2.):</v>
      </c>
      <c r="B272" s="424">
        <f>'1.3.2.R.14.,41.,45.vai dz.c.s.'!C3</f>
        <v>0</v>
      </c>
      <c r="C272" s="425"/>
      <c r="D272" s="425"/>
      <c r="E272" s="425"/>
      <c r="F272" s="424">
        <f>'1.3.2.R.14.,41.,45.vai dz.c.s.'!H3</f>
        <v>0</v>
      </c>
      <c r="G272" s="425"/>
      <c r="H272" s="426"/>
      <c r="I272" s="425"/>
      <c r="J272" s="426" t="s">
        <v>329</v>
      </c>
      <c r="K272" s="425"/>
      <c r="L272" s="428">
        <f>'1.3.2.R.14.,41.,45.vai dz.c.s.'!C14</f>
        <v>1</v>
      </c>
      <c r="M272" s="425"/>
      <c r="N272" s="429" t="s">
        <v>342</v>
      </c>
      <c r="O272" s="425"/>
      <c r="P272" s="426"/>
      <c r="Q272" s="425"/>
      <c r="R272" s="426"/>
      <c r="S272" s="425"/>
      <c r="T272" s="426"/>
      <c r="U272" s="426"/>
      <c r="W272" s="4">
        <f>IF(F272=Dati!$J$3,1,IF(F272=Dati!$J$4,2,IF(F272=Dati!$J$5,3,0)))</f>
        <v>0</v>
      </c>
    </row>
    <row r="273" spans="1:23" hidden="1" x14ac:dyDescent="0.2">
      <c r="A273" s="395" t="s">
        <v>314</v>
      </c>
      <c r="B273" s="396">
        <f>B$3</f>
        <v>2026</v>
      </c>
      <c r="C273" s="396"/>
      <c r="D273" s="396">
        <f>D$3</f>
        <v>2027</v>
      </c>
      <c r="E273" s="396"/>
      <c r="F273" s="396">
        <f>F$3</f>
        <v>2028</v>
      </c>
      <c r="G273" s="396"/>
      <c r="H273" s="396">
        <f>H$3</f>
        <v>2029</v>
      </c>
      <c r="I273" s="396"/>
      <c r="J273" s="396" t="str">
        <f>J$3</f>
        <v>X</v>
      </c>
      <c r="K273" s="396"/>
      <c r="L273" s="396" t="str">
        <f>L$3</f>
        <v>X</v>
      </c>
      <c r="M273" s="396"/>
      <c r="N273" s="396" t="str">
        <f>N$3</f>
        <v>X</v>
      </c>
      <c r="O273" s="396"/>
      <c r="P273" s="396" t="str">
        <f>P$3</f>
        <v>X</v>
      </c>
      <c r="Q273" s="396"/>
      <c r="R273" s="396" t="str">
        <f>R$3</f>
        <v>X</v>
      </c>
      <c r="S273" s="396"/>
      <c r="T273" s="396"/>
      <c r="U273" s="396"/>
    </row>
    <row r="274" spans="1:23" hidden="1" x14ac:dyDescent="0.2">
      <c r="A274" s="430"/>
      <c r="B274" s="397" t="s">
        <v>315</v>
      </c>
      <c r="C274" s="397"/>
      <c r="D274" s="397" t="s">
        <v>315</v>
      </c>
      <c r="E274" s="397"/>
      <c r="F274" s="397" t="s">
        <v>315</v>
      </c>
      <c r="G274" s="397"/>
      <c r="H274" s="397" t="s">
        <v>315</v>
      </c>
      <c r="I274" s="397"/>
      <c r="J274" s="397" t="s">
        <v>315</v>
      </c>
      <c r="K274" s="397"/>
      <c r="L274" s="397" t="s">
        <v>315</v>
      </c>
      <c r="M274" s="397"/>
      <c r="N274" s="397" t="s">
        <v>315</v>
      </c>
      <c r="O274" s="397"/>
      <c r="P274" s="397" t="s">
        <v>315</v>
      </c>
      <c r="Q274" s="397"/>
      <c r="R274" s="397" t="s">
        <v>315</v>
      </c>
      <c r="S274" s="397"/>
      <c r="T274" s="397" t="s">
        <v>191</v>
      </c>
      <c r="U274" s="397" t="s">
        <v>131</v>
      </c>
    </row>
    <row r="275" spans="1:23" ht="12.75" hidden="1" customHeight="1" x14ac:dyDescent="0.2">
      <c r="A275" s="431" t="str">
        <f>A$5</f>
        <v>Taisnīgas pārkārtošanās fonds</v>
      </c>
      <c r="B275" s="432">
        <f>(B282*$L$272-B279)*$W$19</f>
        <v>0</v>
      </c>
      <c r="C275" s="432"/>
      <c r="D275" s="432">
        <f t="shared" ref="D275" si="315">(D282*$L$272-D279)*$W$19</f>
        <v>0</v>
      </c>
      <c r="E275" s="432"/>
      <c r="F275" s="432">
        <f t="shared" ref="F275" si="316">(F282*$L$272-F279)*$W$19</f>
        <v>0</v>
      </c>
      <c r="G275" s="432"/>
      <c r="H275" s="432">
        <f t="shared" ref="H275" si="317">(H282*$L$272-H279)*$W$19</f>
        <v>0</v>
      </c>
      <c r="I275" s="432"/>
      <c r="J275" s="432">
        <f t="shared" ref="J275" si="318">(J282*$L$272-J279)*$W$19</f>
        <v>0</v>
      </c>
      <c r="K275" s="432"/>
      <c r="L275" s="432">
        <f t="shared" ref="L275" si="319">(L282*$L$272-L279)*$W$19</f>
        <v>0</v>
      </c>
      <c r="M275" s="432"/>
      <c r="N275" s="432">
        <f t="shared" ref="N275" si="320">(N282*$L$272-N279)*$W$19</f>
        <v>0</v>
      </c>
      <c r="O275" s="432"/>
      <c r="P275" s="432">
        <f t="shared" ref="P275" si="321">(P282*$L$272-P279)*$W$19</f>
        <v>0</v>
      </c>
      <c r="Q275" s="432"/>
      <c r="R275" s="432">
        <f t="shared" ref="R275" si="322">(R282*$L$272-R279)*$W$19</f>
        <v>0</v>
      </c>
      <c r="S275" s="432"/>
      <c r="T275" s="399">
        <f>SUM(B275:R275)</f>
        <v>0</v>
      </c>
      <c r="U275" s="400" t="e">
        <f>T275/$T$282</f>
        <v>#DIV/0!</v>
      </c>
    </row>
    <row r="276" spans="1:23" ht="12.75" hidden="1" customHeight="1" x14ac:dyDescent="0.2">
      <c r="A276" s="401" t="str">
        <f>A$6</f>
        <v>Attiecināmais valsts budžeta finansējums</v>
      </c>
      <c r="B276" s="505"/>
      <c r="C276" s="505"/>
      <c r="D276" s="505"/>
      <c r="E276" s="505"/>
      <c r="F276" s="505"/>
      <c r="G276" s="505"/>
      <c r="H276" s="505"/>
      <c r="I276" s="505"/>
      <c r="J276" s="505"/>
      <c r="K276" s="505"/>
      <c r="L276" s="505"/>
      <c r="M276" s="505"/>
      <c r="N276" s="505"/>
      <c r="O276" s="505"/>
      <c r="P276" s="505"/>
      <c r="Q276" s="505"/>
      <c r="R276" s="505"/>
      <c r="S276" s="432"/>
      <c r="T276" s="399">
        <f t="shared" ref="T276:T281" si="323">SUM(B276:R276)</f>
        <v>0</v>
      </c>
      <c r="U276" s="400" t="e">
        <f t="shared" ref="U276:U282" si="324">T276/$T$282</f>
        <v>#DIV/0!</v>
      </c>
    </row>
    <row r="277" spans="1:23" ht="12.75" hidden="1" customHeight="1" x14ac:dyDescent="0.2">
      <c r="A277" s="401" t="str">
        <f>A$7</f>
        <v>Cits publiskais finansējums</v>
      </c>
      <c r="B277" s="512"/>
      <c r="C277" s="433"/>
      <c r="D277" s="512"/>
      <c r="E277" s="433"/>
      <c r="F277" s="512"/>
      <c r="G277" s="433"/>
      <c r="H277" s="512"/>
      <c r="I277" s="433"/>
      <c r="J277" s="512"/>
      <c r="K277" s="433"/>
      <c r="L277" s="512"/>
      <c r="M277" s="433"/>
      <c r="N277" s="512"/>
      <c r="O277" s="433"/>
      <c r="P277" s="512"/>
      <c r="Q277" s="433"/>
      <c r="R277" s="512"/>
      <c r="S277" s="433"/>
      <c r="T277" s="399">
        <f t="shared" si="323"/>
        <v>0</v>
      </c>
      <c r="U277" s="400" t="e">
        <f t="shared" si="324"/>
        <v>#DIV/0!</v>
      </c>
    </row>
    <row r="278" spans="1:23" ht="12.75" hidden="1" customHeight="1" x14ac:dyDescent="0.2">
      <c r="A278" s="401" t="str">
        <f>A$8</f>
        <v>Pašvaldības finansējums</v>
      </c>
      <c r="B278" s="433">
        <f>IF($F$272="Pašvaldība vai tās izveidota iestāde",B282-B275-B279,0)</f>
        <v>0</v>
      </c>
      <c r="C278" s="433"/>
      <c r="D278" s="433">
        <f t="shared" ref="D278" si="325">IF($F$272="Pašvaldība vai tās izveidota iestāde",D282-D275-D279,0)</f>
        <v>0</v>
      </c>
      <c r="E278" s="433"/>
      <c r="F278" s="433">
        <f t="shared" ref="F278" si="326">IF($F$272="Pašvaldība vai tās izveidota iestāde",F282-F275-F279,0)</f>
        <v>0</v>
      </c>
      <c r="G278" s="433"/>
      <c r="H278" s="433">
        <f t="shared" ref="H278" si="327">IF($F$272="Pašvaldība vai tās izveidota iestāde",H282-H275-H279,0)</f>
        <v>0</v>
      </c>
      <c r="I278" s="433"/>
      <c r="J278" s="433">
        <f t="shared" ref="J278" si="328">IF($F$272="Pašvaldība vai tās izveidota iestāde",J282-J275-J279,0)</f>
        <v>0</v>
      </c>
      <c r="K278" s="433"/>
      <c r="L278" s="433">
        <f t="shared" ref="L278" si="329">IF($F$272="Pašvaldība vai tās izveidota iestāde",L282-L275-L279,0)</f>
        <v>0</v>
      </c>
      <c r="M278" s="433"/>
      <c r="N278" s="433">
        <f t="shared" ref="N278" si="330">IF($F$272="Pašvaldība vai tās izveidota iestāde",N282-N275-N279,0)</f>
        <v>0</v>
      </c>
      <c r="O278" s="433"/>
      <c r="P278" s="433">
        <f t="shared" ref="P278" si="331">IF($F$272="Pašvaldība vai tās izveidota iestāde",P282-P275-P279,0)</f>
        <v>0</v>
      </c>
      <c r="Q278" s="433"/>
      <c r="R278" s="433">
        <f t="shared" ref="R278" si="332">IF($F$272="Pašvaldība vai tās izveidota iestāde",R282-R275-R279,0)</f>
        <v>0</v>
      </c>
      <c r="S278" s="433"/>
      <c r="T278" s="399">
        <f t="shared" si="323"/>
        <v>0</v>
      </c>
      <c r="U278" s="400" t="e">
        <f t="shared" si="324"/>
        <v>#DIV/0!</v>
      </c>
    </row>
    <row r="279" spans="1:23" s="3" customFormat="1" ht="12.75" hidden="1" customHeight="1" x14ac:dyDescent="0.2">
      <c r="A279" s="401" t="str">
        <f>A$9</f>
        <v>Elastības finansējums</v>
      </c>
      <c r="B279" s="433">
        <f>B282*$L$272*$W$20</f>
        <v>0</v>
      </c>
      <c r="C279" s="433"/>
      <c r="D279" s="433">
        <f t="shared" ref="D279" si="333">D282*$L$272*$W$20</f>
        <v>0</v>
      </c>
      <c r="E279" s="433"/>
      <c r="F279" s="433">
        <f t="shared" ref="F279" si="334">F282*$L$272*$W$20</f>
        <v>0</v>
      </c>
      <c r="G279" s="433"/>
      <c r="H279" s="433">
        <f t="shared" ref="H279" si="335">H282*$L$272*$W$20</f>
        <v>0</v>
      </c>
      <c r="I279" s="433"/>
      <c r="J279" s="433">
        <f t="shared" ref="J279" si="336">J282*$L$272*$W$20</f>
        <v>0</v>
      </c>
      <c r="K279" s="433"/>
      <c r="L279" s="433">
        <f t="shared" ref="L279" si="337">L282*$L$272*$W$20</f>
        <v>0</v>
      </c>
      <c r="M279" s="433"/>
      <c r="N279" s="433">
        <f t="shared" ref="N279" si="338">N282*$L$272*$W$20</f>
        <v>0</v>
      </c>
      <c r="O279" s="433"/>
      <c r="P279" s="433">
        <f t="shared" ref="P279" si="339">P282*$L$272*$W$20</f>
        <v>0</v>
      </c>
      <c r="Q279" s="433"/>
      <c r="R279" s="433">
        <f t="shared" ref="R279" si="340">R282*$L$272*$W$20</f>
        <v>0</v>
      </c>
      <c r="S279" s="433"/>
      <c r="T279" s="399">
        <f t="shared" si="323"/>
        <v>0</v>
      </c>
      <c r="U279" s="400" t="e">
        <f t="shared" si="324"/>
        <v>#DIV/0!</v>
      </c>
    </row>
    <row r="280" spans="1:23" ht="12.75" hidden="1" customHeight="1" x14ac:dyDescent="0.2">
      <c r="A280" s="402" t="str">
        <f>A$10</f>
        <v>Publiskās attiecināmās izmaksas</v>
      </c>
      <c r="B280" s="516">
        <f>SUM(B275:B279)</f>
        <v>0</v>
      </c>
      <c r="C280" s="516"/>
      <c r="D280" s="516">
        <f t="shared" ref="D280" si="341">SUM(D275:D279)</f>
        <v>0</v>
      </c>
      <c r="E280" s="516"/>
      <c r="F280" s="516">
        <f t="shared" ref="F280" si="342">SUM(F275:F279)</f>
        <v>0</v>
      </c>
      <c r="G280" s="516"/>
      <c r="H280" s="516">
        <f t="shared" ref="H280" si="343">SUM(H275:H279)</f>
        <v>0</v>
      </c>
      <c r="I280" s="516"/>
      <c r="J280" s="516">
        <f t="shared" ref="J280" si="344">SUM(J275:J279)</f>
        <v>0</v>
      </c>
      <c r="K280" s="516"/>
      <c r="L280" s="516">
        <f t="shared" ref="L280" si="345">SUM(L275:L279)</f>
        <v>0</v>
      </c>
      <c r="M280" s="516"/>
      <c r="N280" s="516">
        <f t="shared" ref="N280" si="346">SUM(N275:N279)</f>
        <v>0</v>
      </c>
      <c r="O280" s="516"/>
      <c r="P280" s="516">
        <f t="shared" ref="P280" si="347">SUM(P275:P279)</f>
        <v>0</v>
      </c>
      <c r="Q280" s="516"/>
      <c r="R280" s="516">
        <f t="shared" ref="R280" si="348">SUM(R275:R279)</f>
        <v>0</v>
      </c>
      <c r="S280" s="300"/>
      <c r="T280" s="403">
        <f t="shared" si="323"/>
        <v>0</v>
      </c>
      <c r="U280" s="400" t="e">
        <f t="shared" si="324"/>
        <v>#DIV/0!</v>
      </c>
    </row>
    <row r="281" spans="1:23" ht="12.75" hidden="1" customHeight="1" x14ac:dyDescent="0.2">
      <c r="A281" s="401" t="str">
        <f>A$11</f>
        <v>Privātās attiecināmās izmaksas</v>
      </c>
      <c r="B281" s="433">
        <f>IF($F$272="Pašvaldība vai tās izveidota iestāde",0,B282-B275-B279)</f>
        <v>0</v>
      </c>
      <c r="C281" s="433"/>
      <c r="D281" s="433">
        <f t="shared" ref="D281" si="349">IF($F$272="Pašvaldība vai tās izveidota iestāde",0,D282-D275-D279)</f>
        <v>0</v>
      </c>
      <c r="E281" s="433"/>
      <c r="F281" s="433">
        <f t="shared" ref="F281" si="350">IF($F$272="Pašvaldība vai tās izveidota iestāde",0,F282-F275-F279)</f>
        <v>0</v>
      </c>
      <c r="G281" s="433"/>
      <c r="H281" s="433">
        <f t="shared" ref="H281" si="351">IF($F$272="Pašvaldība vai tās izveidota iestāde",0,H282-H275-H279)</f>
        <v>0</v>
      </c>
      <c r="I281" s="433"/>
      <c r="J281" s="433">
        <f t="shared" ref="J281" si="352">IF($F$272="Pašvaldība vai tās izveidota iestāde",0,J282-J275-J279)</f>
        <v>0</v>
      </c>
      <c r="K281" s="433"/>
      <c r="L281" s="433">
        <f t="shared" ref="L281" si="353">IF($F$272="Pašvaldība vai tās izveidota iestāde",0,L282-L275-L279)</f>
        <v>0</v>
      </c>
      <c r="M281" s="433"/>
      <c r="N281" s="433">
        <f t="shared" ref="N281" si="354">IF($F$272="Pašvaldība vai tās izveidota iestāde",0,N282-N275-N279)</f>
        <v>0</v>
      </c>
      <c r="O281" s="433"/>
      <c r="P281" s="433">
        <f t="shared" ref="P281" si="355">IF($F$272="Pašvaldība vai tās izveidota iestāde",0,P282-P275-P279)</f>
        <v>0</v>
      </c>
      <c r="Q281" s="433"/>
      <c r="R281" s="433">
        <f t="shared" ref="R281" si="356">IF($F$272="Pašvaldība vai tās izveidota iestāde",0,R282-R275-R279)</f>
        <v>0</v>
      </c>
      <c r="S281" s="433"/>
      <c r="T281" s="399">
        <f t="shared" si="323"/>
        <v>0</v>
      </c>
      <c r="U281" s="400" t="e">
        <f t="shared" si="324"/>
        <v>#DIV/0!</v>
      </c>
    </row>
    <row r="282" spans="1:23" ht="12.75" hidden="1" customHeight="1" x14ac:dyDescent="0.2">
      <c r="A282" s="402" t="str">
        <f>A$12</f>
        <v>Kopējās attiecināmās izmaksas</v>
      </c>
      <c r="B282" s="300">
        <f>'1.3.2.R.14.,41.,45.vai dz.c.s.'!H28</f>
        <v>0</v>
      </c>
      <c r="C282" s="300"/>
      <c r="D282" s="300">
        <f>'1.3.2.R.14.,41.,45.vai dz.c.s.'!J28</f>
        <v>0</v>
      </c>
      <c r="E282" s="300"/>
      <c r="F282" s="300">
        <f>'1.3.2.R.14.,41.,45.vai dz.c.s.'!L28</f>
        <v>0</v>
      </c>
      <c r="G282" s="300"/>
      <c r="H282" s="300">
        <f>'1.3.2.R.14.,41.,45.vai dz.c.s.'!N28</f>
        <v>0</v>
      </c>
      <c r="I282" s="300"/>
      <c r="J282" s="300">
        <f>'1.3.2.R.14.,41.,45.vai dz.c.s.'!P28</f>
        <v>0</v>
      </c>
      <c r="K282" s="300"/>
      <c r="L282" s="300">
        <f>'1.3.2.R.14.,41.,45.vai dz.c.s.'!R28</f>
        <v>0</v>
      </c>
      <c r="M282" s="300"/>
      <c r="N282" s="300">
        <f>'1.3.2.R.14.,41.,45.vai dz.c.s.'!T28</f>
        <v>0</v>
      </c>
      <c r="O282" s="300"/>
      <c r="P282" s="300">
        <f>'1.3.2.R.14.,41.,45.vai dz.c.s.'!V28</f>
        <v>0</v>
      </c>
      <c r="Q282" s="300"/>
      <c r="R282" s="300">
        <f>'1.3.2.R.14.,41.,45.vai dz.c.s.'!X28</f>
        <v>0</v>
      </c>
      <c r="S282" s="300"/>
      <c r="T282" s="403">
        <f>SUM(B282:R282)</f>
        <v>0</v>
      </c>
      <c r="U282" s="400" t="e">
        <f t="shared" si="324"/>
        <v>#DIV/0!</v>
      </c>
    </row>
    <row r="283" spans="1:23" ht="12.75" hidden="1" customHeight="1" x14ac:dyDescent="0.2">
      <c r="A283" s="401" t="str">
        <f>A$13</f>
        <v>Publiskās ārpusprojekta izmaksas</v>
      </c>
      <c r="B283" s="435"/>
      <c r="C283" s="435"/>
      <c r="D283" s="435"/>
      <c r="E283" s="435"/>
      <c r="F283" s="435"/>
      <c r="G283" s="435"/>
      <c r="H283" s="435"/>
      <c r="I283" s="435"/>
      <c r="J283" s="435"/>
      <c r="K283" s="435"/>
      <c r="L283" s="435"/>
      <c r="M283" s="435"/>
      <c r="N283" s="435"/>
      <c r="O283" s="435"/>
      <c r="P283" s="435"/>
      <c r="Q283" s="435"/>
      <c r="R283" s="435"/>
      <c r="S283" s="435"/>
      <c r="T283" s="399">
        <f t="shared" ref="T283:T285" si="357">SUM(B283:R283)</f>
        <v>0</v>
      </c>
      <c r="U283" s="434" t="s">
        <v>322</v>
      </c>
    </row>
    <row r="284" spans="1:23" ht="12.75" hidden="1" customHeight="1" x14ac:dyDescent="0.2">
      <c r="A284" s="401" t="str">
        <f>A$14</f>
        <v>Privātās ārpusprojekta izmaksas</v>
      </c>
      <c r="B284" s="433">
        <f>'1.3.2.R.14.,41.,45.vai dz.c.s.'!I28</f>
        <v>0</v>
      </c>
      <c r="C284" s="433"/>
      <c r="D284" s="433">
        <f>'1.3.2.R.14.,41.,45.vai dz.c.s.'!K28</f>
        <v>0</v>
      </c>
      <c r="E284" s="433"/>
      <c r="F284" s="433">
        <f>'1.3.2.R.14.,41.,45.vai dz.c.s.'!M28</f>
        <v>0</v>
      </c>
      <c r="G284" s="433"/>
      <c r="H284" s="433">
        <f>'1.3.2.R.14.,41.,45.vai dz.c.s.'!O28</f>
        <v>0</v>
      </c>
      <c r="I284" s="433"/>
      <c r="J284" s="433">
        <f>'1.3.2.R.14.,41.,45.vai dz.c.s.'!Q28</f>
        <v>0</v>
      </c>
      <c r="K284" s="433"/>
      <c r="L284" s="433">
        <f>'1.3.2.R.14.,41.,45.vai dz.c.s.'!S28</f>
        <v>0</v>
      </c>
      <c r="M284" s="433"/>
      <c r="N284" s="433">
        <f>'1.3.2.R.14.,41.,45.vai dz.c.s.'!U28</f>
        <v>0</v>
      </c>
      <c r="O284" s="433"/>
      <c r="P284" s="433">
        <f>'1.3.2.R.14.,41.,45.vai dz.c.s.'!W28</f>
        <v>0</v>
      </c>
      <c r="Q284" s="433"/>
      <c r="R284" s="433">
        <f>'1.3.2.R.14.,41.,45.vai dz.c.s.'!Y28</f>
        <v>0</v>
      </c>
      <c r="S284" s="433"/>
      <c r="T284" s="399">
        <f t="shared" si="357"/>
        <v>0</v>
      </c>
      <c r="U284" s="434" t="s">
        <v>322</v>
      </c>
    </row>
    <row r="285" spans="1:23" ht="12.75" hidden="1" customHeight="1" x14ac:dyDescent="0.2">
      <c r="A285" s="402" t="str">
        <f>A$15</f>
        <v>Ārpusprojekta izmaksas kopā</v>
      </c>
      <c r="B285" s="300">
        <f>SUM(B283:B284)</f>
        <v>0</v>
      </c>
      <c r="C285" s="300"/>
      <c r="D285" s="300">
        <f t="shared" ref="D285" si="358">SUM(D283:D284)</f>
        <v>0</v>
      </c>
      <c r="E285" s="300"/>
      <c r="F285" s="300">
        <f t="shared" ref="F285" si="359">SUM(F283:F284)</f>
        <v>0</v>
      </c>
      <c r="G285" s="300"/>
      <c r="H285" s="300">
        <f t="shared" ref="H285" si="360">SUM(H283:H284)</f>
        <v>0</v>
      </c>
      <c r="I285" s="300"/>
      <c r="J285" s="300">
        <f t="shared" ref="J285" si="361">SUM(J283:J284)</f>
        <v>0</v>
      </c>
      <c r="K285" s="300"/>
      <c r="L285" s="300">
        <f t="shared" ref="L285" si="362">SUM(L283:L284)</f>
        <v>0</v>
      </c>
      <c r="M285" s="300"/>
      <c r="N285" s="300">
        <f t="shared" ref="N285" si="363">SUM(N283:N284)</f>
        <v>0</v>
      </c>
      <c r="O285" s="300"/>
      <c r="P285" s="300">
        <f t="shared" ref="P285" si="364">SUM(P283:P284)</f>
        <v>0</v>
      </c>
      <c r="Q285" s="300"/>
      <c r="R285" s="300">
        <f t="shared" ref="R285" si="365">SUM(R283:R284)</f>
        <v>0</v>
      </c>
      <c r="S285" s="300"/>
      <c r="T285" s="403">
        <f t="shared" si="357"/>
        <v>0</v>
      </c>
      <c r="U285" s="434" t="s">
        <v>322</v>
      </c>
    </row>
    <row r="286" spans="1:23" ht="12.75" hidden="1" customHeight="1" x14ac:dyDescent="0.25">
      <c r="A286" s="407" t="str">
        <f>A$16</f>
        <v>Kopējās izmaksas</v>
      </c>
      <c r="B286" s="408">
        <f>B282+B285</f>
        <v>0</v>
      </c>
      <c r="C286" s="408"/>
      <c r="D286" s="408">
        <f t="shared" ref="D286" si="366">D282+D285</f>
        <v>0</v>
      </c>
      <c r="E286" s="408"/>
      <c r="F286" s="408">
        <f t="shared" ref="F286" si="367">F282+F285</f>
        <v>0</v>
      </c>
      <c r="G286" s="408"/>
      <c r="H286" s="408">
        <f t="shared" ref="H286" si="368">H282+H285</f>
        <v>0</v>
      </c>
      <c r="I286" s="408"/>
      <c r="J286" s="408">
        <f t="shared" ref="J286" si="369">J282+J285</f>
        <v>0</v>
      </c>
      <c r="K286" s="408"/>
      <c r="L286" s="408">
        <f t="shared" ref="L286" si="370">L282+L285</f>
        <v>0</v>
      </c>
      <c r="M286" s="408"/>
      <c r="N286" s="408">
        <f t="shared" ref="N286" si="371">N282+N285</f>
        <v>0</v>
      </c>
      <c r="O286" s="408"/>
      <c r="P286" s="408">
        <f t="shared" ref="P286" si="372">P282+P285</f>
        <v>0</v>
      </c>
      <c r="Q286" s="408"/>
      <c r="R286" s="408">
        <f t="shared" ref="R286" si="373">R282+R285</f>
        <v>0</v>
      </c>
      <c r="S286" s="408"/>
      <c r="T286" s="403">
        <f>SUM(B286:R286)</f>
        <v>0</v>
      </c>
      <c r="U286" s="434" t="s">
        <v>322</v>
      </c>
    </row>
    <row r="287" spans="1:23" hidden="1" x14ac:dyDescent="0.2"/>
    <row r="288" spans="1:23" ht="18.75" hidden="1" customHeight="1" x14ac:dyDescent="0.2">
      <c r="A288" s="522" t="str">
        <f>'1.3.3.R.14.,41.,45.vai dz.c.s.'!B3</f>
        <v>Projekta iesniedzējs vai sadarbības partneris (1.3.3.):</v>
      </c>
      <c r="B288" s="424">
        <f>'1.3.3.R.14.,41.,45.vai dz.c.s.'!C3</f>
        <v>0</v>
      </c>
      <c r="C288" s="425"/>
      <c r="D288" s="425"/>
      <c r="E288" s="425"/>
      <c r="F288" s="424">
        <f>'1.3.3.R.14.,41.,45.vai dz.c.s.'!H3</f>
        <v>0</v>
      </c>
      <c r="G288" s="425"/>
      <c r="H288" s="426"/>
      <c r="I288" s="425"/>
      <c r="J288" s="426" t="s">
        <v>329</v>
      </c>
      <c r="K288" s="425"/>
      <c r="L288" s="428">
        <f>'1.3.3.R.14.,41.,45.vai dz.c.s.'!C7</f>
        <v>0.3</v>
      </c>
      <c r="M288" s="425"/>
      <c r="N288" s="429" t="s">
        <v>351</v>
      </c>
      <c r="O288" s="425"/>
      <c r="P288" s="426"/>
      <c r="Q288" s="425"/>
      <c r="R288" s="426"/>
      <c r="S288" s="425"/>
      <c r="T288" s="582">
        <f>'1.3.3.R.14.,41.,45.vai dz.c.s.'!N3</f>
        <v>0</v>
      </c>
      <c r="U288" s="582"/>
      <c r="W288" s="4">
        <f>IF(F288=Dati!$J$3,1,IF(F288=Dati!$J$4,2,IF(F288=Dati!$J$5,3,0)))</f>
        <v>0</v>
      </c>
    </row>
    <row r="289" spans="1:23" hidden="1" x14ac:dyDescent="0.2">
      <c r="A289" s="395" t="s">
        <v>314</v>
      </c>
      <c r="B289" s="396">
        <f>B$3</f>
        <v>2026</v>
      </c>
      <c r="C289" s="396"/>
      <c r="D289" s="396">
        <f>D$3</f>
        <v>2027</v>
      </c>
      <c r="E289" s="396"/>
      <c r="F289" s="396">
        <f>F$3</f>
        <v>2028</v>
      </c>
      <c r="G289" s="396"/>
      <c r="H289" s="396">
        <f>H$3</f>
        <v>2029</v>
      </c>
      <c r="I289" s="396"/>
      <c r="J289" s="396" t="str">
        <f>J$3</f>
        <v>X</v>
      </c>
      <c r="K289" s="396"/>
      <c r="L289" s="396" t="str">
        <f>L$3</f>
        <v>X</v>
      </c>
      <c r="M289" s="396"/>
      <c r="N289" s="396" t="str">
        <f>N$3</f>
        <v>X</v>
      </c>
      <c r="O289" s="396"/>
      <c r="P289" s="396" t="str">
        <f>P$3</f>
        <v>X</v>
      </c>
      <c r="Q289" s="396"/>
      <c r="R289" s="396" t="str">
        <f>R$3</f>
        <v>X</v>
      </c>
      <c r="S289" s="396"/>
      <c r="T289" s="396"/>
      <c r="U289" s="396"/>
    </row>
    <row r="290" spans="1:23" hidden="1" x14ac:dyDescent="0.2">
      <c r="A290" s="430"/>
      <c r="B290" s="397" t="s">
        <v>315</v>
      </c>
      <c r="C290" s="397"/>
      <c r="D290" s="397" t="s">
        <v>315</v>
      </c>
      <c r="E290" s="397"/>
      <c r="F290" s="397" t="s">
        <v>315</v>
      </c>
      <c r="G290" s="397"/>
      <c r="H290" s="397" t="s">
        <v>315</v>
      </c>
      <c r="I290" s="397"/>
      <c r="J290" s="397" t="s">
        <v>315</v>
      </c>
      <c r="K290" s="397"/>
      <c r="L290" s="397" t="s">
        <v>315</v>
      </c>
      <c r="M290" s="397"/>
      <c r="N290" s="397" t="s">
        <v>315</v>
      </c>
      <c r="O290" s="397"/>
      <c r="P290" s="397" t="s">
        <v>315</v>
      </c>
      <c r="Q290" s="397"/>
      <c r="R290" s="397" t="s">
        <v>315</v>
      </c>
      <c r="S290" s="397"/>
      <c r="T290" s="397" t="s">
        <v>191</v>
      </c>
      <c r="U290" s="397" t="s">
        <v>131</v>
      </c>
    </row>
    <row r="291" spans="1:23" hidden="1" x14ac:dyDescent="0.2">
      <c r="A291" s="431" t="str">
        <f>A$5</f>
        <v>Taisnīgas pārkārtošanās fonds</v>
      </c>
      <c r="B291" s="432">
        <f>(B298*$L$288)*$W$19-B295</f>
        <v>0</v>
      </c>
      <c r="C291" s="432"/>
      <c r="D291" s="432">
        <f t="shared" ref="D291" si="374">(D298*$L$288)*$W$19-D295</f>
        <v>0</v>
      </c>
      <c r="E291" s="432"/>
      <c r="F291" s="432">
        <f t="shared" ref="F291" si="375">(F298*$L$288)*$W$19-F295</f>
        <v>0</v>
      </c>
      <c r="G291" s="432"/>
      <c r="H291" s="432">
        <f t="shared" ref="H291" si="376">(H298*$L$288)*$W$19-H295</f>
        <v>0</v>
      </c>
      <c r="I291" s="432"/>
      <c r="J291" s="432">
        <f t="shared" ref="J291" si="377">(J298*$L$288)*$W$19-J295</f>
        <v>0</v>
      </c>
      <c r="K291" s="432"/>
      <c r="L291" s="432">
        <f t="shared" ref="L291" si="378">(L298*$L$288)*$W$19-L295</f>
        <v>0</v>
      </c>
      <c r="M291" s="432"/>
      <c r="N291" s="432">
        <f t="shared" ref="N291" si="379">(N298*$L$288)*$W$19-N295</f>
        <v>0</v>
      </c>
      <c r="O291" s="432"/>
      <c r="P291" s="432">
        <f t="shared" ref="P291" si="380">(P298*$L$288)*$W$19-P295</f>
        <v>0</v>
      </c>
      <c r="Q291" s="432"/>
      <c r="R291" s="432">
        <f t="shared" ref="R291" si="381">(R298*$L$288)*$W$19-R295</f>
        <v>0</v>
      </c>
      <c r="S291" s="432"/>
      <c r="T291" s="399">
        <f>SUM(B291:R291)</f>
        <v>0</v>
      </c>
      <c r="U291" s="400" t="e">
        <f>T291/$T$298</f>
        <v>#DIV/0!</v>
      </c>
    </row>
    <row r="292" spans="1:23" ht="12.75" hidden="1" customHeight="1" x14ac:dyDescent="0.2">
      <c r="A292" s="401" t="str">
        <f>A$6</f>
        <v>Attiecināmais valsts budžeta finansējums</v>
      </c>
      <c r="B292" s="505"/>
      <c r="C292" s="505"/>
      <c r="D292" s="505"/>
      <c r="E292" s="505"/>
      <c r="F292" s="505"/>
      <c r="G292" s="505"/>
      <c r="H292" s="505"/>
      <c r="I292" s="505"/>
      <c r="J292" s="505"/>
      <c r="K292" s="505"/>
      <c r="L292" s="505"/>
      <c r="M292" s="505"/>
      <c r="N292" s="505"/>
      <c r="O292" s="505"/>
      <c r="P292" s="505"/>
      <c r="Q292" s="505"/>
      <c r="R292" s="505"/>
      <c r="S292" s="432"/>
      <c r="T292" s="399">
        <f t="shared" ref="T292:T297" si="382">SUM(B292:R292)</f>
        <v>0</v>
      </c>
      <c r="U292" s="400" t="e">
        <f t="shared" ref="U292:U298" si="383">T292/$T$298</f>
        <v>#DIV/0!</v>
      </c>
    </row>
    <row r="293" spans="1:23" ht="12.75" hidden="1" customHeight="1" x14ac:dyDescent="0.2">
      <c r="A293" s="401" t="str">
        <f>A$7</f>
        <v>Cits publiskais finansējums</v>
      </c>
      <c r="B293" s="435"/>
      <c r="C293" s="435"/>
      <c r="D293" s="435"/>
      <c r="E293" s="435"/>
      <c r="F293" s="435"/>
      <c r="G293" s="435"/>
      <c r="H293" s="435"/>
      <c r="I293" s="435"/>
      <c r="J293" s="435"/>
      <c r="K293" s="435"/>
      <c r="L293" s="435"/>
      <c r="M293" s="435"/>
      <c r="N293" s="435"/>
      <c r="O293" s="435"/>
      <c r="P293" s="435"/>
      <c r="Q293" s="435"/>
      <c r="R293" s="435"/>
      <c r="S293" s="435"/>
      <c r="T293" s="399">
        <f t="shared" si="382"/>
        <v>0</v>
      </c>
      <c r="U293" s="400" t="e">
        <f t="shared" si="383"/>
        <v>#DIV/0!</v>
      </c>
    </row>
    <row r="294" spans="1:23" ht="12.75" hidden="1" customHeight="1" x14ac:dyDescent="0.2">
      <c r="A294" s="401" t="str">
        <f>A$8</f>
        <v>Pašvaldības finansējums</v>
      </c>
      <c r="B294" s="435"/>
      <c r="C294" s="435"/>
      <c r="D294" s="435"/>
      <c r="E294" s="435"/>
      <c r="F294" s="435"/>
      <c r="G294" s="435"/>
      <c r="H294" s="435"/>
      <c r="I294" s="435"/>
      <c r="J294" s="435"/>
      <c r="K294" s="435"/>
      <c r="L294" s="435"/>
      <c r="M294" s="435"/>
      <c r="N294" s="435"/>
      <c r="O294" s="435"/>
      <c r="P294" s="435"/>
      <c r="Q294" s="435"/>
      <c r="R294" s="435"/>
      <c r="S294" s="435"/>
      <c r="T294" s="399">
        <f t="shared" si="382"/>
        <v>0</v>
      </c>
      <c r="U294" s="400" t="e">
        <f t="shared" si="383"/>
        <v>#DIV/0!</v>
      </c>
    </row>
    <row r="295" spans="1:23" s="3" customFormat="1" ht="12.75" hidden="1" customHeight="1" x14ac:dyDescent="0.2">
      <c r="A295" s="401" t="str">
        <f>A$9</f>
        <v>Elastības finansējums</v>
      </c>
      <c r="B295" s="433">
        <f>B298*$L$288*$W$20</f>
        <v>0</v>
      </c>
      <c r="C295" s="433"/>
      <c r="D295" s="433">
        <f t="shared" ref="D295" si="384">D298*$L$288*$W$20</f>
        <v>0</v>
      </c>
      <c r="E295" s="433"/>
      <c r="F295" s="433">
        <f t="shared" ref="F295" si="385">F298*$L$288*$W$20</f>
        <v>0</v>
      </c>
      <c r="G295" s="433"/>
      <c r="H295" s="433">
        <f t="shared" ref="H295" si="386">H298*$L$288*$W$20</f>
        <v>0</v>
      </c>
      <c r="I295" s="433"/>
      <c r="J295" s="433">
        <f t="shared" ref="J295" si="387">J298*$L$288*$W$20</f>
        <v>0</v>
      </c>
      <c r="K295" s="433"/>
      <c r="L295" s="433">
        <f t="shared" ref="L295" si="388">L298*$L$288*$W$20</f>
        <v>0</v>
      </c>
      <c r="M295" s="433"/>
      <c r="N295" s="433">
        <f t="shared" ref="N295" si="389">N298*$L$288*$W$20</f>
        <v>0</v>
      </c>
      <c r="O295" s="433"/>
      <c r="P295" s="433">
        <f t="shared" ref="P295" si="390">P298*$L$288*$W$20</f>
        <v>0</v>
      </c>
      <c r="Q295" s="433"/>
      <c r="R295" s="433">
        <f t="shared" ref="R295" si="391">R298*$L$288*$W$20</f>
        <v>0</v>
      </c>
      <c r="S295" s="433"/>
      <c r="T295" s="399">
        <f t="shared" si="382"/>
        <v>0</v>
      </c>
      <c r="U295" s="400" t="e">
        <f t="shared" si="383"/>
        <v>#DIV/0!</v>
      </c>
    </row>
    <row r="296" spans="1:23" ht="12.75" hidden="1" customHeight="1" x14ac:dyDescent="0.2">
      <c r="A296" s="402" t="str">
        <f>A$10</f>
        <v>Publiskās attiecināmās izmaksas</v>
      </c>
      <c r="B296" s="300">
        <f>SUM(B291:B295)</f>
        <v>0</v>
      </c>
      <c r="C296" s="300"/>
      <c r="D296" s="300">
        <f t="shared" ref="D296" si="392">SUM(D291:D295)</f>
        <v>0</v>
      </c>
      <c r="E296" s="300"/>
      <c r="F296" s="300">
        <f t="shared" ref="F296" si="393">SUM(F291:F295)</f>
        <v>0</v>
      </c>
      <c r="G296" s="300"/>
      <c r="H296" s="300">
        <f t="shared" ref="H296" si="394">SUM(H291:H295)</f>
        <v>0</v>
      </c>
      <c r="I296" s="300"/>
      <c r="J296" s="300">
        <f t="shared" ref="J296" si="395">SUM(J291:J295)</f>
        <v>0</v>
      </c>
      <c r="K296" s="300"/>
      <c r="L296" s="300">
        <f t="shared" ref="L296" si="396">SUM(L291:L295)</f>
        <v>0</v>
      </c>
      <c r="M296" s="300"/>
      <c r="N296" s="300">
        <f t="shared" ref="N296" si="397">SUM(N291:N295)</f>
        <v>0</v>
      </c>
      <c r="O296" s="300"/>
      <c r="P296" s="300">
        <f t="shared" ref="P296" si="398">SUM(P291:P295)</f>
        <v>0</v>
      </c>
      <c r="Q296" s="300"/>
      <c r="R296" s="300">
        <f t="shared" ref="R296" si="399">SUM(R291:R295)</f>
        <v>0</v>
      </c>
      <c r="S296" s="300"/>
      <c r="T296" s="403">
        <f t="shared" si="382"/>
        <v>0</v>
      </c>
      <c r="U296" s="400" t="e">
        <f t="shared" si="383"/>
        <v>#DIV/0!</v>
      </c>
    </row>
    <row r="297" spans="1:23" ht="12.75" hidden="1" customHeight="1" x14ac:dyDescent="0.2">
      <c r="A297" s="401" t="str">
        <f>A$11</f>
        <v>Privātās attiecināmās izmaksas</v>
      </c>
      <c r="B297" s="433">
        <f>B298-B296</f>
        <v>0</v>
      </c>
      <c r="C297" s="433"/>
      <c r="D297" s="433">
        <f t="shared" ref="D297" si="400">D298-D296</f>
        <v>0</v>
      </c>
      <c r="E297" s="433"/>
      <c r="F297" s="433">
        <f t="shared" ref="F297" si="401">F298-F296</f>
        <v>0</v>
      </c>
      <c r="G297" s="433"/>
      <c r="H297" s="433">
        <f t="shared" ref="H297" si="402">H298-H296</f>
        <v>0</v>
      </c>
      <c r="I297" s="433"/>
      <c r="J297" s="433">
        <f t="shared" ref="J297" si="403">J298-J296</f>
        <v>0</v>
      </c>
      <c r="K297" s="433"/>
      <c r="L297" s="433">
        <f t="shared" ref="L297" si="404">L298-L296</f>
        <v>0</v>
      </c>
      <c r="M297" s="433"/>
      <c r="N297" s="433">
        <f t="shared" ref="N297" si="405">N298-N296</f>
        <v>0</v>
      </c>
      <c r="O297" s="433"/>
      <c r="P297" s="433">
        <f t="shared" ref="P297" si="406">P298-P296</f>
        <v>0</v>
      </c>
      <c r="Q297" s="433"/>
      <c r="R297" s="433">
        <f t="shared" ref="R297" si="407">R298-R296</f>
        <v>0</v>
      </c>
      <c r="S297" s="433"/>
      <c r="T297" s="399">
        <f t="shared" si="382"/>
        <v>0</v>
      </c>
      <c r="U297" s="400" t="e">
        <f t="shared" si="383"/>
        <v>#DIV/0!</v>
      </c>
    </row>
    <row r="298" spans="1:23" ht="12.75" hidden="1" customHeight="1" x14ac:dyDescent="0.2">
      <c r="A298" s="402" t="str">
        <f>A$12</f>
        <v>Kopējās attiecināmās izmaksas</v>
      </c>
      <c r="B298" s="300">
        <f>'1.3.3.R.14.,41.,45.vai dz.c.s.'!H27</f>
        <v>0</v>
      </c>
      <c r="C298" s="300"/>
      <c r="D298" s="300">
        <f>'1.3.3.R.14.,41.,45.vai dz.c.s.'!J27</f>
        <v>0</v>
      </c>
      <c r="E298" s="300"/>
      <c r="F298" s="300">
        <f>'1.3.3.R.14.,41.,45.vai dz.c.s.'!L27</f>
        <v>0</v>
      </c>
      <c r="G298" s="300"/>
      <c r="H298" s="300">
        <f>'1.3.3.R.14.,41.,45.vai dz.c.s.'!N27</f>
        <v>0</v>
      </c>
      <c r="I298" s="300"/>
      <c r="J298" s="300">
        <f>'1.3.3.R.14.,41.,45.vai dz.c.s.'!P27</f>
        <v>0</v>
      </c>
      <c r="K298" s="300"/>
      <c r="L298" s="300">
        <f>'1.3.3.R.14.,41.,45.vai dz.c.s.'!R27</f>
        <v>0</v>
      </c>
      <c r="M298" s="300"/>
      <c r="N298" s="300">
        <f>'1.3.3.R.14.,41.,45.vai dz.c.s.'!T27</f>
        <v>0</v>
      </c>
      <c r="O298" s="300"/>
      <c r="P298" s="300">
        <f>'1.3.3.R.14.,41.,45.vai dz.c.s.'!V27</f>
        <v>0</v>
      </c>
      <c r="Q298" s="300"/>
      <c r="R298" s="300">
        <f>'1.3.3.R.14.,41.,45.vai dz.c.s.'!X27</f>
        <v>0</v>
      </c>
      <c r="S298" s="300"/>
      <c r="T298" s="403">
        <f>SUM(B298:R298)</f>
        <v>0</v>
      </c>
      <c r="U298" s="400" t="e">
        <f t="shared" si="383"/>
        <v>#DIV/0!</v>
      </c>
    </row>
    <row r="299" spans="1:23" ht="12.75" hidden="1" customHeight="1" x14ac:dyDescent="0.2">
      <c r="A299" s="401" t="str">
        <f>A$13</f>
        <v>Publiskās ārpusprojekta izmaksas</v>
      </c>
      <c r="B299" s="435"/>
      <c r="C299" s="435"/>
      <c r="D299" s="435"/>
      <c r="E299" s="435"/>
      <c r="F299" s="435"/>
      <c r="G299" s="435"/>
      <c r="H299" s="435"/>
      <c r="I299" s="435"/>
      <c r="J299" s="435"/>
      <c r="K299" s="435"/>
      <c r="L299" s="435"/>
      <c r="M299" s="435"/>
      <c r="N299" s="435"/>
      <c r="O299" s="435"/>
      <c r="P299" s="435"/>
      <c r="Q299" s="435"/>
      <c r="R299" s="435"/>
      <c r="S299" s="435"/>
      <c r="T299" s="399">
        <f t="shared" ref="T299:T301" si="408">SUM(B299:R299)</f>
        <v>0</v>
      </c>
      <c r="U299" s="434" t="s">
        <v>322</v>
      </c>
    </row>
    <row r="300" spans="1:23" ht="12.75" hidden="1" customHeight="1" x14ac:dyDescent="0.2">
      <c r="A300" s="401" t="str">
        <f>A$14</f>
        <v>Privātās ārpusprojekta izmaksas</v>
      </c>
      <c r="B300" s="433">
        <f>'1.3.3.R.14.,41.,45.vai dz.c.s.'!I27</f>
        <v>0</v>
      </c>
      <c r="C300" s="433"/>
      <c r="D300" s="433">
        <f>'1.3.3.R.14.,41.,45.vai dz.c.s.'!K27</f>
        <v>0</v>
      </c>
      <c r="E300" s="433"/>
      <c r="F300" s="433">
        <f>'1.3.3.R.14.,41.,45.vai dz.c.s.'!M27</f>
        <v>0</v>
      </c>
      <c r="G300" s="433"/>
      <c r="H300" s="433">
        <f>'1.3.3.R.14.,41.,45.vai dz.c.s.'!O27</f>
        <v>0</v>
      </c>
      <c r="I300" s="433"/>
      <c r="J300" s="433">
        <f>'1.3.3.R.14.,41.,45.vai dz.c.s.'!Q27</f>
        <v>0</v>
      </c>
      <c r="K300" s="433"/>
      <c r="L300" s="433">
        <f>'1.3.3.R.14.,41.,45.vai dz.c.s.'!S27</f>
        <v>0</v>
      </c>
      <c r="M300" s="433"/>
      <c r="N300" s="433">
        <f>'1.3.3.R.14.,41.,45.vai dz.c.s.'!U27</f>
        <v>0</v>
      </c>
      <c r="O300" s="433"/>
      <c r="P300" s="433">
        <f>'1.3.3.R.14.,41.,45.vai dz.c.s.'!W27</f>
        <v>0</v>
      </c>
      <c r="Q300" s="433"/>
      <c r="R300" s="433">
        <f>'1.3.3.R.14.,41.,45.vai dz.c.s.'!Y27</f>
        <v>0</v>
      </c>
      <c r="S300" s="433"/>
      <c r="T300" s="399">
        <f t="shared" si="408"/>
        <v>0</v>
      </c>
      <c r="U300" s="434" t="s">
        <v>322</v>
      </c>
    </row>
    <row r="301" spans="1:23" ht="12.75" hidden="1" customHeight="1" x14ac:dyDescent="0.2">
      <c r="A301" s="402" t="str">
        <f>A$15</f>
        <v>Ārpusprojekta izmaksas kopā</v>
      </c>
      <c r="B301" s="300">
        <f>SUM(B299:B300)</f>
        <v>0</v>
      </c>
      <c r="C301" s="300"/>
      <c r="D301" s="300">
        <f t="shared" ref="D301" si="409">SUM(D299:D300)</f>
        <v>0</v>
      </c>
      <c r="E301" s="300"/>
      <c r="F301" s="300">
        <f t="shared" ref="F301" si="410">SUM(F299:F300)</f>
        <v>0</v>
      </c>
      <c r="G301" s="300"/>
      <c r="H301" s="300">
        <f t="shared" ref="H301" si="411">SUM(H299:H300)</f>
        <v>0</v>
      </c>
      <c r="I301" s="300"/>
      <c r="J301" s="300">
        <f t="shared" ref="J301" si="412">SUM(J299:J300)</f>
        <v>0</v>
      </c>
      <c r="K301" s="300"/>
      <c r="L301" s="300">
        <f t="shared" ref="L301" si="413">SUM(L299:L300)</f>
        <v>0</v>
      </c>
      <c r="M301" s="300"/>
      <c r="N301" s="300">
        <f t="shared" ref="N301" si="414">SUM(N299:N300)</f>
        <v>0</v>
      </c>
      <c r="O301" s="300"/>
      <c r="P301" s="300">
        <f t="shared" ref="P301" si="415">SUM(P299:P300)</f>
        <v>0</v>
      </c>
      <c r="Q301" s="300"/>
      <c r="R301" s="300">
        <f t="shared" ref="R301" si="416">SUM(R299:R300)</f>
        <v>0</v>
      </c>
      <c r="S301" s="300"/>
      <c r="T301" s="403">
        <f t="shared" si="408"/>
        <v>0</v>
      </c>
      <c r="U301" s="434" t="s">
        <v>322</v>
      </c>
    </row>
    <row r="302" spans="1:23" ht="12.75" hidden="1" customHeight="1" x14ac:dyDescent="0.25">
      <c r="A302" s="407" t="str">
        <f>A$16</f>
        <v>Kopējās izmaksas</v>
      </c>
      <c r="B302" s="408">
        <f>B298+B301</f>
        <v>0</v>
      </c>
      <c r="C302" s="408"/>
      <c r="D302" s="408">
        <f t="shared" ref="D302" si="417">D298+D301</f>
        <v>0</v>
      </c>
      <c r="E302" s="408"/>
      <c r="F302" s="408">
        <f t="shared" ref="F302" si="418">F298+F301</f>
        <v>0</v>
      </c>
      <c r="G302" s="408"/>
      <c r="H302" s="408">
        <f t="shared" ref="H302" si="419">H298+H301</f>
        <v>0</v>
      </c>
      <c r="I302" s="408"/>
      <c r="J302" s="408">
        <f t="shared" ref="J302" si="420">J298+J301</f>
        <v>0</v>
      </c>
      <c r="K302" s="408"/>
      <c r="L302" s="408">
        <f t="shared" ref="L302" si="421">L298+L301</f>
        <v>0</v>
      </c>
      <c r="M302" s="408"/>
      <c r="N302" s="408">
        <f t="shared" ref="N302" si="422">N298+N301</f>
        <v>0</v>
      </c>
      <c r="O302" s="408"/>
      <c r="P302" s="408">
        <f t="shared" ref="P302" si="423">P298+P301</f>
        <v>0</v>
      </c>
      <c r="Q302" s="408"/>
      <c r="R302" s="408">
        <f t="shared" ref="R302" si="424">R298+R301</f>
        <v>0</v>
      </c>
      <c r="S302" s="408"/>
      <c r="T302" s="403">
        <f>SUM(B302:R302)</f>
        <v>0</v>
      </c>
      <c r="U302" s="434" t="s">
        <v>322</v>
      </c>
    </row>
    <row r="303" spans="1:23" hidden="1" x14ac:dyDescent="0.2"/>
    <row r="304" spans="1:23" ht="18.75" hidden="1" customHeight="1" x14ac:dyDescent="0.2">
      <c r="A304" s="522" t="str">
        <f>A288</f>
        <v>Projekta iesniedzējs vai sadarbības partneris (1.3.3.):</v>
      </c>
      <c r="B304" s="424">
        <f>'1.3.3.R.14.,41.,45.vai dz.c.s.'!C3</f>
        <v>0</v>
      </c>
      <c r="C304" s="425"/>
      <c r="D304" s="425"/>
      <c r="E304" s="425"/>
      <c r="F304" s="424">
        <f>'1.3.3.R.14.,41.,45.vai dz.c.s.'!H3</f>
        <v>0</v>
      </c>
      <c r="G304" s="425"/>
      <c r="H304" s="426"/>
      <c r="I304" s="425"/>
      <c r="J304" s="426" t="s">
        <v>329</v>
      </c>
      <c r="K304" s="425"/>
      <c r="L304" s="428">
        <f>'1.3.3.R.14.,41.,45.vai dz.c.s.'!C14</f>
        <v>1</v>
      </c>
      <c r="M304" s="425"/>
      <c r="N304" s="429" t="s">
        <v>342</v>
      </c>
      <c r="O304" s="425"/>
      <c r="P304" s="426"/>
      <c r="Q304" s="425"/>
      <c r="R304" s="426"/>
      <c r="S304" s="425"/>
      <c r="T304" s="426"/>
      <c r="U304" s="426"/>
      <c r="W304" s="4">
        <f>IF(F304=Dati!$J$3,1,IF(F304=Dati!$J$4,2,IF(F304=Dati!$J$5,3,0)))</f>
        <v>0</v>
      </c>
    </row>
    <row r="305" spans="1:23" hidden="1" x14ac:dyDescent="0.2">
      <c r="A305" s="395" t="s">
        <v>314</v>
      </c>
      <c r="B305" s="396">
        <f>B$3</f>
        <v>2026</v>
      </c>
      <c r="C305" s="396"/>
      <c r="D305" s="396">
        <f>D$3</f>
        <v>2027</v>
      </c>
      <c r="E305" s="396"/>
      <c r="F305" s="396">
        <f>F$3</f>
        <v>2028</v>
      </c>
      <c r="G305" s="396"/>
      <c r="H305" s="396">
        <f>H$3</f>
        <v>2029</v>
      </c>
      <c r="I305" s="396"/>
      <c r="J305" s="396" t="str">
        <f>J$3</f>
        <v>X</v>
      </c>
      <c r="K305" s="396"/>
      <c r="L305" s="396" t="str">
        <f>L$3</f>
        <v>X</v>
      </c>
      <c r="M305" s="396"/>
      <c r="N305" s="396" t="str">
        <f>N$3</f>
        <v>X</v>
      </c>
      <c r="O305" s="396"/>
      <c r="P305" s="396" t="str">
        <f>P$3</f>
        <v>X</v>
      </c>
      <c r="Q305" s="396"/>
      <c r="R305" s="396" t="str">
        <f>R$3</f>
        <v>X</v>
      </c>
      <c r="S305" s="396"/>
      <c r="T305" s="396"/>
      <c r="U305" s="396"/>
    </row>
    <row r="306" spans="1:23" hidden="1" x14ac:dyDescent="0.2">
      <c r="A306" s="430"/>
      <c r="B306" s="397" t="s">
        <v>315</v>
      </c>
      <c r="C306" s="397"/>
      <c r="D306" s="397" t="s">
        <v>315</v>
      </c>
      <c r="E306" s="397"/>
      <c r="F306" s="397" t="s">
        <v>315</v>
      </c>
      <c r="G306" s="397"/>
      <c r="H306" s="397" t="s">
        <v>315</v>
      </c>
      <c r="I306" s="397"/>
      <c r="J306" s="397" t="s">
        <v>315</v>
      </c>
      <c r="K306" s="397"/>
      <c r="L306" s="397" t="s">
        <v>315</v>
      </c>
      <c r="M306" s="397"/>
      <c r="N306" s="397" t="s">
        <v>315</v>
      </c>
      <c r="O306" s="397"/>
      <c r="P306" s="397" t="s">
        <v>315</v>
      </c>
      <c r="Q306" s="397"/>
      <c r="R306" s="397" t="s">
        <v>315</v>
      </c>
      <c r="S306" s="397"/>
      <c r="T306" s="397" t="s">
        <v>191</v>
      </c>
      <c r="U306" s="397" t="s">
        <v>131</v>
      </c>
    </row>
    <row r="307" spans="1:23" ht="12.75" hidden="1" customHeight="1" x14ac:dyDescent="0.2">
      <c r="A307" s="431" t="str">
        <f>A$5</f>
        <v>Taisnīgas pārkārtošanās fonds</v>
      </c>
      <c r="B307" s="432">
        <f>(B314*$L$304-B311)*$W$19</f>
        <v>0</v>
      </c>
      <c r="C307" s="432"/>
      <c r="D307" s="432">
        <f t="shared" ref="D307" si="425">(D314*$L$304-D311)*$W$19</f>
        <v>0</v>
      </c>
      <c r="E307" s="432"/>
      <c r="F307" s="432">
        <f t="shared" ref="F307" si="426">(F314*$L$304-F311)*$W$19</f>
        <v>0</v>
      </c>
      <c r="G307" s="432"/>
      <c r="H307" s="432">
        <f t="shared" ref="H307" si="427">(H314*$L$304-H311)*$W$19</f>
        <v>0</v>
      </c>
      <c r="I307" s="432"/>
      <c r="J307" s="432">
        <f t="shared" ref="J307" si="428">(J314*$L$304-J311)*$W$19</f>
        <v>0</v>
      </c>
      <c r="K307" s="432"/>
      <c r="L307" s="432">
        <f t="shared" ref="L307" si="429">(L314*$L$304-L311)*$W$19</f>
        <v>0</v>
      </c>
      <c r="M307" s="432"/>
      <c r="N307" s="432">
        <f t="shared" ref="N307" si="430">(N314*$L$304-N311)*$W$19</f>
        <v>0</v>
      </c>
      <c r="O307" s="432"/>
      <c r="P307" s="432">
        <f t="shared" ref="P307" si="431">(P314*$L$304-P311)*$W$19</f>
        <v>0</v>
      </c>
      <c r="Q307" s="432"/>
      <c r="R307" s="432">
        <f t="shared" ref="R307" si="432">(R314*$L$304-R311)*$W$19</f>
        <v>0</v>
      </c>
      <c r="S307" s="432"/>
      <c r="T307" s="399">
        <f>SUM(B307:R307)</f>
        <v>0</v>
      </c>
      <c r="U307" s="400" t="e">
        <f>T307/$T$314</f>
        <v>#DIV/0!</v>
      </c>
    </row>
    <row r="308" spans="1:23" ht="12.75" hidden="1" customHeight="1" x14ac:dyDescent="0.2">
      <c r="A308" s="401" t="str">
        <f>A$6</f>
        <v>Attiecināmais valsts budžeta finansējums</v>
      </c>
      <c r="B308" s="505"/>
      <c r="C308" s="505"/>
      <c r="D308" s="505"/>
      <c r="E308" s="505"/>
      <c r="F308" s="505"/>
      <c r="G308" s="505"/>
      <c r="H308" s="505"/>
      <c r="I308" s="505"/>
      <c r="J308" s="505"/>
      <c r="K308" s="505"/>
      <c r="L308" s="505"/>
      <c r="M308" s="505"/>
      <c r="N308" s="505"/>
      <c r="O308" s="505"/>
      <c r="P308" s="505"/>
      <c r="Q308" s="505"/>
      <c r="R308" s="505"/>
      <c r="S308" s="432"/>
      <c r="T308" s="399">
        <f t="shared" ref="T308:T313" si="433">SUM(B308:R308)</f>
        <v>0</v>
      </c>
      <c r="U308" s="400" t="e">
        <f t="shared" ref="U308:U314" si="434">T308/$T$314</f>
        <v>#DIV/0!</v>
      </c>
    </row>
    <row r="309" spans="1:23" ht="12.75" hidden="1" customHeight="1" x14ac:dyDescent="0.2">
      <c r="A309" s="401" t="str">
        <f>A$7</f>
        <v>Cits publiskais finansējums</v>
      </c>
      <c r="B309" s="512"/>
      <c r="C309" s="433"/>
      <c r="D309" s="512"/>
      <c r="E309" s="433"/>
      <c r="F309" s="512"/>
      <c r="G309" s="433"/>
      <c r="H309" s="512"/>
      <c r="I309" s="433"/>
      <c r="J309" s="512"/>
      <c r="K309" s="433"/>
      <c r="L309" s="512"/>
      <c r="M309" s="433"/>
      <c r="N309" s="512"/>
      <c r="O309" s="433"/>
      <c r="P309" s="512"/>
      <c r="Q309" s="433"/>
      <c r="R309" s="512"/>
      <c r="S309" s="433"/>
      <c r="T309" s="399">
        <f t="shared" si="433"/>
        <v>0</v>
      </c>
      <c r="U309" s="400" t="e">
        <f t="shared" si="434"/>
        <v>#DIV/0!</v>
      </c>
    </row>
    <row r="310" spans="1:23" ht="12.75" hidden="1" customHeight="1" x14ac:dyDescent="0.2">
      <c r="A310" s="401" t="str">
        <f>A$8</f>
        <v>Pašvaldības finansējums</v>
      </c>
      <c r="B310" s="433">
        <f>IF($F$304="Pašvaldība vai tās izveidota iestāde",B314-B307-B311,0)</f>
        <v>0</v>
      </c>
      <c r="C310" s="433"/>
      <c r="D310" s="433">
        <f t="shared" ref="D310" si="435">IF($F$304="Pašvaldība vai tās izveidota iestāde",D314-D307-D311,0)</f>
        <v>0</v>
      </c>
      <c r="E310" s="433"/>
      <c r="F310" s="433">
        <f t="shared" ref="F310" si="436">IF($F$304="Pašvaldība vai tās izveidota iestāde",F314-F307-F311,0)</f>
        <v>0</v>
      </c>
      <c r="G310" s="433"/>
      <c r="H310" s="433">
        <f t="shared" ref="H310" si="437">IF($F$304="Pašvaldība vai tās izveidota iestāde",H314-H307-H311,0)</f>
        <v>0</v>
      </c>
      <c r="I310" s="433"/>
      <c r="J310" s="433">
        <f t="shared" ref="J310" si="438">IF($F$304="Pašvaldība vai tās izveidota iestāde",J314-J307-J311,0)</f>
        <v>0</v>
      </c>
      <c r="K310" s="433"/>
      <c r="L310" s="433">
        <f t="shared" ref="L310" si="439">IF($F$304="Pašvaldība vai tās izveidota iestāde",L314-L307-L311,0)</f>
        <v>0</v>
      </c>
      <c r="M310" s="433"/>
      <c r="N310" s="433">
        <f t="shared" ref="N310" si="440">IF($F$304="Pašvaldība vai tās izveidota iestāde",N314-N307-N311,0)</f>
        <v>0</v>
      </c>
      <c r="O310" s="433"/>
      <c r="P310" s="433">
        <f t="shared" ref="P310" si="441">IF($F$304="Pašvaldība vai tās izveidota iestāde",P314-P307-P311,0)</f>
        <v>0</v>
      </c>
      <c r="Q310" s="433"/>
      <c r="R310" s="433">
        <f t="shared" ref="R310" si="442">IF($F$304="Pašvaldība vai tās izveidota iestāde",R314-R307-R311,0)</f>
        <v>0</v>
      </c>
      <c r="S310" s="433"/>
      <c r="T310" s="399">
        <f t="shared" si="433"/>
        <v>0</v>
      </c>
      <c r="U310" s="400" t="e">
        <f t="shared" si="434"/>
        <v>#DIV/0!</v>
      </c>
    </row>
    <row r="311" spans="1:23" s="3" customFormat="1" ht="12.75" hidden="1" customHeight="1" x14ac:dyDescent="0.2">
      <c r="A311" s="401" t="str">
        <f>A$9</f>
        <v>Elastības finansējums</v>
      </c>
      <c r="B311" s="433">
        <f>B314*$L$400*$W$20</f>
        <v>0</v>
      </c>
      <c r="C311" s="433"/>
      <c r="D311" s="433">
        <f t="shared" ref="D311" si="443">D314*$L$400*$W$20</f>
        <v>0</v>
      </c>
      <c r="E311" s="433"/>
      <c r="F311" s="433">
        <f t="shared" ref="F311" si="444">F314*$L$400*$W$20</f>
        <v>0</v>
      </c>
      <c r="G311" s="433"/>
      <c r="H311" s="433">
        <f t="shared" ref="H311" si="445">H314*$L$400*$W$20</f>
        <v>0</v>
      </c>
      <c r="I311" s="433"/>
      <c r="J311" s="433">
        <f t="shared" ref="J311" si="446">J314*$L$400*$W$20</f>
        <v>0</v>
      </c>
      <c r="K311" s="433"/>
      <c r="L311" s="433">
        <f t="shared" ref="L311" si="447">L314*$L$400*$W$20</f>
        <v>0</v>
      </c>
      <c r="M311" s="433"/>
      <c r="N311" s="433">
        <f t="shared" ref="N311" si="448">N314*$L$400*$W$20</f>
        <v>0</v>
      </c>
      <c r="O311" s="433"/>
      <c r="P311" s="433">
        <f t="shared" ref="P311" si="449">P314*$L$400*$W$20</f>
        <v>0</v>
      </c>
      <c r="Q311" s="433"/>
      <c r="R311" s="433">
        <f t="shared" ref="R311" si="450">R314*$L$400*$W$20</f>
        <v>0</v>
      </c>
      <c r="S311" s="433"/>
      <c r="T311" s="399">
        <f t="shared" si="433"/>
        <v>0</v>
      </c>
      <c r="U311" s="400" t="e">
        <f t="shared" si="434"/>
        <v>#DIV/0!</v>
      </c>
    </row>
    <row r="312" spans="1:23" ht="12.75" hidden="1" customHeight="1" x14ac:dyDescent="0.2">
      <c r="A312" s="402" t="str">
        <f>A$10</f>
        <v>Publiskās attiecināmās izmaksas</v>
      </c>
      <c r="B312" s="516">
        <f>SUM(B307:B311)</f>
        <v>0</v>
      </c>
      <c r="C312" s="516"/>
      <c r="D312" s="516">
        <f t="shared" ref="D312" si="451">SUM(D307:D311)</f>
        <v>0</v>
      </c>
      <c r="E312" s="516"/>
      <c r="F312" s="516">
        <f t="shared" ref="F312" si="452">SUM(F307:F311)</f>
        <v>0</v>
      </c>
      <c r="G312" s="516"/>
      <c r="H312" s="516">
        <f t="shared" ref="H312" si="453">SUM(H307:H311)</f>
        <v>0</v>
      </c>
      <c r="I312" s="516"/>
      <c r="J312" s="516">
        <f t="shared" ref="J312" si="454">SUM(J307:J311)</f>
        <v>0</v>
      </c>
      <c r="K312" s="516"/>
      <c r="L312" s="516">
        <f t="shared" ref="L312" si="455">SUM(L307:L311)</f>
        <v>0</v>
      </c>
      <c r="M312" s="516"/>
      <c r="N312" s="516">
        <f t="shared" ref="N312" si="456">SUM(N307:N311)</f>
        <v>0</v>
      </c>
      <c r="O312" s="516"/>
      <c r="P312" s="516">
        <f t="shared" ref="P312" si="457">SUM(P307:P311)</f>
        <v>0</v>
      </c>
      <c r="Q312" s="516"/>
      <c r="R312" s="516">
        <f t="shared" ref="R312" si="458">SUM(R307:R311)</f>
        <v>0</v>
      </c>
      <c r="S312" s="300"/>
      <c r="T312" s="403">
        <f t="shared" si="433"/>
        <v>0</v>
      </c>
      <c r="U312" s="400" t="e">
        <f t="shared" si="434"/>
        <v>#DIV/0!</v>
      </c>
    </row>
    <row r="313" spans="1:23" ht="12.75" hidden="1" customHeight="1" x14ac:dyDescent="0.2">
      <c r="A313" s="401" t="str">
        <f>A$11</f>
        <v>Privātās attiecināmās izmaksas</v>
      </c>
      <c r="B313" s="433">
        <f>IF($F$304="Pašvaldība vai tās izveidota iestāde",0,B314-B307-B311)</f>
        <v>0</v>
      </c>
      <c r="C313" s="433"/>
      <c r="D313" s="433">
        <f t="shared" ref="D313" si="459">IF($F$304="Pašvaldība vai tās izveidota iestāde",0,D314-D307-D311)</f>
        <v>0</v>
      </c>
      <c r="E313" s="433"/>
      <c r="F313" s="433">
        <f t="shared" ref="F313" si="460">IF($F$304="Pašvaldība vai tās izveidota iestāde",0,F314-F307-F311)</f>
        <v>0</v>
      </c>
      <c r="G313" s="433"/>
      <c r="H313" s="433">
        <f t="shared" ref="H313" si="461">IF($F$304="Pašvaldība vai tās izveidota iestāde",0,H314-H307-H311)</f>
        <v>0</v>
      </c>
      <c r="I313" s="433"/>
      <c r="J313" s="433">
        <f t="shared" ref="J313" si="462">IF($F$304="Pašvaldība vai tās izveidota iestāde",0,J314-J307-J311)</f>
        <v>0</v>
      </c>
      <c r="K313" s="433"/>
      <c r="L313" s="433">
        <f t="shared" ref="L313" si="463">IF($F$304="Pašvaldība vai tās izveidota iestāde",0,L314-L307-L311)</f>
        <v>0</v>
      </c>
      <c r="M313" s="433"/>
      <c r="N313" s="433">
        <f t="shared" ref="N313" si="464">IF($F$304="Pašvaldība vai tās izveidota iestāde",0,N314-N307-N311)</f>
        <v>0</v>
      </c>
      <c r="O313" s="433"/>
      <c r="P313" s="433">
        <f t="shared" ref="P313" si="465">IF($F$304="Pašvaldība vai tās izveidota iestāde",0,P314-P307-P311)</f>
        <v>0</v>
      </c>
      <c r="Q313" s="433"/>
      <c r="R313" s="433">
        <f t="shared" ref="R313" si="466">IF($F$304="Pašvaldība vai tās izveidota iestāde",0,R314-R307-R311)</f>
        <v>0</v>
      </c>
      <c r="S313" s="433"/>
      <c r="T313" s="399">
        <f t="shared" si="433"/>
        <v>0</v>
      </c>
      <c r="U313" s="400" t="e">
        <f t="shared" si="434"/>
        <v>#DIV/0!</v>
      </c>
    </row>
    <row r="314" spans="1:23" ht="12.75" hidden="1" customHeight="1" x14ac:dyDescent="0.2">
      <c r="A314" s="402" t="str">
        <f>A$12</f>
        <v>Kopējās attiecināmās izmaksas</v>
      </c>
      <c r="B314" s="300">
        <f>'1.3.3.R.14.,41.,45.vai dz.c.s.'!H28</f>
        <v>0</v>
      </c>
      <c r="C314" s="300"/>
      <c r="D314" s="300">
        <f>'1.3.3.R.14.,41.,45.vai dz.c.s.'!J28</f>
        <v>0</v>
      </c>
      <c r="E314" s="300"/>
      <c r="F314" s="300">
        <f>'1.3.3.R.14.,41.,45.vai dz.c.s.'!L28</f>
        <v>0</v>
      </c>
      <c r="G314" s="300"/>
      <c r="H314" s="300">
        <f>'1.3.3.R.14.,41.,45.vai dz.c.s.'!N28</f>
        <v>0</v>
      </c>
      <c r="I314" s="300"/>
      <c r="J314" s="300">
        <f>'1.3.3.R.14.,41.,45.vai dz.c.s.'!P28</f>
        <v>0</v>
      </c>
      <c r="K314" s="300"/>
      <c r="L314" s="300">
        <f>'1.3.3.R.14.,41.,45.vai dz.c.s.'!R28</f>
        <v>0</v>
      </c>
      <c r="M314" s="300"/>
      <c r="N314" s="300">
        <f>'1.3.3.R.14.,41.,45.vai dz.c.s.'!T28</f>
        <v>0</v>
      </c>
      <c r="O314" s="300"/>
      <c r="P314" s="300">
        <f>'1.3.3.R.14.,41.,45.vai dz.c.s.'!V28</f>
        <v>0</v>
      </c>
      <c r="Q314" s="300"/>
      <c r="R314" s="300">
        <f>'1.3.3.R.14.,41.,45.vai dz.c.s.'!X28</f>
        <v>0</v>
      </c>
      <c r="S314" s="300"/>
      <c r="T314" s="403">
        <f>SUM(B314:R314)</f>
        <v>0</v>
      </c>
      <c r="U314" s="400" t="e">
        <f t="shared" si="434"/>
        <v>#DIV/0!</v>
      </c>
    </row>
    <row r="315" spans="1:23" ht="12.75" hidden="1" customHeight="1" x14ac:dyDescent="0.2">
      <c r="A315" s="401" t="str">
        <f>A$13</f>
        <v>Publiskās ārpusprojekta izmaksas</v>
      </c>
      <c r="B315" s="435"/>
      <c r="C315" s="435"/>
      <c r="D315" s="435"/>
      <c r="E315" s="435"/>
      <c r="F315" s="435"/>
      <c r="G315" s="435"/>
      <c r="H315" s="435"/>
      <c r="I315" s="435"/>
      <c r="J315" s="435"/>
      <c r="K315" s="435"/>
      <c r="L315" s="435"/>
      <c r="M315" s="435"/>
      <c r="N315" s="435"/>
      <c r="O315" s="435"/>
      <c r="P315" s="435"/>
      <c r="Q315" s="435"/>
      <c r="R315" s="435"/>
      <c r="S315" s="435"/>
      <c r="T315" s="399">
        <f t="shared" ref="T315:T317" si="467">SUM(B315:R315)</f>
        <v>0</v>
      </c>
      <c r="U315" s="434" t="s">
        <v>322</v>
      </c>
    </row>
    <row r="316" spans="1:23" ht="12.75" hidden="1" customHeight="1" x14ac:dyDescent="0.2">
      <c r="A316" s="401" t="str">
        <f>A$14</f>
        <v>Privātās ārpusprojekta izmaksas</v>
      </c>
      <c r="B316" s="433">
        <f>'1.3.3.R.14.,41.,45.vai dz.c.s.'!I28</f>
        <v>0</v>
      </c>
      <c r="C316" s="433"/>
      <c r="D316" s="433">
        <f>'1.3.3.R.14.,41.,45.vai dz.c.s.'!K28</f>
        <v>0</v>
      </c>
      <c r="E316" s="433"/>
      <c r="F316" s="433">
        <f>'1.3.3.R.14.,41.,45.vai dz.c.s.'!M28</f>
        <v>0</v>
      </c>
      <c r="G316" s="433"/>
      <c r="H316" s="433">
        <f>'1.3.3.R.14.,41.,45.vai dz.c.s.'!O28</f>
        <v>0</v>
      </c>
      <c r="I316" s="433"/>
      <c r="J316" s="433">
        <f>'1.3.3.R.14.,41.,45.vai dz.c.s.'!Q28</f>
        <v>0</v>
      </c>
      <c r="K316" s="433"/>
      <c r="L316" s="433">
        <f>'1.3.3.R.14.,41.,45.vai dz.c.s.'!S28</f>
        <v>0</v>
      </c>
      <c r="M316" s="433"/>
      <c r="N316" s="433">
        <f>'1.3.3.R.14.,41.,45.vai dz.c.s.'!U28</f>
        <v>0</v>
      </c>
      <c r="O316" s="433"/>
      <c r="P316" s="433">
        <f>'1.3.3.R.14.,41.,45.vai dz.c.s.'!W28</f>
        <v>0</v>
      </c>
      <c r="Q316" s="433"/>
      <c r="R316" s="433">
        <f>'1.3.3.R.14.,41.,45.vai dz.c.s.'!Y28</f>
        <v>0</v>
      </c>
      <c r="S316" s="433"/>
      <c r="T316" s="399">
        <f t="shared" si="467"/>
        <v>0</v>
      </c>
      <c r="U316" s="434" t="s">
        <v>322</v>
      </c>
    </row>
    <row r="317" spans="1:23" ht="12.75" hidden="1" customHeight="1" x14ac:dyDescent="0.2">
      <c r="A317" s="402" t="str">
        <f>A$15</f>
        <v>Ārpusprojekta izmaksas kopā</v>
      </c>
      <c r="B317" s="300">
        <f>SUM(B315:B316)</f>
        <v>0</v>
      </c>
      <c r="C317" s="300"/>
      <c r="D317" s="300">
        <f t="shared" ref="D317" si="468">SUM(D315:D316)</f>
        <v>0</v>
      </c>
      <c r="E317" s="300"/>
      <c r="F317" s="300">
        <f t="shared" ref="F317" si="469">SUM(F315:F316)</f>
        <v>0</v>
      </c>
      <c r="G317" s="300"/>
      <c r="H317" s="300">
        <f t="shared" ref="H317" si="470">SUM(H315:H316)</f>
        <v>0</v>
      </c>
      <c r="I317" s="300"/>
      <c r="J317" s="300">
        <f t="shared" ref="J317" si="471">SUM(J315:J316)</f>
        <v>0</v>
      </c>
      <c r="K317" s="300"/>
      <c r="L317" s="300">
        <f t="shared" ref="L317" si="472">SUM(L315:L316)</f>
        <v>0</v>
      </c>
      <c r="M317" s="300"/>
      <c r="N317" s="300">
        <f t="shared" ref="N317" si="473">SUM(N315:N316)</f>
        <v>0</v>
      </c>
      <c r="O317" s="300"/>
      <c r="P317" s="300">
        <f t="shared" ref="P317" si="474">SUM(P315:P316)</f>
        <v>0</v>
      </c>
      <c r="Q317" s="300"/>
      <c r="R317" s="300">
        <f t="shared" ref="R317" si="475">SUM(R315:R316)</f>
        <v>0</v>
      </c>
      <c r="S317" s="300"/>
      <c r="T317" s="403">
        <f t="shared" si="467"/>
        <v>0</v>
      </c>
      <c r="U317" s="434" t="s">
        <v>322</v>
      </c>
    </row>
    <row r="318" spans="1:23" ht="12.75" hidden="1" customHeight="1" x14ac:dyDescent="0.25">
      <c r="A318" s="407" t="str">
        <f>A$16</f>
        <v>Kopējās izmaksas</v>
      </c>
      <c r="B318" s="408">
        <f>B314+B317</f>
        <v>0</v>
      </c>
      <c r="C318" s="408"/>
      <c r="D318" s="408">
        <f t="shared" ref="D318" si="476">D314+D317</f>
        <v>0</v>
      </c>
      <c r="E318" s="408"/>
      <c r="F318" s="408">
        <f t="shared" ref="F318" si="477">F314+F317</f>
        <v>0</v>
      </c>
      <c r="G318" s="408"/>
      <c r="H318" s="408">
        <f t="shared" ref="H318" si="478">H314+H317</f>
        <v>0</v>
      </c>
      <c r="I318" s="408"/>
      <c r="J318" s="408">
        <f t="shared" ref="J318" si="479">J314+J317</f>
        <v>0</v>
      </c>
      <c r="K318" s="408"/>
      <c r="L318" s="408">
        <f t="shared" ref="L318" si="480">L314+L317</f>
        <v>0</v>
      </c>
      <c r="M318" s="408"/>
      <c r="N318" s="408">
        <f t="shared" ref="N318" si="481">N314+N317</f>
        <v>0</v>
      </c>
      <c r="O318" s="408"/>
      <c r="P318" s="408">
        <f t="shared" ref="P318" si="482">P314+P317</f>
        <v>0</v>
      </c>
      <c r="Q318" s="408"/>
      <c r="R318" s="408">
        <f t="shared" ref="R318" si="483">R314+R317</f>
        <v>0</v>
      </c>
      <c r="S318" s="408"/>
      <c r="T318" s="403">
        <f>SUM(B318:R318)</f>
        <v>0</v>
      </c>
      <c r="U318" s="434" t="s">
        <v>322</v>
      </c>
    </row>
    <row r="319" spans="1:23" hidden="1" x14ac:dyDescent="0.2"/>
    <row r="320" spans="1:23" ht="18.75" hidden="1" customHeight="1" x14ac:dyDescent="0.2">
      <c r="A320" s="523" t="str">
        <f>'1.3.4.R.14.,41.,45.vai dz.c.s.'!B3</f>
        <v>Projekta iesniedzējs vai sadarbības partneris (1.3.4.):</v>
      </c>
      <c r="B320" s="424">
        <f>'1.3.4.R.14.,41.,45.vai dz.c.s.'!C3</f>
        <v>0</v>
      </c>
      <c r="C320" s="425"/>
      <c r="D320" s="425"/>
      <c r="E320" s="425"/>
      <c r="F320" s="424">
        <f>'1.3.4.R.14.,41.,45.vai dz.c.s.'!H3</f>
        <v>0</v>
      </c>
      <c r="G320" s="425"/>
      <c r="H320" s="426"/>
      <c r="I320" s="425"/>
      <c r="J320" s="426" t="s">
        <v>329</v>
      </c>
      <c r="K320" s="425"/>
      <c r="L320" s="428">
        <f>'1.3.4.R.14.,41.,45.vai dz.c.s.'!C7</f>
        <v>0.3</v>
      </c>
      <c r="M320" s="425"/>
      <c r="N320" s="429" t="s">
        <v>351</v>
      </c>
      <c r="O320" s="425"/>
      <c r="P320" s="426"/>
      <c r="Q320" s="425"/>
      <c r="R320" s="426"/>
      <c r="S320" s="425"/>
      <c r="T320" s="582">
        <f>'1.3.4.R.14.,41.,45.vai dz.c.s.'!N3</f>
        <v>0</v>
      </c>
      <c r="U320" s="582"/>
      <c r="W320" s="4">
        <f>IF(F320=Dati!$J$3,1,IF(F320=Dati!$J$4,2,IF(F320=Dati!$J$5,3,0)))</f>
        <v>0</v>
      </c>
    </row>
    <row r="321" spans="1:23" hidden="1" x14ac:dyDescent="0.2">
      <c r="A321" s="395" t="s">
        <v>314</v>
      </c>
      <c r="B321" s="396">
        <f>B$3</f>
        <v>2026</v>
      </c>
      <c r="C321" s="396"/>
      <c r="D321" s="396">
        <f>D$3</f>
        <v>2027</v>
      </c>
      <c r="E321" s="396"/>
      <c r="F321" s="396">
        <f>F$3</f>
        <v>2028</v>
      </c>
      <c r="G321" s="396"/>
      <c r="H321" s="396">
        <f>H$3</f>
        <v>2029</v>
      </c>
      <c r="I321" s="396"/>
      <c r="J321" s="396" t="str">
        <f>J$3</f>
        <v>X</v>
      </c>
      <c r="K321" s="396"/>
      <c r="L321" s="396" t="str">
        <f>L$3</f>
        <v>X</v>
      </c>
      <c r="M321" s="396"/>
      <c r="N321" s="396" t="str">
        <f>N$3</f>
        <v>X</v>
      </c>
      <c r="O321" s="396"/>
      <c r="P321" s="396" t="str">
        <f>P$3</f>
        <v>X</v>
      </c>
      <c r="Q321" s="396"/>
      <c r="R321" s="396" t="str">
        <f>R$3</f>
        <v>X</v>
      </c>
      <c r="S321" s="396"/>
      <c r="T321" s="396"/>
      <c r="U321" s="396"/>
    </row>
    <row r="322" spans="1:23" hidden="1" x14ac:dyDescent="0.2">
      <c r="A322" s="430"/>
      <c r="B322" s="397" t="s">
        <v>315</v>
      </c>
      <c r="C322" s="397"/>
      <c r="D322" s="397" t="s">
        <v>315</v>
      </c>
      <c r="E322" s="397"/>
      <c r="F322" s="397" t="s">
        <v>315</v>
      </c>
      <c r="G322" s="397"/>
      <c r="H322" s="397" t="s">
        <v>315</v>
      </c>
      <c r="I322" s="397"/>
      <c r="J322" s="397" t="s">
        <v>315</v>
      </c>
      <c r="K322" s="397"/>
      <c r="L322" s="397" t="s">
        <v>315</v>
      </c>
      <c r="M322" s="397"/>
      <c r="N322" s="397" t="s">
        <v>315</v>
      </c>
      <c r="O322" s="397"/>
      <c r="P322" s="397" t="s">
        <v>315</v>
      </c>
      <c r="Q322" s="397"/>
      <c r="R322" s="397" t="s">
        <v>315</v>
      </c>
      <c r="S322" s="397"/>
      <c r="T322" s="397" t="s">
        <v>191</v>
      </c>
      <c r="U322" s="397" t="s">
        <v>131</v>
      </c>
    </row>
    <row r="323" spans="1:23" ht="12.75" hidden="1" customHeight="1" x14ac:dyDescent="0.2">
      <c r="A323" s="431" t="str">
        <f>A$5</f>
        <v>Taisnīgas pārkārtošanās fonds</v>
      </c>
      <c r="B323" s="432">
        <f>(B330*$L$320)*$W$19-B327</f>
        <v>0</v>
      </c>
      <c r="C323" s="432"/>
      <c r="D323" s="432">
        <f t="shared" ref="D323" si="484">(D330*$L$320)*$W$19-D327</f>
        <v>0</v>
      </c>
      <c r="E323" s="432"/>
      <c r="F323" s="432">
        <f t="shared" ref="F323" si="485">(F330*$L$320)*$W$19-F327</f>
        <v>0</v>
      </c>
      <c r="G323" s="432"/>
      <c r="H323" s="432">
        <f t="shared" ref="H323" si="486">(H330*$L$320)*$W$19-H327</f>
        <v>0</v>
      </c>
      <c r="I323" s="432"/>
      <c r="J323" s="432">
        <f t="shared" ref="J323" si="487">(J330*$L$320)*$W$19-J327</f>
        <v>0</v>
      </c>
      <c r="K323" s="432"/>
      <c r="L323" s="432">
        <f t="shared" ref="L323" si="488">(L330*$L$320)*$W$19-L327</f>
        <v>0</v>
      </c>
      <c r="M323" s="432"/>
      <c r="N323" s="432">
        <f t="shared" ref="N323" si="489">(N330*$L$320)*$W$19-N327</f>
        <v>0</v>
      </c>
      <c r="O323" s="432"/>
      <c r="P323" s="432">
        <f t="shared" ref="P323" si="490">(P330*$L$320)*$W$19-P327</f>
        <v>0</v>
      </c>
      <c r="Q323" s="432"/>
      <c r="R323" s="432">
        <f t="shared" ref="R323" si="491">(R330*$L$320)*$W$19-R327</f>
        <v>0</v>
      </c>
      <c r="S323" s="432"/>
      <c r="T323" s="399">
        <f>SUM(B323:R323)</f>
        <v>0</v>
      </c>
      <c r="U323" s="400" t="e">
        <f>T323/$T$330</f>
        <v>#DIV/0!</v>
      </c>
    </row>
    <row r="324" spans="1:23" ht="12.75" hidden="1" customHeight="1" x14ac:dyDescent="0.2">
      <c r="A324" s="401" t="str">
        <f>A$6</f>
        <v>Attiecināmais valsts budžeta finansējums</v>
      </c>
      <c r="B324" s="505"/>
      <c r="C324" s="505"/>
      <c r="D324" s="505"/>
      <c r="E324" s="505"/>
      <c r="F324" s="505"/>
      <c r="G324" s="505"/>
      <c r="H324" s="505"/>
      <c r="I324" s="505"/>
      <c r="J324" s="505"/>
      <c r="K324" s="505"/>
      <c r="L324" s="505"/>
      <c r="M324" s="505"/>
      <c r="N324" s="505"/>
      <c r="O324" s="505"/>
      <c r="P324" s="505"/>
      <c r="Q324" s="505"/>
      <c r="R324" s="505"/>
      <c r="S324" s="432"/>
      <c r="T324" s="399">
        <f t="shared" ref="T324:T329" si="492">SUM(B324:R324)</f>
        <v>0</v>
      </c>
      <c r="U324" s="400" t="e">
        <f t="shared" ref="U324:U330" si="493">T324/$T$330</f>
        <v>#DIV/0!</v>
      </c>
    </row>
    <row r="325" spans="1:23" ht="12.75" hidden="1" customHeight="1" x14ac:dyDescent="0.2">
      <c r="A325" s="401" t="str">
        <f>A$7</f>
        <v>Cits publiskais finansējums</v>
      </c>
      <c r="B325" s="435"/>
      <c r="C325" s="435"/>
      <c r="D325" s="435"/>
      <c r="E325" s="435"/>
      <c r="F325" s="435"/>
      <c r="G325" s="435"/>
      <c r="H325" s="435"/>
      <c r="I325" s="435"/>
      <c r="J325" s="435"/>
      <c r="K325" s="435"/>
      <c r="L325" s="435"/>
      <c r="M325" s="435"/>
      <c r="N325" s="435"/>
      <c r="O325" s="435"/>
      <c r="P325" s="435"/>
      <c r="Q325" s="435"/>
      <c r="R325" s="435"/>
      <c r="S325" s="435"/>
      <c r="T325" s="399">
        <f t="shared" si="492"/>
        <v>0</v>
      </c>
      <c r="U325" s="400" t="e">
        <f t="shared" si="493"/>
        <v>#DIV/0!</v>
      </c>
    </row>
    <row r="326" spans="1:23" ht="12.75" hidden="1" customHeight="1" x14ac:dyDescent="0.2">
      <c r="A326" s="401" t="str">
        <f>A$8</f>
        <v>Pašvaldības finansējums</v>
      </c>
      <c r="B326" s="435"/>
      <c r="C326" s="435"/>
      <c r="D326" s="435"/>
      <c r="E326" s="435"/>
      <c r="F326" s="435"/>
      <c r="G326" s="435"/>
      <c r="H326" s="435"/>
      <c r="I326" s="435"/>
      <c r="J326" s="435"/>
      <c r="K326" s="435"/>
      <c r="L326" s="435"/>
      <c r="M326" s="435"/>
      <c r="N326" s="435"/>
      <c r="O326" s="435"/>
      <c r="P326" s="435"/>
      <c r="Q326" s="435"/>
      <c r="R326" s="435"/>
      <c r="S326" s="435"/>
      <c r="T326" s="399">
        <f t="shared" si="492"/>
        <v>0</v>
      </c>
      <c r="U326" s="400" t="e">
        <f t="shared" si="493"/>
        <v>#DIV/0!</v>
      </c>
    </row>
    <row r="327" spans="1:23" s="3" customFormat="1" ht="12.75" hidden="1" customHeight="1" x14ac:dyDescent="0.2">
      <c r="A327" s="401" t="str">
        <f>A$9</f>
        <v>Elastības finansējums</v>
      </c>
      <c r="B327" s="433">
        <f>B330*$L$320*$W$20</f>
        <v>0</v>
      </c>
      <c r="C327" s="433"/>
      <c r="D327" s="433">
        <f t="shared" ref="D327" si="494">D330*$L$320*$W$20</f>
        <v>0</v>
      </c>
      <c r="E327" s="433"/>
      <c r="F327" s="433">
        <f t="shared" ref="F327" si="495">F330*$L$320*$W$20</f>
        <v>0</v>
      </c>
      <c r="G327" s="433"/>
      <c r="H327" s="433">
        <f t="shared" ref="H327" si="496">H330*$L$320*$W$20</f>
        <v>0</v>
      </c>
      <c r="I327" s="433"/>
      <c r="J327" s="433">
        <f t="shared" ref="J327" si="497">J330*$L$320*$W$20</f>
        <v>0</v>
      </c>
      <c r="K327" s="433"/>
      <c r="L327" s="433">
        <f t="shared" ref="L327" si="498">L330*$L$320*$W$20</f>
        <v>0</v>
      </c>
      <c r="M327" s="433"/>
      <c r="N327" s="433">
        <f t="shared" ref="N327" si="499">N330*$L$320*$W$20</f>
        <v>0</v>
      </c>
      <c r="O327" s="433"/>
      <c r="P327" s="433">
        <f t="shared" ref="P327" si="500">P330*$L$320*$W$20</f>
        <v>0</v>
      </c>
      <c r="Q327" s="433"/>
      <c r="R327" s="433">
        <f t="shared" ref="R327" si="501">R330*$L$320*$W$20</f>
        <v>0</v>
      </c>
      <c r="S327" s="433"/>
      <c r="T327" s="399">
        <f t="shared" si="492"/>
        <v>0</v>
      </c>
      <c r="U327" s="400" t="e">
        <f t="shared" si="493"/>
        <v>#DIV/0!</v>
      </c>
    </row>
    <row r="328" spans="1:23" ht="12.75" hidden="1" customHeight="1" x14ac:dyDescent="0.2">
      <c r="A328" s="402" t="str">
        <f>A$10</f>
        <v>Publiskās attiecināmās izmaksas</v>
      </c>
      <c r="B328" s="300">
        <f>SUM(B323:B327)</f>
        <v>0</v>
      </c>
      <c r="C328" s="300"/>
      <c r="D328" s="300">
        <f t="shared" ref="D328" si="502">SUM(D323:D327)</f>
        <v>0</v>
      </c>
      <c r="E328" s="300"/>
      <c r="F328" s="300">
        <f t="shared" ref="F328" si="503">SUM(F323:F327)</f>
        <v>0</v>
      </c>
      <c r="G328" s="300"/>
      <c r="H328" s="300">
        <f t="shared" ref="H328" si="504">SUM(H323:H327)</f>
        <v>0</v>
      </c>
      <c r="I328" s="300"/>
      <c r="J328" s="300">
        <f t="shared" ref="J328" si="505">SUM(J323:J327)</f>
        <v>0</v>
      </c>
      <c r="K328" s="300"/>
      <c r="L328" s="300">
        <f t="shared" ref="L328" si="506">SUM(L323:L327)</f>
        <v>0</v>
      </c>
      <c r="M328" s="300"/>
      <c r="N328" s="300">
        <f t="shared" ref="N328" si="507">SUM(N323:N327)</f>
        <v>0</v>
      </c>
      <c r="O328" s="300"/>
      <c r="P328" s="300">
        <f t="shared" ref="P328" si="508">SUM(P323:P327)</f>
        <v>0</v>
      </c>
      <c r="Q328" s="300"/>
      <c r="R328" s="300">
        <f t="shared" ref="R328" si="509">SUM(R323:R327)</f>
        <v>0</v>
      </c>
      <c r="S328" s="300"/>
      <c r="T328" s="403">
        <f t="shared" si="492"/>
        <v>0</v>
      </c>
      <c r="U328" s="400" t="e">
        <f t="shared" si="493"/>
        <v>#DIV/0!</v>
      </c>
    </row>
    <row r="329" spans="1:23" ht="12.75" hidden="1" customHeight="1" x14ac:dyDescent="0.2">
      <c r="A329" s="401" t="str">
        <f>A$11</f>
        <v>Privātās attiecināmās izmaksas</v>
      </c>
      <c r="B329" s="433">
        <f>B330-B328</f>
        <v>0</v>
      </c>
      <c r="C329" s="433"/>
      <c r="D329" s="433">
        <f t="shared" ref="D329" si="510">D330-D328</f>
        <v>0</v>
      </c>
      <c r="E329" s="433"/>
      <c r="F329" s="433">
        <f t="shared" ref="F329" si="511">F330-F328</f>
        <v>0</v>
      </c>
      <c r="G329" s="433"/>
      <c r="H329" s="433">
        <f t="shared" ref="H329" si="512">H330-H328</f>
        <v>0</v>
      </c>
      <c r="I329" s="433"/>
      <c r="J329" s="433">
        <f t="shared" ref="J329" si="513">J330-J328</f>
        <v>0</v>
      </c>
      <c r="K329" s="433"/>
      <c r="L329" s="433">
        <f t="shared" ref="L329" si="514">L330-L328</f>
        <v>0</v>
      </c>
      <c r="M329" s="433"/>
      <c r="N329" s="433">
        <f t="shared" ref="N329" si="515">N330-N328</f>
        <v>0</v>
      </c>
      <c r="O329" s="433"/>
      <c r="P329" s="433">
        <f t="shared" ref="P329" si="516">P330-P328</f>
        <v>0</v>
      </c>
      <c r="Q329" s="433"/>
      <c r="R329" s="433">
        <f t="shared" ref="R329" si="517">R330-R328</f>
        <v>0</v>
      </c>
      <c r="S329" s="433"/>
      <c r="T329" s="399">
        <f t="shared" si="492"/>
        <v>0</v>
      </c>
      <c r="U329" s="400" t="e">
        <f t="shared" si="493"/>
        <v>#DIV/0!</v>
      </c>
    </row>
    <row r="330" spans="1:23" ht="12.75" hidden="1" customHeight="1" x14ac:dyDescent="0.2">
      <c r="A330" s="402" t="str">
        <f>A$12</f>
        <v>Kopējās attiecināmās izmaksas</v>
      </c>
      <c r="B330" s="300">
        <f>'1.3.4.R.14.,41.,45.vai dz.c.s.'!H27</f>
        <v>0</v>
      </c>
      <c r="C330" s="300"/>
      <c r="D330" s="300">
        <f>'1.3.4.R.14.,41.,45.vai dz.c.s.'!J27</f>
        <v>0</v>
      </c>
      <c r="E330" s="300"/>
      <c r="F330" s="300">
        <f>'1.3.4.R.14.,41.,45.vai dz.c.s.'!L27</f>
        <v>0</v>
      </c>
      <c r="G330" s="300"/>
      <c r="H330" s="300">
        <f>'1.3.4.R.14.,41.,45.vai dz.c.s.'!N27</f>
        <v>0</v>
      </c>
      <c r="I330" s="300"/>
      <c r="J330" s="300">
        <f>'1.3.4.R.14.,41.,45.vai dz.c.s.'!P27</f>
        <v>0</v>
      </c>
      <c r="K330" s="300"/>
      <c r="L330" s="300">
        <f>'1.3.4.R.14.,41.,45.vai dz.c.s.'!R27</f>
        <v>0</v>
      </c>
      <c r="M330" s="300"/>
      <c r="N330" s="300">
        <f>'1.3.4.R.14.,41.,45.vai dz.c.s.'!T27</f>
        <v>0</v>
      </c>
      <c r="O330" s="300"/>
      <c r="P330" s="300">
        <f>'1.3.4.R.14.,41.,45.vai dz.c.s.'!V27</f>
        <v>0</v>
      </c>
      <c r="Q330" s="300"/>
      <c r="R330" s="300">
        <f>'1.3.4.R.14.,41.,45.vai dz.c.s.'!X27</f>
        <v>0</v>
      </c>
      <c r="S330" s="300"/>
      <c r="T330" s="403">
        <f>SUM(B330:R330)</f>
        <v>0</v>
      </c>
      <c r="U330" s="400" t="e">
        <f t="shared" si="493"/>
        <v>#DIV/0!</v>
      </c>
    </row>
    <row r="331" spans="1:23" ht="12.75" hidden="1" customHeight="1" x14ac:dyDescent="0.2">
      <c r="A331" s="401" t="str">
        <f>A$13</f>
        <v>Publiskās ārpusprojekta izmaksas</v>
      </c>
      <c r="B331" s="435"/>
      <c r="C331" s="435"/>
      <c r="D331" s="435"/>
      <c r="E331" s="435"/>
      <c r="F331" s="435"/>
      <c r="G331" s="435"/>
      <c r="H331" s="435"/>
      <c r="I331" s="435"/>
      <c r="J331" s="435"/>
      <c r="K331" s="435"/>
      <c r="L331" s="435"/>
      <c r="M331" s="435"/>
      <c r="N331" s="435"/>
      <c r="O331" s="435"/>
      <c r="P331" s="435"/>
      <c r="Q331" s="435"/>
      <c r="R331" s="435"/>
      <c r="S331" s="435"/>
      <c r="T331" s="399">
        <f t="shared" ref="T331:T333" si="518">SUM(B331:R331)</f>
        <v>0</v>
      </c>
      <c r="U331" s="434" t="s">
        <v>322</v>
      </c>
    </row>
    <row r="332" spans="1:23" ht="12.75" hidden="1" customHeight="1" x14ac:dyDescent="0.2">
      <c r="A332" s="401" t="str">
        <f>A$14</f>
        <v>Privātās ārpusprojekta izmaksas</v>
      </c>
      <c r="B332" s="433">
        <f>'1.3.4.R.14.,41.,45.vai dz.c.s.'!I27</f>
        <v>0</v>
      </c>
      <c r="C332" s="433"/>
      <c r="D332" s="433">
        <f>'1.3.4.R.14.,41.,45.vai dz.c.s.'!K27</f>
        <v>0</v>
      </c>
      <c r="E332" s="433"/>
      <c r="F332" s="433">
        <f>'1.3.4.R.14.,41.,45.vai dz.c.s.'!M27</f>
        <v>0</v>
      </c>
      <c r="G332" s="433"/>
      <c r="H332" s="433">
        <f>'1.3.4.R.14.,41.,45.vai dz.c.s.'!O27</f>
        <v>0</v>
      </c>
      <c r="I332" s="433"/>
      <c r="J332" s="433">
        <f>'1.3.4.R.14.,41.,45.vai dz.c.s.'!Q27</f>
        <v>0</v>
      </c>
      <c r="K332" s="433"/>
      <c r="L332" s="433">
        <f>'1.3.4.R.14.,41.,45.vai dz.c.s.'!S27</f>
        <v>0</v>
      </c>
      <c r="M332" s="433"/>
      <c r="N332" s="433">
        <f>'1.3.4.R.14.,41.,45.vai dz.c.s.'!U27</f>
        <v>0</v>
      </c>
      <c r="O332" s="433"/>
      <c r="P332" s="433">
        <f>'1.3.4.R.14.,41.,45.vai dz.c.s.'!W27</f>
        <v>0</v>
      </c>
      <c r="Q332" s="433"/>
      <c r="R332" s="433">
        <f>'1.3.4.R.14.,41.,45.vai dz.c.s.'!Y27</f>
        <v>0</v>
      </c>
      <c r="S332" s="433"/>
      <c r="T332" s="399">
        <f t="shared" si="518"/>
        <v>0</v>
      </c>
      <c r="U332" s="434" t="s">
        <v>322</v>
      </c>
    </row>
    <row r="333" spans="1:23" ht="12.75" hidden="1" customHeight="1" x14ac:dyDescent="0.2">
      <c r="A333" s="402" t="str">
        <f>A$15</f>
        <v>Ārpusprojekta izmaksas kopā</v>
      </c>
      <c r="B333" s="300">
        <f>SUM(B331:B332)</f>
        <v>0</v>
      </c>
      <c r="C333" s="300"/>
      <c r="D333" s="300">
        <f t="shared" ref="D333" si="519">SUM(D331:D332)</f>
        <v>0</v>
      </c>
      <c r="E333" s="300"/>
      <c r="F333" s="300">
        <f t="shared" ref="F333" si="520">SUM(F331:F332)</f>
        <v>0</v>
      </c>
      <c r="G333" s="300"/>
      <c r="H333" s="300">
        <f t="shared" ref="H333" si="521">SUM(H331:H332)</f>
        <v>0</v>
      </c>
      <c r="I333" s="300"/>
      <c r="J333" s="300">
        <f t="shared" ref="J333" si="522">SUM(J331:J332)</f>
        <v>0</v>
      </c>
      <c r="K333" s="300"/>
      <c r="L333" s="300">
        <f t="shared" ref="L333" si="523">SUM(L331:L332)</f>
        <v>0</v>
      </c>
      <c r="M333" s="300"/>
      <c r="N333" s="300">
        <f t="shared" ref="N333" si="524">SUM(N331:N332)</f>
        <v>0</v>
      </c>
      <c r="O333" s="300"/>
      <c r="P333" s="300">
        <f t="shared" ref="P333" si="525">SUM(P331:P332)</f>
        <v>0</v>
      </c>
      <c r="Q333" s="300"/>
      <c r="R333" s="300">
        <f t="shared" ref="R333" si="526">SUM(R331:R332)</f>
        <v>0</v>
      </c>
      <c r="S333" s="300"/>
      <c r="T333" s="403">
        <f t="shared" si="518"/>
        <v>0</v>
      </c>
      <c r="U333" s="434" t="s">
        <v>322</v>
      </c>
    </row>
    <row r="334" spans="1:23" ht="12.75" hidden="1" customHeight="1" x14ac:dyDescent="0.25">
      <c r="A334" s="407" t="str">
        <f>A$16</f>
        <v>Kopējās izmaksas</v>
      </c>
      <c r="B334" s="408">
        <f>B330+B333</f>
        <v>0</v>
      </c>
      <c r="C334" s="408"/>
      <c r="D334" s="408">
        <f t="shared" ref="D334" si="527">D330+D333</f>
        <v>0</v>
      </c>
      <c r="E334" s="408"/>
      <c r="F334" s="408">
        <f t="shared" ref="F334" si="528">F330+F333</f>
        <v>0</v>
      </c>
      <c r="G334" s="408"/>
      <c r="H334" s="408">
        <f t="shared" ref="H334" si="529">H330+H333</f>
        <v>0</v>
      </c>
      <c r="I334" s="408"/>
      <c r="J334" s="408">
        <f t="shared" ref="J334" si="530">J330+J333</f>
        <v>0</v>
      </c>
      <c r="K334" s="408"/>
      <c r="L334" s="408">
        <f t="shared" ref="L334" si="531">L330+L333</f>
        <v>0</v>
      </c>
      <c r="M334" s="408"/>
      <c r="N334" s="408">
        <f t="shared" ref="N334" si="532">N330+N333</f>
        <v>0</v>
      </c>
      <c r="O334" s="408"/>
      <c r="P334" s="408">
        <f t="shared" ref="P334" si="533">P330+P333</f>
        <v>0</v>
      </c>
      <c r="Q334" s="408"/>
      <c r="R334" s="408">
        <f t="shared" ref="R334" si="534">R330+R333</f>
        <v>0</v>
      </c>
      <c r="S334" s="408"/>
      <c r="T334" s="403">
        <f>SUM(B334:R334)</f>
        <v>0</v>
      </c>
      <c r="U334" s="434" t="s">
        <v>322</v>
      </c>
    </row>
    <row r="335" spans="1:23" hidden="1" x14ac:dyDescent="0.2"/>
    <row r="336" spans="1:23" ht="18.75" hidden="1" customHeight="1" x14ac:dyDescent="0.2">
      <c r="A336" s="523" t="str">
        <f>A320</f>
        <v>Projekta iesniedzējs vai sadarbības partneris (1.3.4.):</v>
      </c>
      <c r="B336" s="424">
        <f>'1.3.4.R.14.,41.,45.vai dz.c.s.'!C3</f>
        <v>0</v>
      </c>
      <c r="C336" s="425"/>
      <c r="D336" s="425"/>
      <c r="E336" s="425"/>
      <c r="F336" s="424">
        <f>'1.3.4.R.14.,41.,45.vai dz.c.s.'!H3</f>
        <v>0</v>
      </c>
      <c r="G336" s="425"/>
      <c r="H336" s="426"/>
      <c r="I336" s="425"/>
      <c r="J336" s="426" t="s">
        <v>329</v>
      </c>
      <c r="K336" s="425"/>
      <c r="L336" s="428">
        <f>'1.3.4.R.14.,41.,45.vai dz.c.s.'!C14</f>
        <v>1</v>
      </c>
      <c r="M336" s="425"/>
      <c r="N336" s="429" t="s">
        <v>342</v>
      </c>
      <c r="O336" s="425"/>
      <c r="P336" s="426"/>
      <c r="Q336" s="425"/>
      <c r="R336" s="426"/>
      <c r="S336" s="425"/>
      <c r="T336" s="426"/>
      <c r="U336" s="426"/>
      <c r="W336" s="4">
        <f>IF(F336=Dati!$J$3,1,IF(F336=Dati!$J$4,2,IF(F336=Dati!$J$5,3,0)))</f>
        <v>0</v>
      </c>
    </row>
    <row r="337" spans="1:23" hidden="1" x14ac:dyDescent="0.2">
      <c r="A337" s="395" t="s">
        <v>314</v>
      </c>
      <c r="B337" s="396">
        <f>B$3</f>
        <v>2026</v>
      </c>
      <c r="C337" s="396"/>
      <c r="D337" s="396">
        <f>D$3</f>
        <v>2027</v>
      </c>
      <c r="E337" s="396"/>
      <c r="F337" s="396">
        <f>F$3</f>
        <v>2028</v>
      </c>
      <c r="G337" s="396"/>
      <c r="H337" s="396">
        <f>H$3</f>
        <v>2029</v>
      </c>
      <c r="I337" s="396"/>
      <c r="J337" s="396" t="str">
        <f>J$3</f>
        <v>X</v>
      </c>
      <c r="K337" s="396"/>
      <c r="L337" s="396" t="str">
        <f>L$3</f>
        <v>X</v>
      </c>
      <c r="M337" s="396"/>
      <c r="N337" s="396" t="str">
        <f>N$3</f>
        <v>X</v>
      </c>
      <c r="O337" s="396"/>
      <c r="P337" s="396" t="str">
        <f>P$3</f>
        <v>X</v>
      </c>
      <c r="Q337" s="396"/>
      <c r="R337" s="396" t="str">
        <f>R$3</f>
        <v>X</v>
      </c>
      <c r="S337" s="396"/>
      <c r="T337" s="396"/>
      <c r="U337" s="396"/>
    </row>
    <row r="338" spans="1:23" hidden="1" x14ac:dyDescent="0.2">
      <c r="A338" s="430"/>
      <c r="B338" s="397" t="s">
        <v>315</v>
      </c>
      <c r="C338" s="397"/>
      <c r="D338" s="397" t="s">
        <v>315</v>
      </c>
      <c r="E338" s="397"/>
      <c r="F338" s="397" t="s">
        <v>315</v>
      </c>
      <c r="G338" s="397"/>
      <c r="H338" s="397" t="s">
        <v>315</v>
      </c>
      <c r="I338" s="397"/>
      <c r="J338" s="397" t="s">
        <v>315</v>
      </c>
      <c r="K338" s="397"/>
      <c r="L338" s="397" t="s">
        <v>315</v>
      </c>
      <c r="M338" s="397"/>
      <c r="N338" s="397" t="s">
        <v>315</v>
      </c>
      <c r="O338" s="397"/>
      <c r="P338" s="397" t="s">
        <v>315</v>
      </c>
      <c r="Q338" s="397"/>
      <c r="R338" s="397" t="s">
        <v>315</v>
      </c>
      <c r="S338" s="397"/>
      <c r="T338" s="397" t="s">
        <v>191</v>
      </c>
      <c r="U338" s="397" t="s">
        <v>131</v>
      </c>
    </row>
    <row r="339" spans="1:23" ht="12.75" hidden="1" customHeight="1" x14ac:dyDescent="0.2">
      <c r="A339" s="431" t="str">
        <f>A$5</f>
        <v>Taisnīgas pārkārtošanās fonds</v>
      </c>
      <c r="B339" s="432">
        <f>(B346*$L$336-B343)*$W$19</f>
        <v>0</v>
      </c>
      <c r="C339" s="432"/>
      <c r="D339" s="432">
        <f t="shared" ref="D339" si="535">(D346*$L$336-D343)*$W$19</f>
        <v>0</v>
      </c>
      <c r="E339" s="432"/>
      <c r="F339" s="432">
        <f t="shared" ref="F339" si="536">(F346*$L$336-F343)*$W$19</f>
        <v>0</v>
      </c>
      <c r="G339" s="432"/>
      <c r="H339" s="432">
        <f t="shared" ref="H339" si="537">(H346*$L$336-H343)*$W$19</f>
        <v>0</v>
      </c>
      <c r="I339" s="432"/>
      <c r="J339" s="432">
        <f t="shared" ref="J339" si="538">(J346*$L$336-J343)*$W$19</f>
        <v>0</v>
      </c>
      <c r="K339" s="432"/>
      <c r="L339" s="432">
        <f t="shared" ref="L339" si="539">(L346*$L$336-L343)*$W$19</f>
        <v>0</v>
      </c>
      <c r="M339" s="432"/>
      <c r="N339" s="432">
        <f t="shared" ref="N339" si="540">(N346*$L$336-N343)*$W$19</f>
        <v>0</v>
      </c>
      <c r="O339" s="432"/>
      <c r="P339" s="432">
        <f t="shared" ref="P339" si="541">(P346*$L$336-P343)*$W$19</f>
        <v>0</v>
      </c>
      <c r="Q339" s="432"/>
      <c r="R339" s="432">
        <f t="shared" ref="R339" si="542">(R346*$L$336-R343)*$W$19</f>
        <v>0</v>
      </c>
      <c r="S339" s="432"/>
      <c r="T339" s="399">
        <f>SUM(B339:R339)</f>
        <v>0</v>
      </c>
      <c r="U339" s="400" t="e">
        <f>T339/$T$346</f>
        <v>#DIV/0!</v>
      </c>
    </row>
    <row r="340" spans="1:23" ht="12.75" hidden="1" customHeight="1" x14ac:dyDescent="0.2">
      <c r="A340" s="401" t="str">
        <f>A$6</f>
        <v>Attiecināmais valsts budžeta finansējums</v>
      </c>
      <c r="B340" s="505"/>
      <c r="C340" s="505"/>
      <c r="D340" s="505"/>
      <c r="E340" s="505"/>
      <c r="F340" s="505"/>
      <c r="G340" s="505"/>
      <c r="H340" s="505"/>
      <c r="I340" s="505"/>
      <c r="J340" s="505"/>
      <c r="K340" s="505"/>
      <c r="L340" s="505"/>
      <c r="M340" s="505"/>
      <c r="N340" s="505"/>
      <c r="O340" s="505"/>
      <c r="P340" s="505"/>
      <c r="Q340" s="505"/>
      <c r="R340" s="505"/>
      <c r="S340" s="432"/>
      <c r="T340" s="399">
        <f t="shared" ref="T340:T345" si="543">SUM(B340:R340)</f>
        <v>0</v>
      </c>
      <c r="U340" s="400" t="e">
        <f t="shared" ref="U340:U346" si="544">T340/$T$346</f>
        <v>#DIV/0!</v>
      </c>
    </row>
    <row r="341" spans="1:23" ht="12.75" hidden="1" customHeight="1" x14ac:dyDescent="0.2">
      <c r="A341" s="401" t="str">
        <f>A$7</f>
        <v>Cits publiskais finansējums</v>
      </c>
      <c r="B341" s="512"/>
      <c r="C341" s="433"/>
      <c r="D341" s="512"/>
      <c r="E341" s="433"/>
      <c r="F341" s="512"/>
      <c r="G341" s="433"/>
      <c r="H341" s="512"/>
      <c r="I341" s="433"/>
      <c r="J341" s="512"/>
      <c r="K341" s="433"/>
      <c r="L341" s="512"/>
      <c r="M341" s="433"/>
      <c r="N341" s="512"/>
      <c r="O341" s="433"/>
      <c r="P341" s="512"/>
      <c r="Q341" s="433"/>
      <c r="R341" s="512"/>
      <c r="S341" s="433"/>
      <c r="T341" s="399">
        <f t="shared" si="543"/>
        <v>0</v>
      </c>
      <c r="U341" s="400" t="e">
        <f t="shared" si="544"/>
        <v>#DIV/0!</v>
      </c>
    </row>
    <row r="342" spans="1:23" ht="12.75" hidden="1" customHeight="1" x14ac:dyDescent="0.2">
      <c r="A342" s="401" t="str">
        <f>A$8</f>
        <v>Pašvaldības finansējums</v>
      </c>
      <c r="B342" s="433">
        <f>IF($F$336="Pašvaldība vai tās izveidota iestāde",B346-B339-B343,0)</f>
        <v>0</v>
      </c>
      <c r="C342" s="433"/>
      <c r="D342" s="433">
        <f t="shared" ref="D342" si="545">IF($F$336="Pašvaldība vai tās izveidota iestāde",D346-D339-D343,0)</f>
        <v>0</v>
      </c>
      <c r="E342" s="433"/>
      <c r="F342" s="433">
        <f t="shared" ref="F342" si="546">IF($F$336="Pašvaldība vai tās izveidota iestāde",F346-F339-F343,0)</f>
        <v>0</v>
      </c>
      <c r="G342" s="433"/>
      <c r="H342" s="433">
        <f t="shared" ref="H342" si="547">IF($F$336="Pašvaldība vai tās izveidota iestāde",H346-H339-H343,0)</f>
        <v>0</v>
      </c>
      <c r="I342" s="433"/>
      <c r="J342" s="433">
        <f t="shared" ref="J342" si="548">IF($F$336="Pašvaldība vai tās izveidota iestāde",J346-J339-J343,0)</f>
        <v>0</v>
      </c>
      <c r="K342" s="433"/>
      <c r="L342" s="433">
        <f t="shared" ref="L342" si="549">IF($F$336="Pašvaldība vai tās izveidota iestāde",L346-L339-L343,0)</f>
        <v>0</v>
      </c>
      <c r="M342" s="433"/>
      <c r="N342" s="433">
        <f t="shared" ref="N342" si="550">IF($F$336="Pašvaldība vai tās izveidota iestāde",N346-N339-N343,0)</f>
        <v>0</v>
      </c>
      <c r="O342" s="433"/>
      <c r="P342" s="433">
        <f t="shared" ref="P342" si="551">IF($F$336="Pašvaldība vai tās izveidota iestāde",P346-P339-P343,0)</f>
        <v>0</v>
      </c>
      <c r="Q342" s="433"/>
      <c r="R342" s="433">
        <f t="shared" ref="R342" si="552">IF($F$336="Pašvaldība vai tās izveidota iestāde",R346-R339-R343,0)</f>
        <v>0</v>
      </c>
      <c r="S342" s="433"/>
      <c r="T342" s="399">
        <f t="shared" si="543"/>
        <v>0</v>
      </c>
      <c r="U342" s="400" t="e">
        <f t="shared" si="544"/>
        <v>#DIV/0!</v>
      </c>
    </row>
    <row r="343" spans="1:23" s="3" customFormat="1" ht="12.75" hidden="1" customHeight="1" x14ac:dyDescent="0.2">
      <c r="A343" s="401" t="str">
        <f>A$9</f>
        <v>Elastības finansējums</v>
      </c>
      <c r="B343" s="433">
        <f>B346*$L$336*$W$20</f>
        <v>0</v>
      </c>
      <c r="C343" s="433"/>
      <c r="D343" s="433">
        <f t="shared" ref="D343" si="553">D346*$L$336*$W$20</f>
        <v>0</v>
      </c>
      <c r="E343" s="433"/>
      <c r="F343" s="433">
        <f t="shared" ref="F343" si="554">F346*$L$336*$W$20</f>
        <v>0</v>
      </c>
      <c r="G343" s="433"/>
      <c r="H343" s="433">
        <f t="shared" ref="H343" si="555">H346*$L$336*$W$20</f>
        <v>0</v>
      </c>
      <c r="I343" s="433"/>
      <c r="J343" s="433">
        <f t="shared" ref="J343" si="556">J346*$L$336*$W$20</f>
        <v>0</v>
      </c>
      <c r="K343" s="433"/>
      <c r="L343" s="433">
        <f t="shared" ref="L343" si="557">L346*$L$336*$W$20</f>
        <v>0</v>
      </c>
      <c r="M343" s="433"/>
      <c r="N343" s="433">
        <f t="shared" ref="N343" si="558">N346*$L$336*$W$20</f>
        <v>0</v>
      </c>
      <c r="O343" s="433"/>
      <c r="P343" s="433">
        <f t="shared" ref="P343" si="559">P346*$L$336*$W$20</f>
        <v>0</v>
      </c>
      <c r="Q343" s="433"/>
      <c r="R343" s="433">
        <f t="shared" ref="R343" si="560">R346*$L$336*$W$20</f>
        <v>0</v>
      </c>
      <c r="S343" s="433"/>
      <c r="T343" s="399">
        <f t="shared" si="543"/>
        <v>0</v>
      </c>
      <c r="U343" s="400" t="e">
        <f t="shared" si="544"/>
        <v>#DIV/0!</v>
      </c>
    </row>
    <row r="344" spans="1:23" ht="12.75" hidden="1" customHeight="1" x14ac:dyDescent="0.2">
      <c r="A344" s="402" t="str">
        <f>A$10</f>
        <v>Publiskās attiecināmās izmaksas</v>
      </c>
      <c r="B344" s="516">
        <f>SUM(B339:B343)</f>
        <v>0</v>
      </c>
      <c r="C344" s="516"/>
      <c r="D344" s="516">
        <f t="shared" ref="D344" si="561">SUM(D339:D343)</f>
        <v>0</v>
      </c>
      <c r="E344" s="516"/>
      <c r="F344" s="516">
        <f t="shared" ref="F344" si="562">SUM(F339:F343)</f>
        <v>0</v>
      </c>
      <c r="G344" s="516"/>
      <c r="H344" s="516">
        <f t="shared" ref="H344" si="563">SUM(H339:H343)</f>
        <v>0</v>
      </c>
      <c r="I344" s="516"/>
      <c r="J344" s="516">
        <f t="shared" ref="J344" si="564">SUM(J339:J343)</f>
        <v>0</v>
      </c>
      <c r="K344" s="516"/>
      <c r="L344" s="516">
        <f t="shared" ref="L344" si="565">SUM(L339:L343)</f>
        <v>0</v>
      </c>
      <c r="M344" s="516"/>
      <c r="N344" s="516">
        <f t="shared" ref="N344" si="566">SUM(N339:N343)</f>
        <v>0</v>
      </c>
      <c r="O344" s="516"/>
      <c r="P344" s="516">
        <f t="shared" ref="P344" si="567">SUM(P339:P343)</f>
        <v>0</v>
      </c>
      <c r="Q344" s="516"/>
      <c r="R344" s="516">
        <f t="shared" ref="R344" si="568">SUM(R339:R343)</f>
        <v>0</v>
      </c>
      <c r="S344" s="300"/>
      <c r="T344" s="403">
        <f t="shared" si="543"/>
        <v>0</v>
      </c>
      <c r="U344" s="400" t="e">
        <f t="shared" si="544"/>
        <v>#DIV/0!</v>
      </c>
    </row>
    <row r="345" spans="1:23" ht="12.75" hidden="1" customHeight="1" x14ac:dyDescent="0.2">
      <c r="A345" s="401" t="str">
        <f>A$11</f>
        <v>Privātās attiecināmās izmaksas</v>
      </c>
      <c r="B345" s="433">
        <f>IF($F$336="Pašvaldība vai tās izveidota iestāde",0,B346-B339-B343)</f>
        <v>0</v>
      </c>
      <c r="C345" s="433"/>
      <c r="D345" s="433">
        <f t="shared" ref="D345" si="569">IF($F$336="Pašvaldība vai tās izveidota iestāde",0,D346-D339-D343)</f>
        <v>0</v>
      </c>
      <c r="E345" s="433"/>
      <c r="F345" s="433">
        <f t="shared" ref="F345" si="570">IF($F$336="Pašvaldība vai tās izveidota iestāde",0,F346-F339-F343)</f>
        <v>0</v>
      </c>
      <c r="G345" s="433"/>
      <c r="H345" s="433">
        <f t="shared" ref="H345" si="571">IF($F$336="Pašvaldība vai tās izveidota iestāde",0,H346-H339-H343)</f>
        <v>0</v>
      </c>
      <c r="I345" s="433"/>
      <c r="J345" s="433">
        <f t="shared" ref="J345" si="572">IF($F$336="Pašvaldība vai tās izveidota iestāde",0,J346-J339-J343)</f>
        <v>0</v>
      </c>
      <c r="K345" s="433"/>
      <c r="L345" s="433">
        <f t="shared" ref="L345" si="573">IF($F$336="Pašvaldība vai tās izveidota iestāde",0,L346-L339-L343)</f>
        <v>0</v>
      </c>
      <c r="M345" s="433"/>
      <c r="N345" s="433">
        <f t="shared" ref="N345" si="574">IF($F$336="Pašvaldība vai tās izveidota iestāde",0,N346-N339-N343)</f>
        <v>0</v>
      </c>
      <c r="O345" s="433"/>
      <c r="P345" s="433">
        <f t="shared" ref="P345" si="575">IF($F$336="Pašvaldība vai tās izveidota iestāde",0,P346-P339-P343)</f>
        <v>0</v>
      </c>
      <c r="Q345" s="433"/>
      <c r="R345" s="433">
        <f t="shared" ref="R345" si="576">IF($F$336="Pašvaldība vai tās izveidota iestāde",0,R346-R339-R343)</f>
        <v>0</v>
      </c>
      <c r="S345" s="433"/>
      <c r="T345" s="399">
        <f t="shared" si="543"/>
        <v>0</v>
      </c>
      <c r="U345" s="400" t="e">
        <f t="shared" si="544"/>
        <v>#DIV/0!</v>
      </c>
    </row>
    <row r="346" spans="1:23" ht="12.75" hidden="1" customHeight="1" x14ac:dyDescent="0.2">
      <c r="A346" s="402" t="str">
        <f>A$12</f>
        <v>Kopējās attiecināmās izmaksas</v>
      </c>
      <c r="B346" s="300">
        <f>'1.3.4.R.14.,41.,45.vai dz.c.s.'!H28</f>
        <v>0</v>
      </c>
      <c r="C346" s="300"/>
      <c r="D346" s="300">
        <f>'1.3.4.R.14.,41.,45.vai dz.c.s.'!J28</f>
        <v>0</v>
      </c>
      <c r="E346" s="300"/>
      <c r="F346" s="300">
        <f>'1.3.4.R.14.,41.,45.vai dz.c.s.'!L28</f>
        <v>0</v>
      </c>
      <c r="G346" s="300"/>
      <c r="H346" s="300">
        <f>'1.3.4.R.14.,41.,45.vai dz.c.s.'!N28</f>
        <v>0</v>
      </c>
      <c r="I346" s="300"/>
      <c r="J346" s="300">
        <f>'1.3.4.R.14.,41.,45.vai dz.c.s.'!P28</f>
        <v>0</v>
      </c>
      <c r="K346" s="300"/>
      <c r="L346" s="300">
        <f>'1.3.4.R.14.,41.,45.vai dz.c.s.'!R28</f>
        <v>0</v>
      </c>
      <c r="M346" s="300"/>
      <c r="N346" s="300">
        <f>'1.3.4.R.14.,41.,45.vai dz.c.s.'!T28</f>
        <v>0</v>
      </c>
      <c r="O346" s="300"/>
      <c r="P346" s="300">
        <f>'1.3.4.R.14.,41.,45.vai dz.c.s.'!V28</f>
        <v>0</v>
      </c>
      <c r="Q346" s="300"/>
      <c r="R346" s="300">
        <f>'1.3.4.R.14.,41.,45.vai dz.c.s.'!X28</f>
        <v>0</v>
      </c>
      <c r="S346" s="300"/>
      <c r="T346" s="403">
        <f>SUM(B346:R346)</f>
        <v>0</v>
      </c>
      <c r="U346" s="400" t="e">
        <f t="shared" si="544"/>
        <v>#DIV/0!</v>
      </c>
    </row>
    <row r="347" spans="1:23" ht="12.75" hidden="1" customHeight="1" x14ac:dyDescent="0.2">
      <c r="A347" s="401" t="str">
        <f>A$13</f>
        <v>Publiskās ārpusprojekta izmaksas</v>
      </c>
      <c r="B347" s="435"/>
      <c r="C347" s="435"/>
      <c r="D347" s="435"/>
      <c r="E347" s="435"/>
      <c r="F347" s="435"/>
      <c r="G347" s="435"/>
      <c r="H347" s="435"/>
      <c r="I347" s="435"/>
      <c r="J347" s="435"/>
      <c r="K347" s="435"/>
      <c r="L347" s="435"/>
      <c r="M347" s="435"/>
      <c r="N347" s="435"/>
      <c r="O347" s="435"/>
      <c r="P347" s="435"/>
      <c r="Q347" s="435"/>
      <c r="R347" s="435"/>
      <c r="S347" s="435"/>
      <c r="T347" s="399">
        <f t="shared" ref="T347:T349" si="577">SUM(B347:R347)</f>
        <v>0</v>
      </c>
      <c r="U347" s="434" t="s">
        <v>322</v>
      </c>
    </row>
    <row r="348" spans="1:23" ht="12.75" hidden="1" customHeight="1" x14ac:dyDescent="0.2">
      <c r="A348" s="401" t="str">
        <f>A$14</f>
        <v>Privātās ārpusprojekta izmaksas</v>
      </c>
      <c r="B348" s="433">
        <f>'1.3.4.R.14.,41.,45.vai dz.c.s.'!I28</f>
        <v>0</v>
      </c>
      <c r="C348" s="433"/>
      <c r="D348" s="433">
        <f>'1.3.4.R.14.,41.,45.vai dz.c.s.'!K28</f>
        <v>0</v>
      </c>
      <c r="E348" s="433"/>
      <c r="F348" s="433">
        <f>'1.3.4.R.14.,41.,45.vai dz.c.s.'!M28</f>
        <v>0</v>
      </c>
      <c r="G348" s="433"/>
      <c r="H348" s="433">
        <f>'1.3.4.R.14.,41.,45.vai dz.c.s.'!O28</f>
        <v>0</v>
      </c>
      <c r="I348" s="433"/>
      <c r="J348" s="433">
        <f>'1.3.4.R.14.,41.,45.vai dz.c.s.'!Q28</f>
        <v>0</v>
      </c>
      <c r="K348" s="433"/>
      <c r="L348" s="433">
        <f>'1.3.4.R.14.,41.,45.vai dz.c.s.'!S28</f>
        <v>0</v>
      </c>
      <c r="M348" s="433"/>
      <c r="N348" s="433">
        <f>'1.3.4.R.14.,41.,45.vai dz.c.s.'!U28</f>
        <v>0</v>
      </c>
      <c r="O348" s="433"/>
      <c r="P348" s="433">
        <f>'1.3.4.R.14.,41.,45.vai dz.c.s.'!W28</f>
        <v>0</v>
      </c>
      <c r="Q348" s="433"/>
      <c r="R348" s="433">
        <f>'1.3.4.R.14.,41.,45.vai dz.c.s.'!Y28</f>
        <v>0</v>
      </c>
      <c r="S348" s="433"/>
      <c r="T348" s="399">
        <f t="shared" si="577"/>
        <v>0</v>
      </c>
      <c r="U348" s="434" t="s">
        <v>322</v>
      </c>
    </row>
    <row r="349" spans="1:23" ht="12.75" hidden="1" customHeight="1" x14ac:dyDescent="0.2">
      <c r="A349" s="402" t="str">
        <f>A$15</f>
        <v>Ārpusprojekta izmaksas kopā</v>
      </c>
      <c r="B349" s="300">
        <f>SUM(B347:B348)</f>
        <v>0</v>
      </c>
      <c r="C349" s="300"/>
      <c r="D349" s="300">
        <f t="shared" ref="D349" si="578">SUM(D347:D348)</f>
        <v>0</v>
      </c>
      <c r="E349" s="300"/>
      <c r="F349" s="300">
        <f t="shared" ref="F349" si="579">SUM(F347:F348)</f>
        <v>0</v>
      </c>
      <c r="G349" s="300"/>
      <c r="H349" s="300">
        <f t="shared" ref="H349" si="580">SUM(H347:H348)</f>
        <v>0</v>
      </c>
      <c r="I349" s="300"/>
      <c r="J349" s="300">
        <f t="shared" ref="J349" si="581">SUM(J347:J348)</f>
        <v>0</v>
      </c>
      <c r="K349" s="300"/>
      <c r="L349" s="300">
        <f t="shared" ref="L349" si="582">SUM(L347:L348)</f>
        <v>0</v>
      </c>
      <c r="M349" s="300"/>
      <c r="N349" s="300">
        <f t="shared" ref="N349" si="583">SUM(N347:N348)</f>
        <v>0</v>
      </c>
      <c r="O349" s="300"/>
      <c r="P349" s="300">
        <f t="shared" ref="P349" si="584">SUM(P347:P348)</f>
        <v>0</v>
      </c>
      <c r="Q349" s="300"/>
      <c r="R349" s="300">
        <f t="shared" ref="R349" si="585">SUM(R347:R348)</f>
        <v>0</v>
      </c>
      <c r="S349" s="300"/>
      <c r="T349" s="403">
        <f t="shared" si="577"/>
        <v>0</v>
      </c>
      <c r="U349" s="434" t="s">
        <v>322</v>
      </c>
    </row>
    <row r="350" spans="1:23" ht="12.75" hidden="1" customHeight="1" x14ac:dyDescent="0.25">
      <c r="A350" s="407" t="str">
        <f>A$16</f>
        <v>Kopējās izmaksas</v>
      </c>
      <c r="B350" s="408">
        <f>B346+B349</f>
        <v>0</v>
      </c>
      <c r="C350" s="408"/>
      <c r="D350" s="408">
        <f t="shared" ref="D350" si="586">D346+D349</f>
        <v>0</v>
      </c>
      <c r="E350" s="408"/>
      <c r="F350" s="408">
        <f t="shared" ref="F350" si="587">F346+F349</f>
        <v>0</v>
      </c>
      <c r="G350" s="408"/>
      <c r="H350" s="408">
        <f t="shared" ref="H350" si="588">H346+H349</f>
        <v>0</v>
      </c>
      <c r="I350" s="408"/>
      <c r="J350" s="408">
        <f t="shared" ref="J350" si="589">J346+J349</f>
        <v>0</v>
      </c>
      <c r="K350" s="408"/>
      <c r="L350" s="408">
        <f t="shared" ref="L350" si="590">L346+L349</f>
        <v>0</v>
      </c>
      <c r="M350" s="408"/>
      <c r="N350" s="408">
        <f t="shared" ref="N350" si="591">N346+N349</f>
        <v>0</v>
      </c>
      <c r="O350" s="408"/>
      <c r="P350" s="408">
        <f t="shared" ref="P350" si="592">P346+P349</f>
        <v>0</v>
      </c>
      <c r="Q350" s="408"/>
      <c r="R350" s="408">
        <f t="shared" ref="R350" si="593">R346+R349</f>
        <v>0</v>
      </c>
      <c r="S350" s="408"/>
      <c r="T350" s="403">
        <f>SUM(B350:R350)</f>
        <v>0</v>
      </c>
      <c r="U350" s="434" t="s">
        <v>322</v>
      </c>
    </row>
    <row r="351" spans="1:23" hidden="1" x14ac:dyDescent="0.2"/>
    <row r="352" spans="1:23" ht="18.75" hidden="1" customHeight="1" x14ac:dyDescent="0.2">
      <c r="A352" s="524" t="str">
        <f>'1.3.5.R.14.,41.,45.vai dz.c.s.'!B3</f>
        <v>Projekta iesniedzējs vai sadarbības partneris (1.3.5.):</v>
      </c>
      <c r="B352" s="424">
        <f>'1.3.5.R.14.,41.,45.vai dz.c.s.'!C3</f>
        <v>0</v>
      </c>
      <c r="C352" s="425"/>
      <c r="D352" s="425"/>
      <c r="E352" s="425"/>
      <c r="F352" s="424">
        <f>'1.3.5.R.14.,41.,45.vai dz.c.s.'!H3</f>
        <v>0</v>
      </c>
      <c r="G352" s="425"/>
      <c r="H352" s="426"/>
      <c r="I352" s="425"/>
      <c r="J352" s="426" t="s">
        <v>329</v>
      </c>
      <c r="K352" s="425"/>
      <c r="L352" s="428">
        <f>'1.3.5.R.14.,41.,45.vai dz.c.s.'!C7</f>
        <v>0.3</v>
      </c>
      <c r="M352" s="425"/>
      <c r="N352" s="429" t="s">
        <v>351</v>
      </c>
      <c r="O352" s="425"/>
      <c r="P352" s="426"/>
      <c r="Q352" s="425"/>
      <c r="R352" s="426"/>
      <c r="S352" s="425"/>
      <c r="T352" s="582">
        <f>'1.3.5.R.14.,41.,45.vai dz.c.s.'!N3</f>
        <v>0</v>
      </c>
      <c r="U352" s="582"/>
      <c r="W352" s="4">
        <f>IF(F352=Dati!$J$3,1,IF(F352=Dati!$J$4,2,IF(F352=Dati!$J$5,3,0)))</f>
        <v>0</v>
      </c>
    </row>
    <row r="353" spans="1:23" hidden="1" x14ac:dyDescent="0.2">
      <c r="A353" s="395" t="s">
        <v>314</v>
      </c>
      <c r="B353" s="396">
        <f>B$3</f>
        <v>2026</v>
      </c>
      <c r="C353" s="396"/>
      <c r="D353" s="396">
        <f>D$3</f>
        <v>2027</v>
      </c>
      <c r="E353" s="396"/>
      <c r="F353" s="396">
        <f>F$3</f>
        <v>2028</v>
      </c>
      <c r="G353" s="396"/>
      <c r="H353" s="396">
        <f>H$3</f>
        <v>2029</v>
      </c>
      <c r="I353" s="396"/>
      <c r="J353" s="396" t="str">
        <f>J$3</f>
        <v>X</v>
      </c>
      <c r="K353" s="396"/>
      <c r="L353" s="396" t="str">
        <f>L$3</f>
        <v>X</v>
      </c>
      <c r="M353" s="396"/>
      <c r="N353" s="396" t="str">
        <f>N$3</f>
        <v>X</v>
      </c>
      <c r="O353" s="396"/>
      <c r="P353" s="396" t="str">
        <f>P$3</f>
        <v>X</v>
      </c>
      <c r="Q353" s="396"/>
      <c r="R353" s="396" t="str">
        <f>R$3</f>
        <v>X</v>
      </c>
      <c r="S353" s="396"/>
      <c r="T353" s="396"/>
      <c r="U353" s="396"/>
    </row>
    <row r="354" spans="1:23" hidden="1" x14ac:dyDescent="0.2">
      <c r="A354" s="430"/>
      <c r="B354" s="397" t="s">
        <v>315</v>
      </c>
      <c r="C354" s="397"/>
      <c r="D354" s="397" t="s">
        <v>315</v>
      </c>
      <c r="E354" s="397"/>
      <c r="F354" s="397" t="s">
        <v>315</v>
      </c>
      <c r="G354" s="397"/>
      <c r="H354" s="397" t="s">
        <v>315</v>
      </c>
      <c r="I354" s="397"/>
      <c r="J354" s="397" t="s">
        <v>315</v>
      </c>
      <c r="K354" s="397"/>
      <c r="L354" s="397" t="s">
        <v>315</v>
      </c>
      <c r="M354" s="397"/>
      <c r="N354" s="397" t="s">
        <v>315</v>
      </c>
      <c r="O354" s="397"/>
      <c r="P354" s="397" t="s">
        <v>315</v>
      </c>
      <c r="Q354" s="397"/>
      <c r="R354" s="397" t="s">
        <v>315</v>
      </c>
      <c r="S354" s="397"/>
      <c r="T354" s="397" t="s">
        <v>191</v>
      </c>
      <c r="U354" s="397" t="s">
        <v>131</v>
      </c>
    </row>
    <row r="355" spans="1:23" ht="12.75" hidden="1" customHeight="1" x14ac:dyDescent="0.2">
      <c r="A355" s="431" t="str">
        <f>A$5</f>
        <v>Taisnīgas pārkārtošanās fonds</v>
      </c>
      <c r="B355" s="432">
        <f>(B362*$L$352)*$W$19-B359</f>
        <v>0</v>
      </c>
      <c r="C355" s="432"/>
      <c r="D355" s="432">
        <f t="shared" ref="D355" si="594">(D362*$L$352)*$W$19-D359</f>
        <v>0</v>
      </c>
      <c r="E355" s="432"/>
      <c r="F355" s="432">
        <f t="shared" ref="F355" si="595">(F362*$L$352)*$W$19-F359</f>
        <v>0</v>
      </c>
      <c r="G355" s="432"/>
      <c r="H355" s="432">
        <f t="shared" ref="H355" si="596">(H362*$L$352)*$W$19-H359</f>
        <v>0</v>
      </c>
      <c r="I355" s="432"/>
      <c r="J355" s="432">
        <f t="shared" ref="J355" si="597">(J362*$L$352)*$W$19-J359</f>
        <v>0</v>
      </c>
      <c r="K355" s="432"/>
      <c r="L355" s="432">
        <f t="shared" ref="L355" si="598">(L362*$L$352)*$W$19-L359</f>
        <v>0</v>
      </c>
      <c r="M355" s="432"/>
      <c r="N355" s="432">
        <f t="shared" ref="N355" si="599">(N362*$L$352)*$W$19-N359</f>
        <v>0</v>
      </c>
      <c r="O355" s="432"/>
      <c r="P355" s="432">
        <f t="shared" ref="P355" si="600">(P362*$L$352)*$W$19-P359</f>
        <v>0</v>
      </c>
      <c r="Q355" s="432"/>
      <c r="R355" s="432">
        <f t="shared" ref="R355" si="601">(R362*$L$352)*$W$19-R359</f>
        <v>0</v>
      </c>
      <c r="S355" s="432"/>
      <c r="T355" s="399">
        <f>SUM(B355:R355)</f>
        <v>0</v>
      </c>
      <c r="U355" s="400" t="e">
        <f>T355/$T$362</f>
        <v>#DIV/0!</v>
      </c>
    </row>
    <row r="356" spans="1:23" ht="12.75" hidden="1" customHeight="1" x14ac:dyDescent="0.2">
      <c r="A356" s="401" t="str">
        <f>A$6</f>
        <v>Attiecināmais valsts budžeta finansējums</v>
      </c>
      <c r="B356" s="505"/>
      <c r="C356" s="505"/>
      <c r="D356" s="505"/>
      <c r="E356" s="505"/>
      <c r="F356" s="505"/>
      <c r="G356" s="505"/>
      <c r="H356" s="505"/>
      <c r="I356" s="505"/>
      <c r="J356" s="505"/>
      <c r="K356" s="505"/>
      <c r="L356" s="505"/>
      <c r="M356" s="505"/>
      <c r="N356" s="505"/>
      <c r="O356" s="505"/>
      <c r="P356" s="505"/>
      <c r="Q356" s="505"/>
      <c r="R356" s="505"/>
      <c r="S356" s="432"/>
      <c r="T356" s="399">
        <f t="shared" ref="T356:T361" si="602">SUM(B356:R356)</f>
        <v>0</v>
      </c>
      <c r="U356" s="400" t="e">
        <f t="shared" ref="U356:U362" si="603">T356/$T$362</f>
        <v>#DIV/0!</v>
      </c>
    </row>
    <row r="357" spans="1:23" ht="12.75" hidden="1" customHeight="1" x14ac:dyDescent="0.2">
      <c r="A357" s="401" t="str">
        <f>A$7</f>
        <v>Cits publiskais finansējums</v>
      </c>
      <c r="B357" s="435"/>
      <c r="C357" s="435"/>
      <c r="D357" s="435"/>
      <c r="E357" s="435"/>
      <c r="F357" s="435"/>
      <c r="G357" s="435"/>
      <c r="H357" s="435"/>
      <c r="I357" s="435"/>
      <c r="J357" s="435"/>
      <c r="K357" s="435"/>
      <c r="L357" s="435"/>
      <c r="M357" s="435"/>
      <c r="N357" s="435"/>
      <c r="O357" s="435"/>
      <c r="P357" s="435"/>
      <c r="Q357" s="435"/>
      <c r="R357" s="435"/>
      <c r="S357" s="435"/>
      <c r="T357" s="399">
        <f t="shared" si="602"/>
        <v>0</v>
      </c>
      <c r="U357" s="400" t="e">
        <f t="shared" si="603"/>
        <v>#DIV/0!</v>
      </c>
    </row>
    <row r="358" spans="1:23" ht="12.75" hidden="1" customHeight="1" x14ac:dyDescent="0.2">
      <c r="A358" s="401" t="str">
        <f>A$8</f>
        <v>Pašvaldības finansējums</v>
      </c>
      <c r="B358" s="435"/>
      <c r="C358" s="435"/>
      <c r="D358" s="435"/>
      <c r="E358" s="435"/>
      <c r="F358" s="435"/>
      <c r="G358" s="435"/>
      <c r="H358" s="435"/>
      <c r="I358" s="435"/>
      <c r="J358" s="435"/>
      <c r="K358" s="435"/>
      <c r="L358" s="435"/>
      <c r="M358" s="435"/>
      <c r="N358" s="435"/>
      <c r="O358" s="435"/>
      <c r="P358" s="435"/>
      <c r="Q358" s="435"/>
      <c r="R358" s="435"/>
      <c r="S358" s="435"/>
      <c r="T358" s="399">
        <f t="shared" si="602"/>
        <v>0</v>
      </c>
      <c r="U358" s="400" t="e">
        <f t="shared" si="603"/>
        <v>#DIV/0!</v>
      </c>
    </row>
    <row r="359" spans="1:23" s="3" customFormat="1" ht="12.75" hidden="1" customHeight="1" x14ac:dyDescent="0.2">
      <c r="A359" s="401" t="str">
        <f>A$9</f>
        <v>Elastības finansējums</v>
      </c>
      <c r="B359" s="433">
        <f>B362*$L$352*$W$20</f>
        <v>0</v>
      </c>
      <c r="C359" s="433"/>
      <c r="D359" s="433">
        <f t="shared" ref="D359" si="604">D362*$L$352*$W$20</f>
        <v>0</v>
      </c>
      <c r="E359" s="433"/>
      <c r="F359" s="433">
        <f t="shared" ref="F359" si="605">F362*$L$352*$W$20</f>
        <v>0</v>
      </c>
      <c r="G359" s="433"/>
      <c r="H359" s="433">
        <f t="shared" ref="H359" si="606">H362*$L$352*$W$20</f>
        <v>0</v>
      </c>
      <c r="I359" s="433"/>
      <c r="J359" s="433">
        <f t="shared" ref="J359" si="607">J362*$L$352*$W$20</f>
        <v>0</v>
      </c>
      <c r="K359" s="433"/>
      <c r="L359" s="433">
        <f t="shared" ref="L359" si="608">L362*$L$352*$W$20</f>
        <v>0</v>
      </c>
      <c r="M359" s="433"/>
      <c r="N359" s="433">
        <f t="shared" ref="N359" si="609">N362*$L$352*$W$20</f>
        <v>0</v>
      </c>
      <c r="O359" s="433"/>
      <c r="P359" s="433">
        <f t="shared" ref="P359" si="610">P362*$L$352*$W$20</f>
        <v>0</v>
      </c>
      <c r="Q359" s="433"/>
      <c r="R359" s="433">
        <f t="shared" ref="R359" si="611">R362*$L$352*$W$20</f>
        <v>0</v>
      </c>
      <c r="S359" s="433"/>
      <c r="T359" s="399">
        <f t="shared" si="602"/>
        <v>0</v>
      </c>
      <c r="U359" s="400" t="e">
        <f t="shared" si="603"/>
        <v>#DIV/0!</v>
      </c>
    </row>
    <row r="360" spans="1:23" ht="12.75" hidden="1" customHeight="1" x14ac:dyDescent="0.2">
      <c r="A360" s="402" t="str">
        <f>A$10</f>
        <v>Publiskās attiecināmās izmaksas</v>
      </c>
      <c r="B360" s="300">
        <f>SUM(B355:B359)</f>
        <v>0</v>
      </c>
      <c r="C360" s="300"/>
      <c r="D360" s="300">
        <f t="shared" ref="D360" si="612">SUM(D355:D359)</f>
        <v>0</v>
      </c>
      <c r="E360" s="300"/>
      <c r="F360" s="300">
        <f t="shared" ref="F360" si="613">SUM(F355:F359)</f>
        <v>0</v>
      </c>
      <c r="G360" s="300"/>
      <c r="H360" s="300">
        <f t="shared" ref="H360" si="614">SUM(H355:H359)</f>
        <v>0</v>
      </c>
      <c r="I360" s="300"/>
      <c r="J360" s="300">
        <f t="shared" ref="J360" si="615">SUM(J355:J359)</f>
        <v>0</v>
      </c>
      <c r="K360" s="300"/>
      <c r="L360" s="300">
        <f t="shared" ref="L360" si="616">SUM(L355:L359)</f>
        <v>0</v>
      </c>
      <c r="M360" s="300"/>
      <c r="N360" s="300">
        <f t="shared" ref="N360" si="617">SUM(N355:N359)</f>
        <v>0</v>
      </c>
      <c r="O360" s="300"/>
      <c r="P360" s="300">
        <f t="shared" ref="P360" si="618">SUM(P355:P359)</f>
        <v>0</v>
      </c>
      <c r="Q360" s="300"/>
      <c r="R360" s="300">
        <f t="shared" ref="R360" si="619">SUM(R355:R359)</f>
        <v>0</v>
      </c>
      <c r="S360" s="300"/>
      <c r="T360" s="403">
        <f t="shared" si="602"/>
        <v>0</v>
      </c>
      <c r="U360" s="400" t="e">
        <f t="shared" si="603"/>
        <v>#DIV/0!</v>
      </c>
    </row>
    <row r="361" spans="1:23" ht="12.75" hidden="1" customHeight="1" x14ac:dyDescent="0.2">
      <c r="A361" s="401" t="str">
        <f>A$11</f>
        <v>Privātās attiecināmās izmaksas</v>
      </c>
      <c r="B361" s="433">
        <f>B362-B360</f>
        <v>0</v>
      </c>
      <c r="C361" s="433"/>
      <c r="D361" s="433">
        <f t="shared" ref="D361" si="620">D362-D360</f>
        <v>0</v>
      </c>
      <c r="E361" s="433"/>
      <c r="F361" s="433">
        <f t="shared" ref="F361" si="621">F362-F360</f>
        <v>0</v>
      </c>
      <c r="G361" s="433"/>
      <c r="H361" s="433">
        <f t="shared" ref="H361" si="622">H362-H360</f>
        <v>0</v>
      </c>
      <c r="I361" s="433"/>
      <c r="J361" s="433">
        <f t="shared" ref="J361" si="623">J362-J360</f>
        <v>0</v>
      </c>
      <c r="K361" s="433"/>
      <c r="L361" s="433">
        <f t="shared" ref="L361" si="624">L362-L360</f>
        <v>0</v>
      </c>
      <c r="M361" s="433"/>
      <c r="N361" s="433">
        <f t="shared" ref="N361" si="625">N362-N360</f>
        <v>0</v>
      </c>
      <c r="O361" s="433"/>
      <c r="P361" s="433">
        <f t="shared" ref="P361" si="626">P362-P360</f>
        <v>0</v>
      </c>
      <c r="Q361" s="433"/>
      <c r="R361" s="433">
        <f t="shared" ref="R361" si="627">R362-R360</f>
        <v>0</v>
      </c>
      <c r="S361" s="433"/>
      <c r="T361" s="399">
        <f t="shared" si="602"/>
        <v>0</v>
      </c>
      <c r="U361" s="400" t="e">
        <f t="shared" si="603"/>
        <v>#DIV/0!</v>
      </c>
    </row>
    <row r="362" spans="1:23" ht="12.75" hidden="1" customHeight="1" x14ac:dyDescent="0.2">
      <c r="A362" s="402" t="str">
        <f>A$12</f>
        <v>Kopējās attiecināmās izmaksas</v>
      </c>
      <c r="B362" s="300">
        <f>'1.3.5.R.14.,41.,45.vai dz.c.s.'!H27</f>
        <v>0</v>
      </c>
      <c r="C362" s="300"/>
      <c r="D362" s="300">
        <f>'1.3.5.R.14.,41.,45.vai dz.c.s.'!J27</f>
        <v>0</v>
      </c>
      <c r="E362" s="300"/>
      <c r="F362" s="300">
        <f>'1.3.5.R.14.,41.,45.vai dz.c.s.'!L27</f>
        <v>0</v>
      </c>
      <c r="G362" s="300"/>
      <c r="H362" s="300">
        <f>'1.3.5.R.14.,41.,45.vai dz.c.s.'!N27</f>
        <v>0</v>
      </c>
      <c r="I362" s="300"/>
      <c r="J362" s="300">
        <f>'1.3.5.R.14.,41.,45.vai dz.c.s.'!P27</f>
        <v>0</v>
      </c>
      <c r="K362" s="300"/>
      <c r="L362" s="300">
        <f>'1.3.5.R.14.,41.,45.vai dz.c.s.'!R27</f>
        <v>0</v>
      </c>
      <c r="M362" s="300"/>
      <c r="N362" s="300">
        <f>'1.3.5.R.14.,41.,45.vai dz.c.s.'!T27</f>
        <v>0</v>
      </c>
      <c r="O362" s="300"/>
      <c r="P362" s="300">
        <f>'1.3.5.R.14.,41.,45.vai dz.c.s.'!V27</f>
        <v>0</v>
      </c>
      <c r="Q362" s="300"/>
      <c r="R362" s="300">
        <f>'1.3.5.R.14.,41.,45.vai dz.c.s.'!X27</f>
        <v>0</v>
      </c>
      <c r="S362" s="300"/>
      <c r="T362" s="403">
        <f>SUM(B362:R362)</f>
        <v>0</v>
      </c>
      <c r="U362" s="400" t="e">
        <f t="shared" si="603"/>
        <v>#DIV/0!</v>
      </c>
    </row>
    <row r="363" spans="1:23" ht="12.75" hidden="1" customHeight="1" x14ac:dyDescent="0.2">
      <c r="A363" s="401" t="str">
        <f>A$13</f>
        <v>Publiskās ārpusprojekta izmaksas</v>
      </c>
      <c r="B363" s="435"/>
      <c r="C363" s="435"/>
      <c r="D363" s="435"/>
      <c r="E363" s="435"/>
      <c r="F363" s="435"/>
      <c r="G363" s="435"/>
      <c r="H363" s="435"/>
      <c r="I363" s="435"/>
      <c r="J363" s="435"/>
      <c r="K363" s="435"/>
      <c r="L363" s="435"/>
      <c r="M363" s="435"/>
      <c r="N363" s="435"/>
      <c r="O363" s="435"/>
      <c r="P363" s="435"/>
      <c r="Q363" s="435"/>
      <c r="R363" s="435"/>
      <c r="S363" s="435"/>
      <c r="T363" s="399">
        <f t="shared" ref="T363:T365" si="628">SUM(B363:R363)</f>
        <v>0</v>
      </c>
      <c r="U363" s="434" t="s">
        <v>322</v>
      </c>
    </row>
    <row r="364" spans="1:23" ht="12.75" hidden="1" customHeight="1" x14ac:dyDescent="0.2">
      <c r="A364" s="401" t="str">
        <f>A$14</f>
        <v>Privātās ārpusprojekta izmaksas</v>
      </c>
      <c r="B364" s="433">
        <f>'1.3.5.R.14.,41.,45.vai dz.c.s.'!I27</f>
        <v>0</v>
      </c>
      <c r="C364" s="433"/>
      <c r="D364" s="433">
        <f>'1.3.5.R.14.,41.,45.vai dz.c.s.'!K27</f>
        <v>0</v>
      </c>
      <c r="E364" s="433"/>
      <c r="F364" s="433">
        <f>'1.3.5.R.14.,41.,45.vai dz.c.s.'!M27</f>
        <v>0</v>
      </c>
      <c r="G364" s="433"/>
      <c r="H364" s="433">
        <f>'1.3.5.R.14.,41.,45.vai dz.c.s.'!O27</f>
        <v>0</v>
      </c>
      <c r="I364" s="433"/>
      <c r="J364" s="433">
        <f>'1.3.5.R.14.,41.,45.vai dz.c.s.'!Q27</f>
        <v>0</v>
      </c>
      <c r="K364" s="433"/>
      <c r="L364" s="433">
        <f>'1.3.5.R.14.,41.,45.vai dz.c.s.'!S27</f>
        <v>0</v>
      </c>
      <c r="M364" s="433"/>
      <c r="N364" s="433">
        <f>'1.3.5.R.14.,41.,45.vai dz.c.s.'!U27</f>
        <v>0</v>
      </c>
      <c r="O364" s="433"/>
      <c r="P364" s="433">
        <f>'1.3.5.R.14.,41.,45.vai dz.c.s.'!W27</f>
        <v>0</v>
      </c>
      <c r="Q364" s="433"/>
      <c r="R364" s="433">
        <f>'1.3.5.R.14.,41.,45.vai dz.c.s.'!Y27</f>
        <v>0</v>
      </c>
      <c r="S364" s="433"/>
      <c r="T364" s="399">
        <f t="shared" si="628"/>
        <v>0</v>
      </c>
      <c r="U364" s="434" t="s">
        <v>322</v>
      </c>
    </row>
    <row r="365" spans="1:23" ht="12.75" hidden="1" customHeight="1" x14ac:dyDescent="0.2">
      <c r="A365" s="402" t="str">
        <f>A$15</f>
        <v>Ārpusprojekta izmaksas kopā</v>
      </c>
      <c r="B365" s="300">
        <f>SUM(B363:B364)</f>
        <v>0</v>
      </c>
      <c r="C365" s="300"/>
      <c r="D365" s="300">
        <f t="shared" ref="D365" si="629">SUM(D363:D364)</f>
        <v>0</v>
      </c>
      <c r="E365" s="300"/>
      <c r="F365" s="300">
        <f t="shared" ref="F365" si="630">SUM(F363:F364)</f>
        <v>0</v>
      </c>
      <c r="G365" s="300"/>
      <c r="H365" s="300">
        <f t="shared" ref="H365" si="631">SUM(H363:H364)</f>
        <v>0</v>
      </c>
      <c r="I365" s="300"/>
      <c r="J365" s="300">
        <f t="shared" ref="J365" si="632">SUM(J363:J364)</f>
        <v>0</v>
      </c>
      <c r="K365" s="300"/>
      <c r="L365" s="300">
        <f t="shared" ref="L365" si="633">SUM(L363:L364)</f>
        <v>0</v>
      </c>
      <c r="M365" s="300"/>
      <c r="N365" s="300">
        <f t="shared" ref="N365" si="634">SUM(N363:N364)</f>
        <v>0</v>
      </c>
      <c r="O365" s="300"/>
      <c r="P365" s="300">
        <f t="shared" ref="P365" si="635">SUM(P363:P364)</f>
        <v>0</v>
      </c>
      <c r="Q365" s="300"/>
      <c r="R365" s="300">
        <f t="shared" ref="R365" si="636">SUM(R363:R364)</f>
        <v>0</v>
      </c>
      <c r="S365" s="300"/>
      <c r="T365" s="403">
        <f t="shared" si="628"/>
        <v>0</v>
      </c>
      <c r="U365" s="434" t="s">
        <v>322</v>
      </c>
    </row>
    <row r="366" spans="1:23" ht="12.75" hidden="1" customHeight="1" x14ac:dyDescent="0.25">
      <c r="A366" s="407" t="str">
        <f>A$16</f>
        <v>Kopējās izmaksas</v>
      </c>
      <c r="B366" s="408">
        <f>B362+B365</f>
        <v>0</v>
      </c>
      <c r="C366" s="408"/>
      <c r="D366" s="408">
        <f t="shared" ref="D366" si="637">D362+D365</f>
        <v>0</v>
      </c>
      <c r="E366" s="408"/>
      <c r="F366" s="408">
        <f t="shared" ref="F366" si="638">F362+F365</f>
        <v>0</v>
      </c>
      <c r="G366" s="408"/>
      <c r="H366" s="408">
        <f t="shared" ref="H366" si="639">H362+H365</f>
        <v>0</v>
      </c>
      <c r="I366" s="408"/>
      <c r="J366" s="408">
        <f t="shared" ref="J366" si="640">J362+J365</f>
        <v>0</v>
      </c>
      <c r="K366" s="408"/>
      <c r="L366" s="408">
        <f t="shared" ref="L366" si="641">L362+L365</f>
        <v>0</v>
      </c>
      <c r="M366" s="408"/>
      <c r="N366" s="408">
        <f t="shared" ref="N366" si="642">N362+N365</f>
        <v>0</v>
      </c>
      <c r="O366" s="408"/>
      <c r="P366" s="408">
        <f t="shared" ref="P366" si="643">P362+P365</f>
        <v>0</v>
      </c>
      <c r="Q366" s="408"/>
      <c r="R366" s="408">
        <f t="shared" ref="R366" si="644">R362+R365</f>
        <v>0</v>
      </c>
      <c r="S366" s="408"/>
      <c r="T366" s="403">
        <f>SUM(B366:R366)</f>
        <v>0</v>
      </c>
      <c r="U366" s="434" t="s">
        <v>322</v>
      </c>
    </row>
    <row r="367" spans="1:23" hidden="1" x14ac:dyDescent="0.2"/>
    <row r="368" spans="1:23" ht="18.75" hidden="1" customHeight="1" x14ac:dyDescent="0.2">
      <c r="A368" s="524" t="str">
        <f>A352</f>
        <v>Projekta iesniedzējs vai sadarbības partneris (1.3.5.):</v>
      </c>
      <c r="B368" s="424">
        <f>'1.3.5.R.14.,41.,45.vai dz.c.s.'!C3</f>
        <v>0</v>
      </c>
      <c r="C368" s="425"/>
      <c r="D368" s="425"/>
      <c r="E368" s="425"/>
      <c r="F368" s="424">
        <f>'1.3.5.R.14.,41.,45.vai dz.c.s.'!H3</f>
        <v>0</v>
      </c>
      <c r="G368" s="425"/>
      <c r="H368" s="426"/>
      <c r="I368" s="425"/>
      <c r="J368" s="426" t="s">
        <v>329</v>
      </c>
      <c r="K368" s="425"/>
      <c r="L368" s="428">
        <f>'1.3.5.R.14.,41.,45.vai dz.c.s.'!C14</f>
        <v>1</v>
      </c>
      <c r="M368" s="425"/>
      <c r="N368" s="429" t="s">
        <v>342</v>
      </c>
      <c r="O368" s="425"/>
      <c r="P368" s="426"/>
      <c r="Q368" s="425"/>
      <c r="R368" s="426"/>
      <c r="S368" s="425"/>
      <c r="T368" s="426"/>
      <c r="U368" s="426"/>
      <c r="W368" s="4">
        <f>IF(F368=Dati!$J$3,1,IF(F368=Dati!$J$4,2,IF(F368=Dati!$J$5,3,0)))</f>
        <v>0</v>
      </c>
    </row>
    <row r="369" spans="1:23" hidden="1" x14ac:dyDescent="0.2">
      <c r="A369" s="395" t="s">
        <v>314</v>
      </c>
      <c r="B369" s="396">
        <f>B$3</f>
        <v>2026</v>
      </c>
      <c r="C369" s="396"/>
      <c r="D369" s="396">
        <f>D$3</f>
        <v>2027</v>
      </c>
      <c r="E369" s="396"/>
      <c r="F369" s="396">
        <f>F$3</f>
        <v>2028</v>
      </c>
      <c r="G369" s="396"/>
      <c r="H369" s="396">
        <f>H$3</f>
        <v>2029</v>
      </c>
      <c r="I369" s="396"/>
      <c r="J369" s="396" t="str">
        <f>J$3</f>
        <v>X</v>
      </c>
      <c r="K369" s="396"/>
      <c r="L369" s="396" t="str">
        <f>L$3</f>
        <v>X</v>
      </c>
      <c r="M369" s="396"/>
      <c r="N369" s="396" t="str">
        <f>N$3</f>
        <v>X</v>
      </c>
      <c r="O369" s="396"/>
      <c r="P369" s="396" t="str">
        <f>P$3</f>
        <v>X</v>
      </c>
      <c r="Q369" s="396"/>
      <c r="R369" s="396" t="str">
        <f>R$3</f>
        <v>X</v>
      </c>
      <c r="S369" s="396"/>
      <c r="T369" s="396"/>
      <c r="U369" s="396"/>
    </row>
    <row r="370" spans="1:23" hidden="1" x14ac:dyDescent="0.2">
      <c r="A370" s="430"/>
      <c r="B370" s="397" t="s">
        <v>315</v>
      </c>
      <c r="C370" s="397"/>
      <c r="D370" s="397" t="s">
        <v>315</v>
      </c>
      <c r="E370" s="397"/>
      <c r="F370" s="397" t="s">
        <v>315</v>
      </c>
      <c r="G370" s="397"/>
      <c r="H370" s="397" t="s">
        <v>315</v>
      </c>
      <c r="I370" s="397"/>
      <c r="J370" s="397" t="s">
        <v>315</v>
      </c>
      <c r="K370" s="397"/>
      <c r="L370" s="397" t="s">
        <v>315</v>
      </c>
      <c r="M370" s="397"/>
      <c r="N370" s="397" t="s">
        <v>315</v>
      </c>
      <c r="O370" s="397"/>
      <c r="P370" s="397" t="s">
        <v>315</v>
      </c>
      <c r="Q370" s="397"/>
      <c r="R370" s="397" t="s">
        <v>315</v>
      </c>
      <c r="S370" s="397"/>
      <c r="T370" s="397" t="s">
        <v>191</v>
      </c>
      <c r="U370" s="397" t="s">
        <v>131</v>
      </c>
    </row>
    <row r="371" spans="1:23" ht="12.75" hidden="1" customHeight="1" x14ac:dyDescent="0.2">
      <c r="A371" s="431" t="str">
        <f>A$5</f>
        <v>Taisnīgas pārkārtošanās fonds</v>
      </c>
      <c r="B371" s="432">
        <f>(B378*$L$368-B375)*$W$19</f>
        <v>0</v>
      </c>
      <c r="C371" s="432"/>
      <c r="D371" s="432">
        <f t="shared" ref="D371" si="645">(D378*$L$368-D375)*$W$19</f>
        <v>0</v>
      </c>
      <c r="E371" s="432"/>
      <c r="F371" s="432">
        <f t="shared" ref="F371" si="646">(F378*$L$368-F375)*$W$19</f>
        <v>0</v>
      </c>
      <c r="G371" s="432"/>
      <c r="H371" s="432">
        <f t="shared" ref="H371" si="647">(H378*$L$368-H375)*$W$19</f>
        <v>0</v>
      </c>
      <c r="I371" s="432"/>
      <c r="J371" s="432">
        <f t="shared" ref="J371" si="648">(J378*$L$368-J375)*$W$19</f>
        <v>0</v>
      </c>
      <c r="K371" s="432"/>
      <c r="L371" s="432">
        <f t="shared" ref="L371" si="649">(L378*$L$368-L375)*$W$19</f>
        <v>0</v>
      </c>
      <c r="M371" s="432"/>
      <c r="N371" s="432">
        <f t="shared" ref="N371" si="650">(N378*$L$368-N375)*$W$19</f>
        <v>0</v>
      </c>
      <c r="O371" s="432"/>
      <c r="P371" s="432">
        <f t="shared" ref="P371" si="651">(P378*$L$368-P375)*$W$19</f>
        <v>0</v>
      </c>
      <c r="Q371" s="432"/>
      <c r="R371" s="432">
        <f t="shared" ref="R371" si="652">(R378*$L$368-R375)*$W$19</f>
        <v>0</v>
      </c>
      <c r="S371" s="432"/>
      <c r="T371" s="399">
        <f>SUM(B371:R371)</f>
        <v>0</v>
      </c>
      <c r="U371" s="400" t="e">
        <f>T371/$T$378</f>
        <v>#DIV/0!</v>
      </c>
    </row>
    <row r="372" spans="1:23" ht="12.75" hidden="1" customHeight="1" x14ac:dyDescent="0.2">
      <c r="A372" s="401" t="str">
        <f>A$6</f>
        <v>Attiecināmais valsts budžeta finansējums</v>
      </c>
      <c r="B372" s="505"/>
      <c r="C372" s="505"/>
      <c r="D372" s="505"/>
      <c r="E372" s="505"/>
      <c r="F372" s="505"/>
      <c r="G372" s="505"/>
      <c r="H372" s="505"/>
      <c r="I372" s="505"/>
      <c r="J372" s="505"/>
      <c r="K372" s="505"/>
      <c r="L372" s="505"/>
      <c r="M372" s="505"/>
      <c r="N372" s="505"/>
      <c r="O372" s="505"/>
      <c r="P372" s="505"/>
      <c r="Q372" s="505"/>
      <c r="R372" s="505"/>
      <c r="S372" s="432"/>
      <c r="T372" s="399">
        <f t="shared" ref="T372:T377" si="653">SUM(B372:R372)</f>
        <v>0</v>
      </c>
      <c r="U372" s="400" t="e">
        <f t="shared" ref="U372:U378" si="654">T372/$T$378</f>
        <v>#DIV/0!</v>
      </c>
    </row>
    <row r="373" spans="1:23" ht="12.75" hidden="1" customHeight="1" x14ac:dyDescent="0.2">
      <c r="A373" s="401" t="str">
        <f>A$7</f>
        <v>Cits publiskais finansējums</v>
      </c>
      <c r="B373" s="512"/>
      <c r="C373" s="433"/>
      <c r="D373" s="512"/>
      <c r="E373" s="433"/>
      <c r="F373" s="512"/>
      <c r="G373" s="433"/>
      <c r="H373" s="512"/>
      <c r="I373" s="433"/>
      <c r="J373" s="512"/>
      <c r="K373" s="433"/>
      <c r="L373" s="512"/>
      <c r="M373" s="433"/>
      <c r="N373" s="512"/>
      <c r="O373" s="433"/>
      <c r="P373" s="512"/>
      <c r="Q373" s="433"/>
      <c r="R373" s="512"/>
      <c r="S373" s="433"/>
      <c r="T373" s="399">
        <f t="shared" si="653"/>
        <v>0</v>
      </c>
      <c r="U373" s="400" t="e">
        <f t="shared" si="654"/>
        <v>#DIV/0!</v>
      </c>
    </row>
    <row r="374" spans="1:23" ht="12.75" hidden="1" customHeight="1" x14ac:dyDescent="0.2">
      <c r="A374" s="401" t="str">
        <f>A$8</f>
        <v>Pašvaldības finansējums</v>
      </c>
      <c r="B374" s="433">
        <f>IF($F$368="Pašvaldība vai tās izveidota iestāde",B378-B371-B375,0)</f>
        <v>0</v>
      </c>
      <c r="C374" s="433"/>
      <c r="D374" s="433">
        <f>IF($F$368="Pašvaldība vai tās izveidota iestāde",D378-D371-D375,0)</f>
        <v>0</v>
      </c>
      <c r="E374" s="433"/>
      <c r="F374" s="433">
        <f t="shared" ref="F374" si="655">IF($F$368="Pašvaldība vai tās izveidota iestāde",F378-F371-F375,0)</f>
        <v>0</v>
      </c>
      <c r="G374" s="433"/>
      <c r="H374" s="433">
        <f t="shared" ref="H374" si="656">IF($F$368="Pašvaldība vai tās izveidota iestāde",H378-H371-H375,0)</f>
        <v>0</v>
      </c>
      <c r="I374" s="433"/>
      <c r="J374" s="433">
        <f t="shared" ref="J374" si="657">IF($F$368="Pašvaldība vai tās izveidota iestāde",J378-J371-J375,0)</f>
        <v>0</v>
      </c>
      <c r="K374" s="433"/>
      <c r="L374" s="433">
        <f t="shared" ref="L374" si="658">IF($F$368="Pašvaldība vai tās izveidota iestāde",L378-L371-L375,0)</f>
        <v>0</v>
      </c>
      <c r="M374" s="433"/>
      <c r="N374" s="433">
        <f t="shared" ref="N374" si="659">IF($F$368="Pašvaldība vai tās izveidota iestāde",N378-N371-N375,0)</f>
        <v>0</v>
      </c>
      <c r="O374" s="433"/>
      <c r="P374" s="433">
        <f t="shared" ref="P374" si="660">IF($F$368="Pašvaldība vai tās izveidota iestāde",P378-P371-P375,0)</f>
        <v>0</v>
      </c>
      <c r="Q374" s="433"/>
      <c r="R374" s="433">
        <f t="shared" ref="R374" si="661">IF($F$368="Pašvaldība vai tās izveidota iestāde",R378-R371-R375,0)</f>
        <v>0</v>
      </c>
      <c r="S374" s="433"/>
      <c r="T374" s="399">
        <f t="shared" si="653"/>
        <v>0</v>
      </c>
      <c r="U374" s="400" t="e">
        <f t="shared" si="654"/>
        <v>#DIV/0!</v>
      </c>
    </row>
    <row r="375" spans="1:23" s="3" customFormat="1" ht="12.75" hidden="1" customHeight="1" x14ac:dyDescent="0.2">
      <c r="A375" s="401" t="str">
        <f>A$9</f>
        <v>Elastības finansējums</v>
      </c>
      <c r="B375" s="433">
        <f>B378*$L$368*$W$20</f>
        <v>0</v>
      </c>
      <c r="C375" s="433"/>
      <c r="D375" s="433">
        <f t="shared" ref="D375" si="662">D378*$L$368*$W$20</f>
        <v>0</v>
      </c>
      <c r="E375" s="433"/>
      <c r="F375" s="433">
        <f t="shared" ref="F375" si="663">F378*$L$368*$W$20</f>
        <v>0</v>
      </c>
      <c r="G375" s="433"/>
      <c r="H375" s="433">
        <f t="shared" ref="H375" si="664">H378*$L$368*$W$20</f>
        <v>0</v>
      </c>
      <c r="I375" s="433"/>
      <c r="J375" s="433">
        <f t="shared" ref="J375" si="665">J378*$L$368*$W$20</f>
        <v>0</v>
      </c>
      <c r="K375" s="433"/>
      <c r="L375" s="433">
        <f t="shared" ref="L375" si="666">L378*$L$368*$W$20</f>
        <v>0</v>
      </c>
      <c r="M375" s="433"/>
      <c r="N375" s="433">
        <f t="shared" ref="N375" si="667">N378*$L$368*$W$20</f>
        <v>0</v>
      </c>
      <c r="O375" s="433"/>
      <c r="P375" s="433">
        <f t="shared" ref="P375" si="668">P378*$L$368*$W$20</f>
        <v>0</v>
      </c>
      <c r="Q375" s="433"/>
      <c r="R375" s="433">
        <f t="shared" ref="R375" si="669">R378*$L$368*$W$20</f>
        <v>0</v>
      </c>
      <c r="S375" s="433"/>
      <c r="T375" s="399">
        <f t="shared" si="653"/>
        <v>0</v>
      </c>
      <c r="U375" s="400" t="e">
        <f t="shared" si="654"/>
        <v>#DIV/0!</v>
      </c>
    </row>
    <row r="376" spans="1:23" ht="12.75" hidden="1" customHeight="1" x14ac:dyDescent="0.2">
      <c r="A376" s="402" t="str">
        <f>A$10</f>
        <v>Publiskās attiecināmās izmaksas</v>
      </c>
      <c r="B376" s="516">
        <f>SUM(B371:B375)</f>
        <v>0</v>
      </c>
      <c r="C376" s="516"/>
      <c r="D376" s="516">
        <f t="shared" ref="D376" si="670">SUM(D371:D375)</f>
        <v>0</v>
      </c>
      <c r="E376" s="516"/>
      <c r="F376" s="516">
        <f t="shared" ref="F376" si="671">SUM(F371:F375)</f>
        <v>0</v>
      </c>
      <c r="G376" s="516"/>
      <c r="H376" s="516">
        <f t="shared" ref="H376" si="672">SUM(H371:H375)</f>
        <v>0</v>
      </c>
      <c r="I376" s="516"/>
      <c r="J376" s="516">
        <f t="shared" ref="J376" si="673">SUM(J371:J375)</f>
        <v>0</v>
      </c>
      <c r="K376" s="516"/>
      <c r="L376" s="516">
        <f t="shared" ref="L376" si="674">SUM(L371:L375)</f>
        <v>0</v>
      </c>
      <c r="M376" s="516"/>
      <c r="N376" s="516">
        <f t="shared" ref="N376" si="675">SUM(N371:N375)</f>
        <v>0</v>
      </c>
      <c r="O376" s="516"/>
      <c r="P376" s="516">
        <f t="shared" ref="P376" si="676">SUM(P371:P375)</f>
        <v>0</v>
      </c>
      <c r="Q376" s="516"/>
      <c r="R376" s="516">
        <f t="shared" ref="R376" si="677">SUM(R371:R375)</f>
        <v>0</v>
      </c>
      <c r="S376" s="300"/>
      <c r="T376" s="403">
        <f t="shared" si="653"/>
        <v>0</v>
      </c>
      <c r="U376" s="400" t="e">
        <f t="shared" si="654"/>
        <v>#DIV/0!</v>
      </c>
    </row>
    <row r="377" spans="1:23" ht="12.75" hidden="1" customHeight="1" x14ac:dyDescent="0.2">
      <c r="A377" s="401" t="str">
        <f>A$11</f>
        <v>Privātās attiecināmās izmaksas</v>
      </c>
      <c r="B377" s="433">
        <f>IF($F$368="Pašvaldība vai tās izveidota iestāde",0,B378-B371-B375)</f>
        <v>0</v>
      </c>
      <c r="C377" s="433"/>
      <c r="D377" s="433">
        <f t="shared" ref="D377" si="678">IF($F$368="Pašvaldība vai tās izveidota iestāde",0,D378-D371-D375)</f>
        <v>0</v>
      </c>
      <c r="E377" s="433"/>
      <c r="F377" s="433">
        <f t="shared" ref="F377" si="679">IF($F$368="Pašvaldība vai tās izveidota iestāde",0,F378-F371-F375)</f>
        <v>0</v>
      </c>
      <c r="G377" s="433"/>
      <c r="H377" s="433">
        <f t="shared" ref="H377" si="680">IF($F$368="Pašvaldība vai tās izveidota iestāde",0,H378-H371-H375)</f>
        <v>0</v>
      </c>
      <c r="I377" s="433"/>
      <c r="J377" s="433">
        <f t="shared" ref="J377" si="681">IF($F$368="Pašvaldība vai tās izveidota iestāde",0,J378-J371-J375)</f>
        <v>0</v>
      </c>
      <c r="K377" s="433"/>
      <c r="L377" s="433">
        <f t="shared" ref="L377" si="682">IF($F$368="Pašvaldība vai tās izveidota iestāde",0,L378-L371-L375)</f>
        <v>0</v>
      </c>
      <c r="M377" s="433"/>
      <c r="N377" s="433">
        <f t="shared" ref="N377" si="683">IF($F$368="Pašvaldība vai tās izveidota iestāde",0,N378-N371-N375)</f>
        <v>0</v>
      </c>
      <c r="O377" s="433"/>
      <c r="P377" s="433">
        <f t="shared" ref="P377" si="684">IF($F$368="Pašvaldība vai tās izveidota iestāde",0,P378-P371-P375)</f>
        <v>0</v>
      </c>
      <c r="Q377" s="433"/>
      <c r="R377" s="433">
        <f t="shared" ref="R377" si="685">IF($F$368="Pašvaldība vai tās izveidota iestāde",0,R378-R371-R375)</f>
        <v>0</v>
      </c>
      <c r="S377" s="433"/>
      <c r="T377" s="399">
        <f t="shared" si="653"/>
        <v>0</v>
      </c>
      <c r="U377" s="400" t="e">
        <f t="shared" si="654"/>
        <v>#DIV/0!</v>
      </c>
    </row>
    <row r="378" spans="1:23" ht="12.75" hidden="1" customHeight="1" x14ac:dyDescent="0.2">
      <c r="A378" s="402" t="str">
        <f>A$12</f>
        <v>Kopējās attiecināmās izmaksas</v>
      </c>
      <c r="B378" s="300">
        <f>'1.3.5.R.14.,41.,45.vai dz.c.s.'!H28</f>
        <v>0</v>
      </c>
      <c r="C378" s="300"/>
      <c r="D378" s="300">
        <f>'1.3.5.R.14.,41.,45.vai dz.c.s.'!J28</f>
        <v>0</v>
      </c>
      <c r="E378" s="300"/>
      <c r="F378" s="300">
        <f>'1.3.5.R.14.,41.,45.vai dz.c.s.'!L28</f>
        <v>0</v>
      </c>
      <c r="G378" s="300"/>
      <c r="H378" s="300">
        <f>'1.3.5.R.14.,41.,45.vai dz.c.s.'!N28</f>
        <v>0</v>
      </c>
      <c r="I378" s="300"/>
      <c r="J378" s="300">
        <f>'1.3.5.R.14.,41.,45.vai dz.c.s.'!P28</f>
        <v>0</v>
      </c>
      <c r="K378" s="300"/>
      <c r="L378" s="300">
        <f>'1.3.5.R.14.,41.,45.vai dz.c.s.'!R28</f>
        <v>0</v>
      </c>
      <c r="M378" s="300"/>
      <c r="N378" s="300">
        <f>'1.3.5.R.14.,41.,45.vai dz.c.s.'!T28</f>
        <v>0</v>
      </c>
      <c r="O378" s="300"/>
      <c r="P378" s="300">
        <f>'1.3.5.R.14.,41.,45.vai dz.c.s.'!V28</f>
        <v>0</v>
      </c>
      <c r="Q378" s="300"/>
      <c r="R378" s="300">
        <f>'1.3.5.R.14.,41.,45.vai dz.c.s.'!X28</f>
        <v>0</v>
      </c>
      <c r="S378" s="300"/>
      <c r="T378" s="403">
        <f>SUM(B378:R378)</f>
        <v>0</v>
      </c>
      <c r="U378" s="400" t="e">
        <f t="shared" si="654"/>
        <v>#DIV/0!</v>
      </c>
    </row>
    <row r="379" spans="1:23" ht="12.75" hidden="1" customHeight="1" x14ac:dyDescent="0.2">
      <c r="A379" s="401" t="str">
        <f>A$13</f>
        <v>Publiskās ārpusprojekta izmaksas</v>
      </c>
      <c r="B379" s="435"/>
      <c r="C379" s="435"/>
      <c r="D379" s="435"/>
      <c r="E379" s="435"/>
      <c r="F379" s="435"/>
      <c r="G379" s="435"/>
      <c r="H379" s="435"/>
      <c r="I379" s="435"/>
      <c r="J379" s="435"/>
      <c r="K379" s="435"/>
      <c r="L379" s="435"/>
      <c r="M379" s="435"/>
      <c r="N379" s="435"/>
      <c r="O379" s="435"/>
      <c r="P379" s="435"/>
      <c r="Q379" s="435"/>
      <c r="R379" s="435"/>
      <c r="S379" s="435"/>
      <c r="T379" s="399">
        <f t="shared" ref="T379:T381" si="686">SUM(B379:R379)</f>
        <v>0</v>
      </c>
      <c r="U379" s="434" t="s">
        <v>322</v>
      </c>
    </row>
    <row r="380" spans="1:23" ht="12.75" hidden="1" customHeight="1" x14ac:dyDescent="0.2">
      <c r="A380" s="401" t="str">
        <f>A$14</f>
        <v>Privātās ārpusprojekta izmaksas</v>
      </c>
      <c r="B380" s="433">
        <f>'1.3.5.R.14.,41.,45.vai dz.c.s.'!I28</f>
        <v>0</v>
      </c>
      <c r="C380" s="433"/>
      <c r="D380" s="433">
        <f>'1.3.5.R.14.,41.,45.vai dz.c.s.'!K28</f>
        <v>0</v>
      </c>
      <c r="E380" s="433"/>
      <c r="F380" s="433">
        <f>'1.3.5.R.14.,41.,45.vai dz.c.s.'!M28</f>
        <v>0</v>
      </c>
      <c r="G380" s="433"/>
      <c r="H380" s="433">
        <f>'1.3.5.R.14.,41.,45.vai dz.c.s.'!O28</f>
        <v>0</v>
      </c>
      <c r="I380" s="433"/>
      <c r="J380" s="433">
        <f>'1.3.5.R.14.,41.,45.vai dz.c.s.'!Q28</f>
        <v>0</v>
      </c>
      <c r="K380" s="433"/>
      <c r="L380" s="433">
        <f>'1.3.5.R.14.,41.,45.vai dz.c.s.'!S28</f>
        <v>0</v>
      </c>
      <c r="M380" s="433"/>
      <c r="N380" s="433">
        <f>'1.3.5.R.14.,41.,45.vai dz.c.s.'!U28</f>
        <v>0</v>
      </c>
      <c r="O380" s="433"/>
      <c r="P380" s="433">
        <f>'1.3.5.R.14.,41.,45.vai dz.c.s.'!W28</f>
        <v>0</v>
      </c>
      <c r="Q380" s="433"/>
      <c r="R380" s="433">
        <f>'1.3.5.R.14.,41.,45.vai dz.c.s.'!Y28</f>
        <v>0</v>
      </c>
      <c r="S380" s="433"/>
      <c r="T380" s="399">
        <f t="shared" si="686"/>
        <v>0</v>
      </c>
      <c r="U380" s="434" t="s">
        <v>322</v>
      </c>
    </row>
    <row r="381" spans="1:23" ht="12.75" hidden="1" customHeight="1" x14ac:dyDescent="0.2">
      <c r="A381" s="402" t="str">
        <f>A$15</f>
        <v>Ārpusprojekta izmaksas kopā</v>
      </c>
      <c r="B381" s="300">
        <f>SUM(B379:B380)</f>
        <v>0</v>
      </c>
      <c r="C381" s="300"/>
      <c r="D381" s="300">
        <f t="shared" ref="D381" si="687">SUM(D379:D380)</f>
        <v>0</v>
      </c>
      <c r="E381" s="300"/>
      <c r="F381" s="300">
        <f t="shared" ref="F381" si="688">SUM(F379:F380)</f>
        <v>0</v>
      </c>
      <c r="G381" s="300"/>
      <c r="H381" s="300">
        <f t="shared" ref="H381" si="689">SUM(H379:H380)</f>
        <v>0</v>
      </c>
      <c r="I381" s="300"/>
      <c r="J381" s="300">
        <f t="shared" ref="J381" si="690">SUM(J379:J380)</f>
        <v>0</v>
      </c>
      <c r="K381" s="300"/>
      <c r="L381" s="300">
        <f t="shared" ref="L381" si="691">SUM(L379:L380)</f>
        <v>0</v>
      </c>
      <c r="M381" s="300"/>
      <c r="N381" s="300">
        <f t="shared" ref="N381" si="692">SUM(N379:N380)</f>
        <v>0</v>
      </c>
      <c r="O381" s="300"/>
      <c r="P381" s="300">
        <f t="shared" ref="P381" si="693">SUM(P379:P380)</f>
        <v>0</v>
      </c>
      <c r="Q381" s="300"/>
      <c r="R381" s="300">
        <f t="shared" ref="R381" si="694">SUM(R379:R380)</f>
        <v>0</v>
      </c>
      <c r="S381" s="300"/>
      <c r="T381" s="403">
        <f t="shared" si="686"/>
        <v>0</v>
      </c>
      <c r="U381" s="434" t="s">
        <v>322</v>
      </c>
    </row>
    <row r="382" spans="1:23" ht="12.75" hidden="1" customHeight="1" x14ac:dyDescent="0.25">
      <c r="A382" s="407" t="str">
        <f>A$16</f>
        <v>Kopējās izmaksas</v>
      </c>
      <c r="B382" s="408">
        <f>B378+B381</f>
        <v>0</v>
      </c>
      <c r="C382" s="408"/>
      <c r="D382" s="408">
        <f t="shared" ref="D382" si="695">D378+D381</f>
        <v>0</v>
      </c>
      <c r="E382" s="408"/>
      <c r="F382" s="408">
        <f t="shared" ref="F382" si="696">F378+F381</f>
        <v>0</v>
      </c>
      <c r="G382" s="408"/>
      <c r="H382" s="408">
        <f t="shared" ref="H382" si="697">H378+H381</f>
        <v>0</v>
      </c>
      <c r="I382" s="408"/>
      <c r="J382" s="408">
        <f t="shared" ref="J382" si="698">J378+J381</f>
        <v>0</v>
      </c>
      <c r="K382" s="408"/>
      <c r="L382" s="408">
        <f t="shared" ref="L382" si="699">L378+L381</f>
        <v>0</v>
      </c>
      <c r="M382" s="408"/>
      <c r="N382" s="408">
        <f t="shared" ref="N382" si="700">N378+N381</f>
        <v>0</v>
      </c>
      <c r="O382" s="408"/>
      <c r="P382" s="408">
        <f t="shared" ref="P382" si="701">P378+P381</f>
        <v>0</v>
      </c>
      <c r="Q382" s="408"/>
      <c r="R382" s="408">
        <f t="shared" ref="R382" si="702">R378+R381</f>
        <v>0</v>
      </c>
      <c r="S382" s="408"/>
      <c r="T382" s="403">
        <f>SUM(B382:R382)</f>
        <v>0</v>
      </c>
      <c r="U382" s="434" t="s">
        <v>322</v>
      </c>
    </row>
    <row r="383" spans="1:23" hidden="1" x14ac:dyDescent="0.2"/>
    <row r="384" spans="1:23" ht="18.75" hidden="1" customHeight="1" x14ac:dyDescent="0.2">
      <c r="A384" s="441" t="str">
        <f>'1.3.6.R.14.,41.,45.vai dz.c.s.'!B3</f>
        <v>Projekta iesniedzējs vai sadarbības partneris (1.3.6.):</v>
      </c>
      <c r="B384" s="424">
        <f>'1.3.6.R.14.,41.,45.vai dz.c.s.'!C3</f>
        <v>0</v>
      </c>
      <c r="C384" s="425"/>
      <c r="D384" s="425"/>
      <c r="E384" s="425"/>
      <c r="F384" s="424">
        <f>'1.3.6.R.14.,41.,45.vai dz.c.s.'!H3</f>
        <v>0</v>
      </c>
      <c r="G384" s="425"/>
      <c r="H384" s="426"/>
      <c r="I384" s="425"/>
      <c r="J384" s="426" t="s">
        <v>329</v>
      </c>
      <c r="K384" s="425"/>
      <c r="L384" s="428">
        <f>'1.3.6.R.14.,41.,45.vai dz.c.s.'!C7</f>
        <v>0.3</v>
      </c>
      <c r="M384" s="425"/>
      <c r="N384" s="429" t="s">
        <v>351</v>
      </c>
      <c r="O384" s="425"/>
      <c r="P384" s="426"/>
      <c r="Q384" s="425"/>
      <c r="R384" s="426"/>
      <c r="S384" s="425"/>
      <c r="T384" s="582">
        <f>'1.3.6.R.14.,41.,45.vai dz.c.s.'!N3</f>
        <v>0</v>
      </c>
      <c r="U384" s="582"/>
      <c r="W384" s="4">
        <f>IF(F384=Dati!$J$3,1,IF(F384=Dati!$J$4,2,IF(F384=Dati!$J$5,3,0)))</f>
        <v>0</v>
      </c>
    </row>
    <row r="385" spans="1:23" hidden="1" x14ac:dyDescent="0.2">
      <c r="A385" s="395" t="s">
        <v>314</v>
      </c>
      <c r="B385" s="396">
        <f>B$3</f>
        <v>2026</v>
      </c>
      <c r="C385" s="396"/>
      <c r="D385" s="396">
        <f>D$3</f>
        <v>2027</v>
      </c>
      <c r="E385" s="396"/>
      <c r="F385" s="396">
        <f>F$3</f>
        <v>2028</v>
      </c>
      <c r="G385" s="396"/>
      <c r="H385" s="396">
        <f>H$3</f>
        <v>2029</v>
      </c>
      <c r="I385" s="396"/>
      <c r="J385" s="396" t="str">
        <f>J$3</f>
        <v>X</v>
      </c>
      <c r="K385" s="396"/>
      <c r="L385" s="396" t="str">
        <f>L$3</f>
        <v>X</v>
      </c>
      <c r="M385" s="396"/>
      <c r="N385" s="396" t="str">
        <f>N$3</f>
        <v>X</v>
      </c>
      <c r="O385" s="396"/>
      <c r="P385" s="396" t="str">
        <f>P$3</f>
        <v>X</v>
      </c>
      <c r="Q385" s="396"/>
      <c r="R385" s="396" t="str">
        <f>R$3</f>
        <v>X</v>
      </c>
      <c r="S385" s="396"/>
      <c r="T385" s="396"/>
      <c r="U385" s="396"/>
    </row>
    <row r="386" spans="1:23" hidden="1" x14ac:dyDescent="0.2">
      <c r="A386" s="430"/>
      <c r="B386" s="397" t="s">
        <v>315</v>
      </c>
      <c r="C386" s="397"/>
      <c r="D386" s="397" t="s">
        <v>315</v>
      </c>
      <c r="E386" s="397"/>
      <c r="F386" s="397" t="s">
        <v>315</v>
      </c>
      <c r="G386" s="397"/>
      <c r="H386" s="397" t="s">
        <v>315</v>
      </c>
      <c r="I386" s="397"/>
      <c r="J386" s="397" t="s">
        <v>315</v>
      </c>
      <c r="K386" s="397"/>
      <c r="L386" s="397" t="s">
        <v>315</v>
      </c>
      <c r="M386" s="397"/>
      <c r="N386" s="397" t="s">
        <v>315</v>
      </c>
      <c r="O386" s="397"/>
      <c r="P386" s="397" t="s">
        <v>315</v>
      </c>
      <c r="Q386" s="397"/>
      <c r="R386" s="397" t="s">
        <v>315</v>
      </c>
      <c r="S386" s="397"/>
      <c r="T386" s="397" t="s">
        <v>191</v>
      </c>
      <c r="U386" s="397" t="s">
        <v>131</v>
      </c>
    </row>
    <row r="387" spans="1:23" ht="12.75" hidden="1" customHeight="1" x14ac:dyDescent="0.2">
      <c r="A387" s="431" t="str">
        <f>A$5</f>
        <v>Taisnīgas pārkārtošanās fonds</v>
      </c>
      <c r="B387" s="432">
        <f>(B394*$L$384)*$W$19-B391</f>
        <v>0</v>
      </c>
      <c r="C387" s="432"/>
      <c r="D387" s="432">
        <f t="shared" ref="D387:R387" si="703">(D394*$L$384)*$W$19-D391</f>
        <v>0</v>
      </c>
      <c r="E387" s="432"/>
      <c r="F387" s="432">
        <f t="shared" si="703"/>
        <v>0</v>
      </c>
      <c r="G387" s="432"/>
      <c r="H387" s="432">
        <f t="shared" si="703"/>
        <v>0</v>
      </c>
      <c r="I387" s="432"/>
      <c r="J387" s="432">
        <f t="shared" si="703"/>
        <v>0</v>
      </c>
      <c r="K387" s="432"/>
      <c r="L387" s="432">
        <f t="shared" si="703"/>
        <v>0</v>
      </c>
      <c r="M387" s="432"/>
      <c r="N387" s="432">
        <f t="shared" si="703"/>
        <v>0</v>
      </c>
      <c r="O387" s="432"/>
      <c r="P387" s="432">
        <f t="shared" si="703"/>
        <v>0</v>
      </c>
      <c r="Q387" s="432"/>
      <c r="R387" s="432">
        <f t="shared" si="703"/>
        <v>0</v>
      </c>
      <c r="S387" s="432"/>
      <c r="T387" s="399">
        <f>SUM(B387:R387)</f>
        <v>0</v>
      </c>
      <c r="U387" s="400" t="e">
        <f>T387/$T$394</f>
        <v>#DIV/0!</v>
      </c>
    </row>
    <row r="388" spans="1:23" ht="12.75" hidden="1" customHeight="1" x14ac:dyDescent="0.2">
      <c r="A388" s="401" t="str">
        <f>A$6</f>
        <v>Attiecināmais valsts budžeta finansējums</v>
      </c>
      <c r="B388" s="505"/>
      <c r="C388" s="505"/>
      <c r="D388" s="505"/>
      <c r="E388" s="505"/>
      <c r="F388" s="505"/>
      <c r="G388" s="505"/>
      <c r="H388" s="505"/>
      <c r="I388" s="505"/>
      <c r="J388" s="505"/>
      <c r="K388" s="505"/>
      <c r="L388" s="505"/>
      <c r="M388" s="505"/>
      <c r="N388" s="505"/>
      <c r="O388" s="505"/>
      <c r="P388" s="505"/>
      <c r="Q388" s="505"/>
      <c r="R388" s="505"/>
      <c r="S388" s="432"/>
      <c r="T388" s="399">
        <f t="shared" ref="T388:T393" si="704">SUM(B388:R388)</f>
        <v>0</v>
      </c>
      <c r="U388" s="400" t="e">
        <f t="shared" ref="U388:U394" si="705">T388/$T$394</f>
        <v>#DIV/0!</v>
      </c>
    </row>
    <row r="389" spans="1:23" ht="12.75" hidden="1" customHeight="1" x14ac:dyDescent="0.2">
      <c r="A389" s="401" t="str">
        <f>A$7</f>
        <v>Cits publiskais finansējums</v>
      </c>
      <c r="B389" s="435"/>
      <c r="C389" s="435"/>
      <c r="D389" s="435"/>
      <c r="E389" s="435"/>
      <c r="F389" s="435"/>
      <c r="G389" s="435"/>
      <c r="H389" s="435"/>
      <c r="I389" s="435"/>
      <c r="J389" s="435"/>
      <c r="K389" s="435"/>
      <c r="L389" s="435"/>
      <c r="M389" s="435"/>
      <c r="N389" s="435"/>
      <c r="O389" s="435"/>
      <c r="P389" s="435"/>
      <c r="Q389" s="435"/>
      <c r="R389" s="435"/>
      <c r="S389" s="435"/>
      <c r="T389" s="399">
        <f t="shared" si="704"/>
        <v>0</v>
      </c>
      <c r="U389" s="400" t="e">
        <f t="shared" si="705"/>
        <v>#DIV/0!</v>
      </c>
    </row>
    <row r="390" spans="1:23" ht="12.75" hidden="1" customHeight="1" x14ac:dyDescent="0.2">
      <c r="A390" s="401" t="str">
        <f>A$8</f>
        <v>Pašvaldības finansējums</v>
      </c>
      <c r="B390" s="435"/>
      <c r="C390" s="435"/>
      <c r="D390" s="435"/>
      <c r="E390" s="435"/>
      <c r="F390" s="435"/>
      <c r="G390" s="435"/>
      <c r="H390" s="435"/>
      <c r="I390" s="435"/>
      <c r="J390" s="435"/>
      <c r="K390" s="435"/>
      <c r="L390" s="435"/>
      <c r="M390" s="435"/>
      <c r="N390" s="435"/>
      <c r="O390" s="435"/>
      <c r="P390" s="435"/>
      <c r="Q390" s="435"/>
      <c r="R390" s="435"/>
      <c r="S390" s="435"/>
      <c r="T390" s="399">
        <f t="shared" si="704"/>
        <v>0</v>
      </c>
      <c r="U390" s="400" t="e">
        <f t="shared" si="705"/>
        <v>#DIV/0!</v>
      </c>
    </row>
    <row r="391" spans="1:23" s="3" customFormat="1" ht="12.75" hidden="1" customHeight="1" x14ac:dyDescent="0.2">
      <c r="A391" s="401" t="str">
        <f>A$9</f>
        <v>Elastības finansējums</v>
      </c>
      <c r="B391" s="433">
        <f>B394*$L$384*$W$20</f>
        <v>0</v>
      </c>
      <c r="C391" s="433"/>
      <c r="D391" s="433">
        <f t="shared" ref="D391:R391" si="706">D394*$L$384*$W$20</f>
        <v>0</v>
      </c>
      <c r="E391" s="433"/>
      <c r="F391" s="433">
        <f t="shared" si="706"/>
        <v>0</v>
      </c>
      <c r="G391" s="433"/>
      <c r="H391" s="433">
        <f t="shared" si="706"/>
        <v>0</v>
      </c>
      <c r="I391" s="433"/>
      <c r="J391" s="433">
        <f t="shared" si="706"/>
        <v>0</v>
      </c>
      <c r="K391" s="433"/>
      <c r="L391" s="433">
        <f t="shared" si="706"/>
        <v>0</v>
      </c>
      <c r="M391" s="433"/>
      <c r="N391" s="433">
        <f t="shared" si="706"/>
        <v>0</v>
      </c>
      <c r="O391" s="433"/>
      <c r="P391" s="433">
        <f t="shared" si="706"/>
        <v>0</v>
      </c>
      <c r="Q391" s="433"/>
      <c r="R391" s="433">
        <f t="shared" si="706"/>
        <v>0</v>
      </c>
      <c r="S391" s="433"/>
      <c r="T391" s="399">
        <f t="shared" si="704"/>
        <v>0</v>
      </c>
      <c r="U391" s="400" t="e">
        <f t="shared" si="705"/>
        <v>#DIV/0!</v>
      </c>
    </row>
    <row r="392" spans="1:23" ht="12.75" hidden="1" customHeight="1" x14ac:dyDescent="0.2">
      <c r="A392" s="402" t="str">
        <f>A$10</f>
        <v>Publiskās attiecināmās izmaksas</v>
      </c>
      <c r="B392" s="300">
        <f>SUM(B387:B391)</f>
        <v>0</v>
      </c>
      <c r="C392" s="300"/>
      <c r="D392" s="300">
        <f t="shared" ref="D392" si="707">SUM(D387:D391)</f>
        <v>0</v>
      </c>
      <c r="E392" s="300"/>
      <c r="F392" s="300">
        <f t="shared" ref="F392" si="708">SUM(F387:F391)</f>
        <v>0</v>
      </c>
      <c r="G392" s="300"/>
      <c r="H392" s="300">
        <f t="shared" ref="H392" si="709">SUM(H387:H391)</f>
        <v>0</v>
      </c>
      <c r="I392" s="300"/>
      <c r="J392" s="300">
        <f t="shared" ref="J392" si="710">SUM(J387:J391)</f>
        <v>0</v>
      </c>
      <c r="K392" s="300"/>
      <c r="L392" s="300">
        <f t="shared" ref="L392" si="711">SUM(L387:L391)</f>
        <v>0</v>
      </c>
      <c r="M392" s="300"/>
      <c r="N392" s="300">
        <f t="shared" ref="N392" si="712">SUM(N387:N391)</f>
        <v>0</v>
      </c>
      <c r="O392" s="300"/>
      <c r="P392" s="300">
        <f t="shared" ref="P392" si="713">SUM(P387:P391)</f>
        <v>0</v>
      </c>
      <c r="Q392" s="300"/>
      <c r="R392" s="300">
        <f t="shared" ref="R392" si="714">SUM(R387:R391)</f>
        <v>0</v>
      </c>
      <c r="S392" s="300"/>
      <c r="T392" s="403">
        <f t="shared" si="704"/>
        <v>0</v>
      </c>
      <c r="U392" s="400" t="e">
        <f t="shared" si="705"/>
        <v>#DIV/0!</v>
      </c>
    </row>
    <row r="393" spans="1:23" ht="12.75" hidden="1" customHeight="1" x14ac:dyDescent="0.2">
      <c r="A393" s="401" t="str">
        <f>A$11</f>
        <v>Privātās attiecināmās izmaksas</v>
      </c>
      <c r="B393" s="433">
        <f>B394-B392</f>
        <v>0</v>
      </c>
      <c r="C393" s="433"/>
      <c r="D393" s="433">
        <f t="shared" ref="D393" si="715">D394-D392</f>
        <v>0</v>
      </c>
      <c r="E393" s="433"/>
      <c r="F393" s="433">
        <f t="shared" ref="F393" si="716">F394-F392</f>
        <v>0</v>
      </c>
      <c r="G393" s="433"/>
      <c r="H393" s="433">
        <f t="shared" ref="H393" si="717">H394-H392</f>
        <v>0</v>
      </c>
      <c r="I393" s="433"/>
      <c r="J393" s="433">
        <f t="shared" ref="J393" si="718">J394-J392</f>
        <v>0</v>
      </c>
      <c r="K393" s="433"/>
      <c r="L393" s="433">
        <f t="shared" ref="L393" si="719">L394-L392</f>
        <v>0</v>
      </c>
      <c r="M393" s="433"/>
      <c r="N393" s="433">
        <f t="shared" ref="N393" si="720">N394-N392</f>
        <v>0</v>
      </c>
      <c r="O393" s="433"/>
      <c r="P393" s="433">
        <f t="shared" ref="P393" si="721">P394-P392</f>
        <v>0</v>
      </c>
      <c r="Q393" s="433"/>
      <c r="R393" s="433">
        <f t="shared" ref="R393" si="722">R394-R392</f>
        <v>0</v>
      </c>
      <c r="S393" s="433"/>
      <c r="T393" s="399">
        <f t="shared" si="704"/>
        <v>0</v>
      </c>
      <c r="U393" s="400" t="e">
        <f t="shared" si="705"/>
        <v>#DIV/0!</v>
      </c>
    </row>
    <row r="394" spans="1:23" ht="12.75" hidden="1" customHeight="1" x14ac:dyDescent="0.2">
      <c r="A394" s="402" t="str">
        <f>A$12</f>
        <v>Kopējās attiecināmās izmaksas</v>
      </c>
      <c r="B394" s="300">
        <f>'1.3.6.R.14.,41.,45.vai dz.c.s.'!H27</f>
        <v>0</v>
      </c>
      <c r="C394" s="300"/>
      <c r="D394" s="300">
        <f>'1.3.6.R.14.,41.,45.vai dz.c.s.'!J27</f>
        <v>0</v>
      </c>
      <c r="E394" s="300"/>
      <c r="F394" s="300">
        <f>'1.3.6.R.14.,41.,45.vai dz.c.s.'!L27</f>
        <v>0</v>
      </c>
      <c r="G394" s="300"/>
      <c r="H394" s="300">
        <f>'1.3.6.R.14.,41.,45.vai dz.c.s.'!N27</f>
        <v>0</v>
      </c>
      <c r="I394" s="300"/>
      <c r="J394" s="300">
        <f>'1.3.6.R.14.,41.,45.vai dz.c.s.'!P27</f>
        <v>0</v>
      </c>
      <c r="K394" s="300"/>
      <c r="L394" s="300">
        <f>'1.3.6.R.14.,41.,45.vai dz.c.s.'!R27</f>
        <v>0</v>
      </c>
      <c r="M394" s="300"/>
      <c r="N394" s="300">
        <f>'1.3.6.R.14.,41.,45.vai dz.c.s.'!T27</f>
        <v>0</v>
      </c>
      <c r="O394" s="300"/>
      <c r="P394" s="300">
        <f>'1.3.6.R.14.,41.,45.vai dz.c.s.'!V27</f>
        <v>0</v>
      </c>
      <c r="Q394" s="300"/>
      <c r="R394" s="300">
        <f>'1.3.6.R.14.,41.,45.vai dz.c.s.'!X27</f>
        <v>0</v>
      </c>
      <c r="S394" s="300"/>
      <c r="T394" s="403">
        <f>SUM(B394:R394)</f>
        <v>0</v>
      </c>
      <c r="U394" s="400" t="e">
        <f t="shared" si="705"/>
        <v>#DIV/0!</v>
      </c>
    </row>
    <row r="395" spans="1:23" ht="12.75" hidden="1" customHeight="1" x14ac:dyDescent="0.2">
      <c r="A395" s="401" t="str">
        <f>A$13</f>
        <v>Publiskās ārpusprojekta izmaksas</v>
      </c>
      <c r="B395" s="435"/>
      <c r="C395" s="435"/>
      <c r="D395" s="435"/>
      <c r="E395" s="435"/>
      <c r="F395" s="435"/>
      <c r="G395" s="435"/>
      <c r="H395" s="435"/>
      <c r="I395" s="435"/>
      <c r="J395" s="435"/>
      <c r="K395" s="435"/>
      <c r="L395" s="435"/>
      <c r="M395" s="435"/>
      <c r="N395" s="435"/>
      <c r="O395" s="435"/>
      <c r="P395" s="435"/>
      <c r="Q395" s="435"/>
      <c r="R395" s="435"/>
      <c r="S395" s="435"/>
      <c r="T395" s="399">
        <f t="shared" ref="T395:T397" si="723">SUM(B395:R395)</f>
        <v>0</v>
      </c>
      <c r="U395" s="434" t="s">
        <v>322</v>
      </c>
    </row>
    <row r="396" spans="1:23" ht="12.75" hidden="1" customHeight="1" x14ac:dyDescent="0.2">
      <c r="A396" s="401" t="str">
        <f>A$14</f>
        <v>Privātās ārpusprojekta izmaksas</v>
      </c>
      <c r="B396" s="433">
        <f>'1.3.6.R.14.,41.,45.vai dz.c.s.'!I27</f>
        <v>0</v>
      </c>
      <c r="C396" s="433"/>
      <c r="D396" s="433">
        <f>'1.3.6.R.14.,41.,45.vai dz.c.s.'!K27</f>
        <v>0</v>
      </c>
      <c r="E396" s="433"/>
      <c r="F396" s="433">
        <f>'1.3.6.R.14.,41.,45.vai dz.c.s.'!M27</f>
        <v>0</v>
      </c>
      <c r="G396" s="433"/>
      <c r="H396" s="433">
        <f>'1.3.6.R.14.,41.,45.vai dz.c.s.'!O27</f>
        <v>0</v>
      </c>
      <c r="I396" s="433"/>
      <c r="J396" s="433">
        <f>'1.3.6.R.14.,41.,45.vai dz.c.s.'!Q27</f>
        <v>0</v>
      </c>
      <c r="K396" s="433"/>
      <c r="L396" s="433">
        <f>'1.3.6.R.14.,41.,45.vai dz.c.s.'!S27</f>
        <v>0</v>
      </c>
      <c r="M396" s="433"/>
      <c r="N396" s="433">
        <f>'1.3.6.R.14.,41.,45.vai dz.c.s.'!U27</f>
        <v>0</v>
      </c>
      <c r="O396" s="433"/>
      <c r="P396" s="433">
        <f>'1.3.6.R.14.,41.,45.vai dz.c.s.'!W27</f>
        <v>0</v>
      </c>
      <c r="Q396" s="433"/>
      <c r="R396" s="433">
        <f>'1.3.6.R.14.,41.,45.vai dz.c.s.'!Y27</f>
        <v>0</v>
      </c>
      <c r="S396" s="433"/>
      <c r="T396" s="399">
        <f t="shared" si="723"/>
        <v>0</v>
      </c>
      <c r="U396" s="434" t="s">
        <v>322</v>
      </c>
    </row>
    <row r="397" spans="1:23" ht="12.75" hidden="1" customHeight="1" x14ac:dyDescent="0.2">
      <c r="A397" s="402" t="str">
        <f>A$15</f>
        <v>Ārpusprojekta izmaksas kopā</v>
      </c>
      <c r="B397" s="300">
        <f>SUM(B395:B396)</f>
        <v>0</v>
      </c>
      <c r="C397" s="300"/>
      <c r="D397" s="300">
        <f t="shared" ref="D397:R397" si="724">SUM(D395:D396)</f>
        <v>0</v>
      </c>
      <c r="E397" s="300"/>
      <c r="F397" s="300">
        <f t="shared" si="724"/>
        <v>0</v>
      </c>
      <c r="G397" s="300"/>
      <c r="H397" s="300">
        <f t="shared" si="724"/>
        <v>0</v>
      </c>
      <c r="I397" s="300"/>
      <c r="J397" s="300">
        <f t="shared" si="724"/>
        <v>0</v>
      </c>
      <c r="K397" s="300"/>
      <c r="L397" s="300">
        <f t="shared" si="724"/>
        <v>0</v>
      </c>
      <c r="M397" s="300"/>
      <c r="N397" s="300">
        <f t="shared" si="724"/>
        <v>0</v>
      </c>
      <c r="O397" s="300"/>
      <c r="P397" s="300">
        <f t="shared" si="724"/>
        <v>0</v>
      </c>
      <c r="Q397" s="300"/>
      <c r="R397" s="300">
        <f t="shared" si="724"/>
        <v>0</v>
      </c>
      <c r="S397" s="300"/>
      <c r="T397" s="403">
        <f t="shared" si="723"/>
        <v>0</v>
      </c>
      <c r="U397" s="434" t="s">
        <v>322</v>
      </c>
    </row>
    <row r="398" spans="1:23" ht="12.75" hidden="1" customHeight="1" x14ac:dyDescent="0.25">
      <c r="A398" s="407" t="str">
        <f>A$16</f>
        <v>Kopējās izmaksas</v>
      </c>
      <c r="B398" s="408">
        <f>B394+B397</f>
        <v>0</v>
      </c>
      <c r="C398" s="408"/>
      <c r="D398" s="408">
        <f t="shared" ref="D398:R398" si="725">D394+D397</f>
        <v>0</v>
      </c>
      <c r="E398" s="408"/>
      <c r="F398" s="408">
        <f t="shared" si="725"/>
        <v>0</v>
      </c>
      <c r="G398" s="408"/>
      <c r="H398" s="408">
        <f t="shared" si="725"/>
        <v>0</v>
      </c>
      <c r="I398" s="408"/>
      <c r="J398" s="408">
        <f t="shared" si="725"/>
        <v>0</v>
      </c>
      <c r="K398" s="408"/>
      <c r="L398" s="408">
        <f t="shared" si="725"/>
        <v>0</v>
      </c>
      <c r="M398" s="408"/>
      <c r="N398" s="408">
        <f t="shared" si="725"/>
        <v>0</v>
      </c>
      <c r="O398" s="408"/>
      <c r="P398" s="408">
        <f t="shared" si="725"/>
        <v>0</v>
      </c>
      <c r="Q398" s="408"/>
      <c r="R398" s="408">
        <f t="shared" si="725"/>
        <v>0</v>
      </c>
      <c r="S398" s="408"/>
      <c r="T398" s="403">
        <f>SUM(B398:R398)</f>
        <v>0</v>
      </c>
      <c r="U398" s="434" t="s">
        <v>322</v>
      </c>
    </row>
    <row r="399" spans="1:23" hidden="1" x14ac:dyDescent="0.2"/>
    <row r="400" spans="1:23" ht="18.75" hidden="1" customHeight="1" x14ac:dyDescent="0.2">
      <c r="A400" s="441" t="str">
        <f>A384</f>
        <v>Projekta iesniedzējs vai sadarbības partneris (1.3.6.):</v>
      </c>
      <c r="B400" s="424">
        <f>'1.3.6.R.14.,41.,45.vai dz.c.s.'!C3</f>
        <v>0</v>
      </c>
      <c r="C400" s="425"/>
      <c r="D400" s="425"/>
      <c r="E400" s="425"/>
      <c r="F400" s="424">
        <f>'1.3.6.R.14.,41.,45.vai dz.c.s.'!H3</f>
        <v>0</v>
      </c>
      <c r="G400" s="425"/>
      <c r="H400" s="426"/>
      <c r="I400" s="425"/>
      <c r="J400" s="426" t="s">
        <v>329</v>
      </c>
      <c r="K400" s="425"/>
      <c r="L400" s="428">
        <f>'1.3.6.R.14.,41.,45.vai dz.c.s.'!C14</f>
        <v>1</v>
      </c>
      <c r="M400" s="425"/>
      <c r="N400" s="429" t="s">
        <v>342</v>
      </c>
      <c r="O400" s="425"/>
      <c r="P400" s="426"/>
      <c r="Q400" s="425"/>
      <c r="R400" s="426"/>
      <c r="S400" s="425"/>
      <c r="T400" s="426"/>
      <c r="U400" s="426"/>
      <c r="W400" s="4">
        <f>IF(F400=Dati!$J$3,1,IF(F400=Dati!$J$4,2,IF(F400=Dati!$J$5,3,0)))</f>
        <v>0</v>
      </c>
    </row>
    <row r="401" spans="1:21" hidden="1" x14ac:dyDescent="0.2">
      <c r="A401" s="395" t="s">
        <v>314</v>
      </c>
      <c r="B401" s="396">
        <f>B$3</f>
        <v>2026</v>
      </c>
      <c r="C401" s="396"/>
      <c r="D401" s="396">
        <f>D$3</f>
        <v>2027</v>
      </c>
      <c r="E401" s="396"/>
      <c r="F401" s="396">
        <f>F$3</f>
        <v>2028</v>
      </c>
      <c r="G401" s="396"/>
      <c r="H401" s="396">
        <f>H$3</f>
        <v>2029</v>
      </c>
      <c r="I401" s="396"/>
      <c r="J401" s="396" t="str">
        <f>J$3</f>
        <v>X</v>
      </c>
      <c r="K401" s="396"/>
      <c r="L401" s="396" t="str">
        <f>L$3</f>
        <v>X</v>
      </c>
      <c r="M401" s="396"/>
      <c r="N401" s="396" t="str">
        <f>N$3</f>
        <v>X</v>
      </c>
      <c r="O401" s="396"/>
      <c r="P401" s="396" t="str">
        <f>P$3</f>
        <v>X</v>
      </c>
      <c r="Q401" s="396"/>
      <c r="R401" s="396" t="str">
        <f>R$3</f>
        <v>X</v>
      </c>
      <c r="S401" s="396"/>
      <c r="T401" s="396"/>
      <c r="U401" s="396"/>
    </row>
    <row r="402" spans="1:21" hidden="1" x14ac:dyDescent="0.2">
      <c r="A402" s="430"/>
      <c r="B402" s="397" t="s">
        <v>315</v>
      </c>
      <c r="C402" s="397"/>
      <c r="D402" s="397" t="s">
        <v>315</v>
      </c>
      <c r="E402" s="397"/>
      <c r="F402" s="397" t="s">
        <v>315</v>
      </c>
      <c r="G402" s="397"/>
      <c r="H402" s="397" t="s">
        <v>315</v>
      </c>
      <c r="I402" s="397"/>
      <c r="J402" s="397" t="s">
        <v>315</v>
      </c>
      <c r="K402" s="397"/>
      <c r="L402" s="397" t="s">
        <v>315</v>
      </c>
      <c r="M402" s="397"/>
      <c r="N402" s="397" t="s">
        <v>315</v>
      </c>
      <c r="O402" s="397"/>
      <c r="P402" s="397" t="s">
        <v>315</v>
      </c>
      <c r="Q402" s="397"/>
      <c r="R402" s="397" t="s">
        <v>315</v>
      </c>
      <c r="S402" s="397"/>
      <c r="T402" s="397" t="s">
        <v>191</v>
      </c>
      <c r="U402" s="397" t="s">
        <v>131</v>
      </c>
    </row>
    <row r="403" spans="1:21" ht="12.75" hidden="1" customHeight="1" x14ac:dyDescent="0.2">
      <c r="A403" s="431" t="str">
        <f>A$5</f>
        <v>Taisnīgas pārkārtošanās fonds</v>
      </c>
      <c r="B403" s="432">
        <f>(B410*$L$400-B407)*$W$19</f>
        <v>0</v>
      </c>
      <c r="C403" s="432"/>
      <c r="D403" s="432">
        <f>(D410*$L$400)*$W$19-D407</f>
        <v>0</v>
      </c>
      <c r="E403" s="432"/>
      <c r="F403" s="432">
        <f t="shared" ref="F403:R403" si="726">(F410*$L$400)*$W$19-F407</f>
        <v>0</v>
      </c>
      <c r="G403" s="432"/>
      <c r="H403" s="432">
        <f t="shared" si="726"/>
        <v>0</v>
      </c>
      <c r="I403" s="432"/>
      <c r="J403" s="432">
        <f t="shared" si="726"/>
        <v>0</v>
      </c>
      <c r="K403" s="432"/>
      <c r="L403" s="432">
        <f t="shared" si="726"/>
        <v>0</v>
      </c>
      <c r="M403" s="432"/>
      <c r="N403" s="432">
        <f t="shared" si="726"/>
        <v>0</v>
      </c>
      <c r="O403" s="432"/>
      <c r="P403" s="432">
        <f t="shared" si="726"/>
        <v>0</v>
      </c>
      <c r="Q403" s="432"/>
      <c r="R403" s="432">
        <f t="shared" si="726"/>
        <v>0</v>
      </c>
      <c r="S403" s="432"/>
      <c r="T403" s="399">
        <f>SUM(B403:R403)</f>
        <v>0</v>
      </c>
      <c r="U403" s="400" t="e">
        <f>T403/$T$410</f>
        <v>#DIV/0!</v>
      </c>
    </row>
    <row r="404" spans="1:21" ht="12.75" hidden="1" customHeight="1" x14ac:dyDescent="0.2">
      <c r="A404" s="401" t="str">
        <f>A$6</f>
        <v>Attiecināmais valsts budžeta finansējums</v>
      </c>
      <c r="B404" s="505"/>
      <c r="C404" s="505"/>
      <c r="D404" s="505"/>
      <c r="E404" s="505"/>
      <c r="F404" s="505"/>
      <c r="G404" s="505"/>
      <c r="H404" s="505"/>
      <c r="I404" s="505"/>
      <c r="J404" s="505"/>
      <c r="K404" s="505"/>
      <c r="L404" s="505"/>
      <c r="M404" s="505"/>
      <c r="N404" s="505"/>
      <c r="O404" s="505"/>
      <c r="P404" s="505"/>
      <c r="Q404" s="505"/>
      <c r="R404" s="505"/>
      <c r="S404" s="432"/>
      <c r="T404" s="399">
        <f t="shared" ref="T404:T409" si="727">SUM(B404:R404)</f>
        <v>0</v>
      </c>
      <c r="U404" s="400" t="e">
        <f t="shared" ref="U404:U410" si="728">T404/$T$410</f>
        <v>#DIV/0!</v>
      </c>
    </row>
    <row r="405" spans="1:21" ht="12.75" hidden="1" customHeight="1" x14ac:dyDescent="0.2">
      <c r="A405" s="401" t="str">
        <f>A$7</f>
        <v>Cits publiskais finansējums</v>
      </c>
      <c r="B405" s="512"/>
      <c r="C405" s="433"/>
      <c r="D405" s="512"/>
      <c r="E405" s="433"/>
      <c r="F405" s="512"/>
      <c r="G405" s="433"/>
      <c r="H405" s="512"/>
      <c r="I405" s="433"/>
      <c r="J405" s="512"/>
      <c r="K405" s="433"/>
      <c r="L405" s="512"/>
      <c r="M405" s="433"/>
      <c r="N405" s="512"/>
      <c r="O405" s="433"/>
      <c r="P405" s="512"/>
      <c r="Q405" s="433"/>
      <c r="R405" s="512"/>
      <c r="S405" s="433"/>
      <c r="T405" s="399">
        <f t="shared" si="727"/>
        <v>0</v>
      </c>
      <c r="U405" s="400" t="e">
        <f t="shared" si="728"/>
        <v>#DIV/0!</v>
      </c>
    </row>
    <row r="406" spans="1:21" ht="12.75" hidden="1" customHeight="1" x14ac:dyDescent="0.2">
      <c r="A406" s="401" t="str">
        <f>A$8</f>
        <v>Pašvaldības finansējums</v>
      </c>
      <c r="B406" s="433">
        <f>IF($F$400="Pašvaldība vai tās izveidota iestāde",B410-B403-B407,0)</f>
        <v>0</v>
      </c>
      <c r="C406" s="433"/>
      <c r="D406" s="433">
        <f>IF($F$400="Pašvaldība vai tās izveidota iestāde",D410-D403-D407,0)</f>
        <v>0</v>
      </c>
      <c r="E406" s="433"/>
      <c r="F406" s="433">
        <f>IF($F$400="Pašvaldība vai tās izveidota iestāde",F410-F403-F407,0)</f>
        <v>0</v>
      </c>
      <c r="G406" s="433"/>
      <c r="H406" s="433">
        <f>IF($F$400="Pašvaldība vai tās izveidota iestāde",H410-H403-H407,0)</f>
        <v>0</v>
      </c>
      <c r="I406" s="433"/>
      <c r="J406" s="433">
        <f>IF($F$400="Pašvaldība vai tās izveidota iestāde",J410-J403-J407,0)</f>
        <v>0</v>
      </c>
      <c r="K406" s="433"/>
      <c r="L406" s="433">
        <f>IF($F$400="Pašvaldība vai tās izveidota iestāde",L410-L403-L407,0)</f>
        <v>0</v>
      </c>
      <c r="M406" s="433"/>
      <c r="N406" s="433">
        <f>IF($F$400="Pašvaldība vai tās izveidota iestāde",N410-N403-N407,0)</f>
        <v>0</v>
      </c>
      <c r="O406" s="433"/>
      <c r="P406" s="433">
        <f>IF($F$400="Pašvaldība vai tās izveidota iestāde",P410-P403-P407,0)</f>
        <v>0</v>
      </c>
      <c r="Q406" s="433"/>
      <c r="R406" s="433">
        <f>IF($F$400="Pašvaldība vai tās izveidota iestāde",R410-R403-R407,0)</f>
        <v>0</v>
      </c>
      <c r="S406" s="433"/>
      <c r="T406" s="399">
        <f t="shared" si="727"/>
        <v>0</v>
      </c>
      <c r="U406" s="400" t="e">
        <f t="shared" si="728"/>
        <v>#DIV/0!</v>
      </c>
    </row>
    <row r="407" spans="1:21" s="3" customFormat="1" ht="12.75" hidden="1" customHeight="1" x14ac:dyDescent="0.2">
      <c r="A407" s="401" t="str">
        <f>A$9</f>
        <v>Elastības finansējums</v>
      </c>
      <c r="B407" s="433">
        <f>B410*$L$400*$W$20</f>
        <v>0</v>
      </c>
      <c r="C407" s="433"/>
      <c r="D407" s="433">
        <f t="shared" ref="D407:R407" si="729">D410*$L$400*$W$20</f>
        <v>0</v>
      </c>
      <c r="E407" s="433"/>
      <c r="F407" s="433">
        <f t="shared" si="729"/>
        <v>0</v>
      </c>
      <c r="G407" s="433"/>
      <c r="H407" s="433">
        <f t="shared" si="729"/>
        <v>0</v>
      </c>
      <c r="I407" s="433"/>
      <c r="J407" s="433">
        <f t="shared" si="729"/>
        <v>0</v>
      </c>
      <c r="K407" s="433"/>
      <c r="L407" s="433">
        <f t="shared" si="729"/>
        <v>0</v>
      </c>
      <c r="M407" s="433"/>
      <c r="N407" s="433">
        <f t="shared" si="729"/>
        <v>0</v>
      </c>
      <c r="O407" s="433"/>
      <c r="P407" s="433">
        <f t="shared" si="729"/>
        <v>0</v>
      </c>
      <c r="Q407" s="433"/>
      <c r="R407" s="433">
        <f t="shared" si="729"/>
        <v>0</v>
      </c>
      <c r="S407" s="433"/>
      <c r="T407" s="399">
        <f t="shared" si="727"/>
        <v>0</v>
      </c>
      <c r="U407" s="400" t="e">
        <f t="shared" si="728"/>
        <v>#DIV/0!</v>
      </c>
    </row>
    <row r="408" spans="1:21" ht="12.75" hidden="1" customHeight="1" x14ac:dyDescent="0.2">
      <c r="A408" s="402" t="str">
        <f>A$10</f>
        <v>Publiskās attiecināmās izmaksas</v>
      </c>
      <c r="B408" s="516">
        <f>SUM(B403:B407)</f>
        <v>0</v>
      </c>
      <c r="C408" s="516"/>
      <c r="D408" s="516">
        <f t="shared" ref="D408:R408" si="730">SUM(D403:D407)</f>
        <v>0</v>
      </c>
      <c r="E408" s="516"/>
      <c r="F408" s="516">
        <f t="shared" si="730"/>
        <v>0</v>
      </c>
      <c r="G408" s="516"/>
      <c r="H408" s="516">
        <f t="shared" si="730"/>
        <v>0</v>
      </c>
      <c r="I408" s="516"/>
      <c r="J408" s="516">
        <f t="shared" si="730"/>
        <v>0</v>
      </c>
      <c r="K408" s="516"/>
      <c r="L408" s="516">
        <f t="shared" si="730"/>
        <v>0</v>
      </c>
      <c r="M408" s="516"/>
      <c r="N408" s="516">
        <f t="shared" si="730"/>
        <v>0</v>
      </c>
      <c r="O408" s="516"/>
      <c r="P408" s="516">
        <f t="shared" si="730"/>
        <v>0</v>
      </c>
      <c r="Q408" s="516"/>
      <c r="R408" s="516">
        <f t="shared" si="730"/>
        <v>0</v>
      </c>
      <c r="S408" s="300"/>
      <c r="T408" s="403">
        <f t="shared" si="727"/>
        <v>0</v>
      </c>
      <c r="U408" s="400" t="e">
        <f t="shared" si="728"/>
        <v>#DIV/0!</v>
      </c>
    </row>
    <row r="409" spans="1:21" ht="12.75" hidden="1" customHeight="1" x14ac:dyDescent="0.2">
      <c r="A409" s="401" t="str">
        <f>A$11</f>
        <v>Privātās attiecināmās izmaksas</v>
      </c>
      <c r="B409" s="433">
        <f>IF($F$400="Pašvaldība vai tās izveidota iestāde",0,B410-B403-B407)</f>
        <v>0</v>
      </c>
      <c r="C409" s="433"/>
      <c r="D409" s="433">
        <f>IF($F$400="Pašvaldība vai tās izveidota iestāde",0,D410-D403-D407)</f>
        <v>0</v>
      </c>
      <c r="E409" s="433"/>
      <c r="F409" s="433">
        <f>IF($F$400="Pašvaldība vai tās izveidota iestāde",0,F410-F403-F407)</f>
        <v>0</v>
      </c>
      <c r="G409" s="433"/>
      <c r="H409" s="433">
        <f>IF($F$400="Pašvaldība vai tās izveidota iestāde",0,H410-H403-H407)</f>
        <v>0</v>
      </c>
      <c r="I409" s="433"/>
      <c r="J409" s="433">
        <f>IF($F$400="Pašvaldība vai tās izveidota iestāde",0,J410-J403-J407)</f>
        <v>0</v>
      </c>
      <c r="K409" s="433"/>
      <c r="L409" s="433">
        <f>IF($F$400="Pašvaldība vai tās izveidota iestāde",0,L410-L403-L407)</f>
        <v>0</v>
      </c>
      <c r="M409" s="433"/>
      <c r="N409" s="433">
        <f>IF($F$400="Pašvaldība vai tās izveidota iestāde",0,N410-N403-N407)</f>
        <v>0</v>
      </c>
      <c r="O409" s="433"/>
      <c r="P409" s="433">
        <f>IF($F$400="Pašvaldība vai tās izveidota iestāde",0,P410-P403-P407)</f>
        <v>0</v>
      </c>
      <c r="Q409" s="433"/>
      <c r="R409" s="433">
        <f>IF($F$400="Pašvaldība vai tās izveidota iestāde",0,R410-R403-R407)</f>
        <v>0</v>
      </c>
      <c r="S409" s="433"/>
      <c r="T409" s="399">
        <f t="shared" si="727"/>
        <v>0</v>
      </c>
      <c r="U409" s="400" t="e">
        <f t="shared" si="728"/>
        <v>#DIV/0!</v>
      </c>
    </row>
    <row r="410" spans="1:21" ht="12.75" hidden="1" customHeight="1" x14ac:dyDescent="0.2">
      <c r="A410" s="402" t="str">
        <f>A$12</f>
        <v>Kopējās attiecināmās izmaksas</v>
      </c>
      <c r="B410" s="300">
        <f>'1.3.6.R.14.,41.,45.vai dz.c.s.'!H28</f>
        <v>0</v>
      </c>
      <c r="C410" s="300"/>
      <c r="D410" s="300">
        <f>'1.3.6.R.14.,41.,45.vai dz.c.s.'!J28</f>
        <v>0</v>
      </c>
      <c r="E410" s="300"/>
      <c r="F410" s="300">
        <f>'1.3.6.R.14.,41.,45.vai dz.c.s.'!L28</f>
        <v>0</v>
      </c>
      <c r="G410" s="300"/>
      <c r="H410" s="300">
        <f>'1.3.6.R.14.,41.,45.vai dz.c.s.'!N28</f>
        <v>0</v>
      </c>
      <c r="I410" s="300"/>
      <c r="J410" s="300">
        <f>'1.3.6.R.14.,41.,45.vai dz.c.s.'!P28</f>
        <v>0</v>
      </c>
      <c r="K410" s="300"/>
      <c r="L410" s="300">
        <f>'1.3.6.R.14.,41.,45.vai dz.c.s.'!R28</f>
        <v>0</v>
      </c>
      <c r="M410" s="300"/>
      <c r="N410" s="300">
        <f>'1.3.6.R.14.,41.,45.vai dz.c.s.'!T28</f>
        <v>0</v>
      </c>
      <c r="O410" s="300"/>
      <c r="P410" s="300">
        <f>'1.3.6.R.14.,41.,45.vai dz.c.s.'!V28</f>
        <v>0</v>
      </c>
      <c r="Q410" s="300"/>
      <c r="R410" s="300">
        <f>'1.3.6.R.14.,41.,45.vai dz.c.s.'!X28</f>
        <v>0</v>
      </c>
      <c r="S410" s="300"/>
      <c r="T410" s="403">
        <f>SUM(B410:R410)</f>
        <v>0</v>
      </c>
      <c r="U410" s="400" t="e">
        <f t="shared" si="728"/>
        <v>#DIV/0!</v>
      </c>
    </row>
    <row r="411" spans="1:21" ht="12.75" hidden="1" customHeight="1" x14ac:dyDescent="0.2">
      <c r="A411" s="401" t="str">
        <f>A$13</f>
        <v>Publiskās ārpusprojekta izmaksas</v>
      </c>
      <c r="B411" s="435"/>
      <c r="C411" s="435"/>
      <c r="D411" s="435"/>
      <c r="E411" s="435"/>
      <c r="F411" s="435"/>
      <c r="G411" s="435"/>
      <c r="H411" s="435"/>
      <c r="I411" s="435"/>
      <c r="J411" s="435"/>
      <c r="K411" s="435"/>
      <c r="L411" s="435"/>
      <c r="M411" s="435"/>
      <c r="N411" s="435"/>
      <c r="O411" s="435"/>
      <c r="P411" s="435"/>
      <c r="Q411" s="435"/>
      <c r="R411" s="435"/>
      <c r="S411" s="435"/>
      <c r="T411" s="399">
        <f t="shared" ref="T411:T413" si="731">SUM(B411:R411)</f>
        <v>0</v>
      </c>
      <c r="U411" s="434" t="s">
        <v>322</v>
      </c>
    </row>
    <row r="412" spans="1:21" ht="12.75" hidden="1" customHeight="1" x14ac:dyDescent="0.2">
      <c r="A412" s="401" t="str">
        <f>A$14</f>
        <v>Privātās ārpusprojekta izmaksas</v>
      </c>
      <c r="B412" s="433">
        <f>'1.3.6.R.14.,41.,45.vai dz.c.s.'!I28</f>
        <v>0</v>
      </c>
      <c r="C412" s="433"/>
      <c r="D412" s="433">
        <f>'1.3.6.R.14.,41.,45.vai dz.c.s.'!K28</f>
        <v>0</v>
      </c>
      <c r="E412" s="433"/>
      <c r="F412" s="433">
        <f>'1.3.6.R.14.,41.,45.vai dz.c.s.'!M28</f>
        <v>0</v>
      </c>
      <c r="G412" s="433"/>
      <c r="H412" s="433">
        <f>'1.3.6.R.14.,41.,45.vai dz.c.s.'!O28</f>
        <v>0</v>
      </c>
      <c r="I412" s="433"/>
      <c r="J412" s="433">
        <f>'1.3.6.R.14.,41.,45.vai dz.c.s.'!Q28</f>
        <v>0</v>
      </c>
      <c r="K412" s="433"/>
      <c r="L412" s="433">
        <f>'1.3.6.R.14.,41.,45.vai dz.c.s.'!S28</f>
        <v>0</v>
      </c>
      <c r="M412" s="433"/>
      <c r="N412" s="433">
        <f>'1.3.6.R.14.,41.,45.vai dz.c.s.'!U28</f>
        <v>0</v>
      </c>
      <c r="O412" s="433"/>
      <c r="P412" s="433">
        <f>'1.3.6.R.14.,41.,45.vai dz.c.s.'!W28</f>
        <v>0</v>
      </c>
      <c r="Q412" s="433"/>
      <c r="R412" s="433">
        <f>'1.3.6.R.14.,41.,45.vai dz.c.s.'!Y28</f>
        <v>0</v>
      </c>
      <c r="S412" s="433"/>
      <c r="T412" s="399">
        <f t="shared" si="731"/>
        <v>0</v>
      </c>
      <c r="U412" s="434" t="s">
        <v>322</v>
      </c>
    </row>
    <row r="413" spans="1:21" ht="12.75" hidden="1" customHeight="1" x14ac:dyDescent="0.2">
      <c r="A413" s="402" t="str">
        <f>A$15</f>
        <v>Ārpusprojekta izmaksas kopā</v>
      </c>
      <c r="B413" s="300">
        <f>SUM(B411:B412)</f>
        <v>0</v>
      </c>
      <c r="C413" s="300"/>
      <c r="D413" s="300">
        <f t="shared" ref="D413:R413" si="732">SUM(D411:D412)</f>
        <v>0</v>
      </c>
      <c r="E413" s="300"/>
      <c r="F413" s="300">
        <f t="shared" si="732"/>
        <v>0</v>
      </c>
      <c r="G413" s="300"/>
      <c r="H413" s="300">
        <f t="shared" si="732"/>
        <v>0</v>
      </c>
      <c r="I413" s="300"/>
      <c r="J413" s="300">
        <f t="shared" si="732"/>
        <v>0</v>
      </c>
      <c r="K413" s="300"/>
      <c r="L413" s="300">
        <f t="shared" si="732"/>
        <v>0</v>
      </c>
      <c r="M413" s="300"/>
      <c r="N413" s="300">
        <f t="shared" si="732"/>
        <v>0</v>
      </c>
      <c r="O413" s="300"/>
      <c r="P413" s="300">
        <f t="shared" si="732"/>
        <v>0</v>
      </c>
      <c r="Q413" s="300"/>
      <c r="R413" s="300">
        <f t="shared" si="732"/>
        <v>0</v>
      </c>
      <c r="S413" s="300"/>
      <c r="T413" s="403">
        <f t="shared" si="731"/>
        <v>0</v>
      </c>
      <c r="U413" s="434" t="s">
        <v>322</v>
      </c>
    </row>
    <row r="414" spans="1:21" ht="12.75" hidden="1" customHeight="1" x14ac:dyDescent="0.25">
      <c r="A414" s="407" t="str">
        <f>A$16</f>
        <v>Kopējās izmaksas</v>
      </c>
      <c r="B414" s="408">
        <f>B410+B413</f>
        <v>0</v>
      </c>
      <c r="C414" s="408"/>
      <c r="D414" s="408">
        <f t="shared" ref="D414:R414" si="733">D410+D413</f>
        <v>0</v>
      </c>
      <c r="E414" s="408"/>
      <c r="F414" s="408">
        <f t="shared" si="733"/>
        <v>0</v>
      </c>
      <c r="G414" s="408"/>
      <c r="H414" s="408">
        <f t="shared" si="733"/>
        <v>0</v>
      </c>
      <c r="I414" s="408"/>
      <c r="J414" s="408">
        <f t="shared" si="733"/>
        <v>0</v>
      </c>
      <c r="K414" s="408"/>
      <c r="L414" s="408">
        <f t="shared" si="733"/>
        <v>0</v>
      </c>
      <c r="M414" s="408"/>
      <c r="N414" s="408">
        <f t="shared" si="733"/>
        <v>0</v>
      </c>
      <c r="O414" s="408"/>
      <c r="P414" s="408">
        <f t="shared" si="733"/>
        <v>0</v>
      </c>
      <c r="Q414" s="408"/>
      <c r="R414" s="408">
        <f t="shared" si="733"/>
        <v>0</v>
      </c>
      <c r="S414" s="408"/>
      <c r="T414" s="403">
        <f>SUM(B414:R414)</f>
        <v>0</v>
      </c>
      <c r="U414" s="434" t="s">
        <v>322</v>
      </c>
    </row>
    <row r="418" spans="2:20" x14ac:dyDescent="0.2">
      <c r="B418" s="442"/>
      <c r="C418" s="442"/>
      <c r="D418" s="442"/>
      <c r="E418" s="442"/>
      <c r="F418" s="442"/>
      <c r="G418" s="442"/>
      <c r="H418" s="442"/>
      <c r="I418" s="442"/>
      <c r="J418" s="442"/>
      <c r="K418" s="442"/>
      <c r="L418" s="442"/>
      <c r="M418" s="442"/>
      <c r="N418" s="442"/>
      <c r="O418" s="442"/>
      <c r="P418" s="442"/>
      <c r="Q418" s="442"/>
      <c r="R418" s="442"/>
      <c r="S418" s="442"/>
      <c r="T418" s="442"/>
    </row>
  </sheetData>
  <sheetProtection algorithmName="SHA-512" hashValue="ijkcD778EepIobCHlNLAjAQoXhYUm1fw8WVEJwWrQE/yc5WZeYUVA/JU9GgRpaudA6gaXSlarALllmN7fzrZbQ==" saltValue="GkCNwliQj/HAdtytJG1E6g==" spinCount="100000" sheet="1" formatCells="0" formatColumns="0" formatRows="0" insertColumns="0" insertRows="0" insertHyperlinks="0" sort="0" autoFilter="0" pivotTables="0"/>
  <mergeCells count="16">
    <mergeCell ref="T384:U384"/>
    <mergeCell ref="T44:U44"/>
    <mergeCell ref="N44:S44"/>
    <mergeCell ref="A1:D1"/>
    <mergeCell ref="D19:U19"/>
    <mergeCell ref="D20:U20"/>
    <mergeCell ref="D21:U21"/>
    <mergeCell ref="T224:U224"/>
    <mergeCell ref="T352:U352"/>
    <mergeCell ref="T320:U320"/>
    <mergeCell ref="T288:U288"/>
    <mergeCell ref="T256:U256"/>
    <mergeCell ref="N108:S108"/>
    <mergeCell ref="N174:S174"/>
    <mergeCell ref="T108:U108"/>
    <mergeCell ref="T174:U174"/>
  </mergeCells>
  <conditionalFormatting sqref="B19">
    <cfRule type="cellIs" dxfId="62" priority="17" operator="greaterThan">
      <formula>$T$5+$T$9-$T$155</formula>
    </cfRule>
  </conditionalFormatting>
  <conditionalFormatting sqref="B28:C28">
    <cfRule type="cellIs" dxfId="61" priority="52" operator="equal">
      <formula>"Nav paredzēts"</formula>
    </cfRule>
  </conditionalFormatting>
  <conditionalFormatting sqref="B44:C44 H44">
    <cfRule type="cellIs" dxfId="60" priority="49" operator="equal">
      <formula>"Nav paredzēts"</formula>
    </cfRule>
  </conditionalFormatting>
  <conditionalFormatting sqref="B60:C60 H60">
    <cfRule type="cellIs" dxfId="59" priority="47" operator="equal">
      <formula>"Nav paredzēts"</formula>
    </cfRule>
  </conditionalFormatting>
  <conditionalFormatting sqref="B76:C76 H76">
    <cfRule type="cellIs" dxfId="58" priority="45" operator="equal">
      <formula>"Nav paredzēts"</formula>
    </cfRule>
  </conditionalFormatting>
  <conditionalFormatting sqref="B92:C92 H92">
    <cfRule type="cellIs" dxfId="57" priority="43" operator="equal">
      <formula>"Nav paredzēts"</formula>
    </cfRule>
  </conditionalFormatting>
  <conditionalFormatting sqref="B108:C108 H108">
    <cfRule type="cellIs" dxfId="56" priority="41" operator="equal">
      <formula>"Nav paredzēts"</formula>
    </cfRule>
  </conditionalFormatting>
  <conditionalFormatting sqref="B124:C124 H124">
    <cfRule type="cellIs" dxfId="55" priority="39" operator="equal">
      <formula>"Nav paredzēts"</formula>
    </cfRule>
  </conditionalFormatting>
  <conditionalFormatting sqref="B140:C140 H140">
    <cfRule type="cellIs" dxfId="54" priority="37" operator="equal">
      <formula>"Nav paredzēts"</formula>
    </cfRule>
  </conditionalFormatting>
  <conditionalFormatting sqref="B158:C158 H158">
    <cfRule type="cellIs" dxfId="53" priority="35" operator="equal">
      <formula>"Nav paredzēts"</formula>
    </cfRule>
  </conditionalFormatting>
  <conditionalFormatting sqref="B174:C174 H174">
    <cfRule type="cellIs" dxfId="52" priority="33" operator="equal">
      <formula>"Nav paredzēts"</formula>
    </cfRule>
  </conditionalFormatting>
  <conditionalFormatting sqref="B190:C190 H190">
    <cfRule type="cellIs" dxfId="51" priority="31" operator="equal">
      <formula>"Nav paredzēts"</formula>
    </cfRule>
  </conditionalFormatting>
  <conditionalFormatting sqref="B206:C206 H206">
    <cfRule type="cellIs" dxfId="50" priority="29" operator="equal">
      <formula>"Nav paredzēts"</formula>
    </cfRule>
  </conditionalFormatting>
  <conditionalFormatting sqref="B224:C224 H224">
    <cfRule type="cellIs" dxfId="49" priority="27" operator="equal">
      <formula>"Nav paredzēts"</formula>
    </cfRule>
  </conditionalFormatting>
  <conditionalFormatting sqref="B240:C240 H240">
    <cfRule type="cellIs" dxfId="48" priority="23" operator="equal">
      <formula>"Nav paredzēts"</formula>
    </cfRule>
  </conditionalFormatting>
  <conditionalFormatting sqref="B256:C256 H256">
    <cfRule type="cellIs" dxfId="47" priority="4" operator="equal">
      <formula>"Nav paredzēts"</formula>
    </cfRule>
  </conditionalFormatting>
  <conditionalFormatting sqref="B272:C272 H272">
    <cfRule type="cellIs" dxfId="46" priority="2" operator="equal">
      <formula>"Nav paredzēts"</formula>
    </cfRule>
  </conditionalFormatting>
  <conditionalFormatting sqref="B288:C288 H288">
    <cfRule type="cellIs" dxfId="45" priority="8" operator="equal">
      <formula>"Nav paredzēts"</formula>
    </cfRule>
  </conditionalFormatting>
  <conditionalFormatting sqref="B304:C304 H304">
    <cfRule type="cellIs" dxfId="44" priority="6" operator="equal">
      <formula>"Nav paredzēts"</formula>
    </cfRule>
  </conditionalFormatting>
  <conditionalFormatting sqref="B320:C320 H320">
    <cfRule type="cellIs" dxfId="43" priority="12" operator="equal">
      <formula>"Nav paredzēts"</formula>
    </cfRule>
  </conditionalFormatting>
  <conditionalFormatting sqref="B336:C336 H336">
    <cfRule type="cellIs" dxfId="42" priority="10" operator="equal">
      <formula>"Nav paredzēts"</formula>
    </cfRule>
  </conditionalFormatting>
  <conditionalFormatting sqref="B352:C352 H352">
    <cfRule type="cellIs" dxfId="41" priority="16" operator="equal">
      <formula>"Nav paredzēts"</formula>
    </cfRule>
  </conditionalFormatting>
  <conditionalFormatting sqref="B368:C368 H368">
    <cfRule type="cellIs" dxfId="40" priority="14" operator="equal">
      <formula>"Nav paredzēts"</formula>
    </cfRule>
  </conditionalFormatting>
  <conditionalFormatting sqref="B384:C384 H384">
    <cfRule type="cellIs" dxfId="39" priority="25" operator="equal">
      <formula>"Nav paredzēts"</formula>
    </cfRule>
  </conditionalFormatting>
  <conditionalFormatting sqref="B400:C400 H400">
    <cfRule type="cellIs" dxfId="38" priority="21" operator="equal">
      <formula>"Nav paredzēts"</formula>
    </cfRule>
  </conditionalFormatting>
  <conditionalFormatting sqref="B5:S16">
    <cfRule type="cellIs" dxfId="37" priority="50" operator="lessThan">
      <formula>0</formula>
    </cfRule>
  </conditionalFormatting>
  <conditionalFormatting sqref="H28:J28">
    <cfRule type="cellIs" dxfId="36" priority="51" operator="equal">
      <formula>"Nav paredzēts"</formula>
    </cfRule>
  </conditionalFormatting>
  <conditionalFormatting sqref="J44">
    <cfRule type="cellIs" dxfId="35" priority="48" operator="equal">
      <formula>"Nav paredzēts"</formula>
    </cfRule>
  </conditionalFormatting>
  <conditionalFormatting sqref="J60">
    <cfRule type="cellIs" dxfId="34" priority="46" operator="equal">
      <formula>"Nav paredzēts"</formula>
    </cfRule>
  </conditionalFormatting>
  <conditionalFormatting sqref="J76">
    <cfRule type="cellIs" dxfId="33" priority="44" operator="equal">
      <formula>"Nav paredzēts"</formula>
    </cfRule>
  </conditionalFormatting>
  <conditionalFormatting sqref="J92">
    <cfRule type="cellIs" dxfId="32" priority="42" operator="equal">
      <formula>"Nav paredzēts"</formula>
    </cfRule>
  </conditionalFormatting>
  <conditionalFormatting sqref="J108">
    <cfRule type="cellIs" dxfId="31" priority="40" operator="equal">
      <formula>"Nav paredzēts"</formula>
    </cfRule>
  </conditionalFormatting>
  <conditionalFormatting sqref="J124">
    <cfRule type="cellIs" dxfId="30" priority="38" operator="equal">
      <formula>"Nav paredzēts"</formula>
    </cfRule>
  </conditionalFormatting>
  <conditionalFormatting sqref="J140">
    <cfRule type="cellIs" dxfId="29" priority="36" operator="equal">
      <formula>"Nav paredzēts"</formula>
    </cfRule>
  </conditionalFormatting>
  <conditionalFormatting sqref="J158">
    <cfRule type="cellIs" dxfId="28" priority="34" operator="equal">
      <formula>"Nav paredzēts"</formula>
    </cfRule>
  </conditionalFormatting>
  <conditionalFormatting sqref="J174">
    <cfRule type="cellIs" dxfId="27" priority="32" operator="equal">
      <formula>"Nav paredzēts"</formula>
    </cfRule>
  </conditionalFormatting>
  <conditionalFormatting sqref="J190">
    <cfRule type="cellIs" dxfId="26" priority="30" operator="equal">
      <formula>"Nav paredzēts"</formula>
    </cfRule>
  </conditionalFormatting>
  <conditionalFormatting sqref="J206">
    <cfRule type="cellIs" dxfId="25" priority="28" operator="equal">
      <formula>"Nav paredzēts"</formula>
    </cfRule>
  </conditionalFormatting>
  <conditionalFormatting sqref="J224">
    <cfRule type="cellIs" dxfId="24" priority="26" operator="equal">
      <formula>"Nav paredzēts"</formula>
    </cfRule>
  </conditionalFormatting>
  <conditionalFormatting sqref="J240">
    <cfRule type="cellIs" dxfId="23" priority="22" operator="equal">
      <formula>"Nav paredzēts"</formula>
    </cfRule>
  </conditionalFormatting>
  <conditionalFormatting sqref="J256">
    <cfRule type="cellIs" dxfId="22" priority="3" operator="equal">
      <formula>"Nav paredzēts"</formula>
    </cfRule>
  </conditionalFormatting>
  <conditionalFormatting sqref="J272">
    <cfRule type="cellIs" dxfId="21" priority="1" operator="equal">
      <formula>"Nav paredzēts"</formula>
    </cfRule>
  </conditionalFormatting>
  <conditionalFormatting sqref="J288">
    <cfRule type="cellIs" dxfId="20" priority="7" operator="equal">
      <formula>"Nav paredzēts"</formula>
    </cfRule>
  </conditionalFormatting>
  <conditionalFormatting sqref="J304">
    <cfRule type="cellIs" dxfId="19" priority="5" operator="equal">
      <formula>"Nav paredzēts"</formula>
    </cfRule>
  </conditionalFormatting>
  <conditionalFormatting sqref="J320">
    <cfRule type="cellIs" dxfId="18" priority="11" operator="equal">
      <formula>"Nav paredzēts"</formula>
    </cfRule>
  </conditionalFormatting>
  <conditionalFormatting sqref="J336">
    <cfRule type="cellIs" dxfId="17" priority="9" operator="equal">
      <formula>"Nav paredzēts"</formula>
    </cfRule>
  </conditionalFormatting>
  <conditionalFormatting sqref="J352">
    <cfRule type="cellIs" dxfId="16" priority="15" operator="equal">
      <formula>"Nav paredzēts"</formula>
    </cfRule>
  </conditionalFormatting>
  <conditionalFormatting sqref="J368">
    <cfRule type="cellIs" dxfId="15" priority="13" operator="equal">
      <formula>"Nav paredzēts"</formula>
    </cfRule>
  </conditionalFormatting>
  <conditionalFormatting sqref="J384">
    <cfRule type="cellIs" dxfId="14" priority="24" operator="equal">
      <formula>"Nav paredzēts"</formula>
    </cfRule>
  </conditionalFormatting>
  <conditionalFormatting sqref="J400">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7" activePane="bottomRight" state="frozen"/>
      <selection pane="topRight" activeCell="C1" sqref="C1"/>
      <selection pane="bottomLeft" activeCell="A6" sqref="A6"/>
      <selection pane="bottomRight" activeCell="D43" sqref="D43"/>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78" t="s">
        <v>312</v>
      </c>
      <c r="B1" s="578"/>
    </row>
    <row r="2" spans="1:14" s="448" customFormat="1" ht="24.95" customHeight="1" x14ac:dyDescent="0.35">
      <c r="A2" s="590" t="s">
        <v>352</v>
      </c>
      <c r="B2" s="590"/>
    </row>
    <row r="3" spans="1:14" x14ac:dyDescent="0.25">
      <c r="A3" s="447"/>
      <c r="B3" s="447"/>
    </row>
    <row r="4" spans="1:14" s="4" customFormat="1" ht="45" customHeight="1" x14ac:dyDescent="0.2">
      <c r="A4" s="591" t="s">
        <v>353</v>
      </c>
      <c r="B4" s="592" t="s">
        <v>354</v>
      </c>
      <c r="C4" s="588" t="s">
        <v>355</v>
      </c>
      <c r="D4" s="588"/>
      <c r="E4" s="588" t="s">
        <v>149</v>
      </c>
      <c r="F4" s="588"/>
      <c r="G4" s="589" t="s">
        <v>356</v>
      </c>
    </row>
    <row r="5" spans="1:14" s="4" customFormat="1" ht="24" x14ac:dyDescent="0.2">
      <c r="A5" s="591"/>
      <c r="B5" s="592"/>
      <c r="C5" s="7" t="s">
        <v>132</v>
      </c>
      <c r="D5" s="7" t="s">
        <v>133</v>
      </c>
      <c r="E5" s="449" t="s">
        <v>130</v>
      </c>
      <c r="F5" s="450" t="s">
        <v>131</v>
      </c>
      <c r="G5" s="589"/>
    </row>
    <row r="6" spans="1:14" s="4" customFormat="1" ht="12.75" hidden="1" x14ac:dyDescent="0.2">
      <c r="A6" s="8">
        <v>1</v>
      </c>
      <c r="B6" s="9" t="s">
        <v>134</v>
      </c>
      <c r="C6" s="451">
        <f>SUM('1.1.A. Iesniedzējs:1.3.6.R.14.,41.,45.vai dz.c.s.'!F7)</f>
        <v>0</v>
      </c>
      <c r="D6" s="451">
        <f>SUM('1.1.A. Iesniedzējs:1.3.6.R.14.,41.,45.vai dz.c.s.'!G7)</f>
        <v>0</v>
      </c>
      <c r="E6" s="451">
        <f>SUM(C6:D6)</f>
        <v>0</v>
      </c>
      <c r="F6" s="452" t="e">
        <f t="shared" ref="F6:F23" si="0">E6/$E$23</f>
        <v>#DIV/0!</v>
      </c>
      <c r="G6" s="37">
        <f>ROUND(E6/121*21,2)</f>
        <v>0</v>
      </c>
    </row>
    <row r="7" spans="1:14" s="4" customFormat="1" ht="12.75" x14ac:dyDescent="0.2">
      <c r="A7" s="8">
        <v>2</v>
      </c>
      <c r="B7" s="9" t="s">
        <v>135</v>
      </c>
      <c r="C7" s="451">
        <f>SUM('1.1.A. Iesniedzējs:1.3.6.R.14.,41.,45.vai dz.c.s.'!F8)</f>
        <v>0</v>
      </c>
      <c r="D7" s="451">
        <f>SUM('1.1.A. Iesniedzējs:1.3.6.R.14.,41.,45.vai dz.c.s.'!G8)</f>
        <v>0</v>
      </c>
      <c r="E7" s="451">
        <f t="shared" ref="E7:E22" si="1">SUM(C7:D7)</f>
        <v>0</v>
      </c>
      <c r="F7" s="452" t="e">
        <f t="shared" si="0"/>
        <v>#DIV/0!</v>
      </c>
      <c r="G7" s="37">
        <f t="shared" ref="G7:G22" si="2">ROUND(E7/121*21,2)</f>
        <v>0</v>
      </c>
    </row>
    <row r="8" spans="1:14" s="4" customFormat="1" ht="12.75" hidden="1" x14ac:dyDescent="0.2">
      <c r="A8" s="8">
        <v>3</v>
      </c>
      <c r="B8" s="9" t="s">
        <v>136</v>
      </c>
      <c r="C8" s="451">
        <f>SUM('1.1.A. Iesniedzējs:1.3.6.R.14.,41.,45.vai dz.c.s.'!F9)</f>
        <v>0</v>
      </c>
      <c r="D8" s="451">
        <f>SUM('1.1.A. Iesniedzējs:1.3.6.R.14.,41.,45.vai dz.c.s.'!G9)</f>
        <v>0</v>
      </c>
      <c r="E8" s="451">
        <f t="shared" si="1"/>
        <v>0</v>
      </c>
      <c r="F8" s="452" t="e">
        <f t="shared" si="0"/>
        <v>#DIV/0!</v>
      </c>
      <c r="G8" s="37">
        <f t="shared" si="2"/>
        <v>0</v>
      </c>
    </row>
    <row r="9" spans="1:14" s="4" customFormat="1" ht="12.75" hidden="1" x14ac:dyDescent="0.2">
      <c r="A9" s="8">
        <v>4</v>
      </c>
      <c r="B9" s="9" t="s">
        <v>137</v>
      </c>
      <c r="C9" s="451">
        <f>SUM('1.1.A. Iesniedzējs:1.3.6.R.14.,41.,45.vai dz.c.s.'!F10)</f>
        <v>0</v>
      </c>
      <c r="D9" s="451">
        <f>SUM('1.1.A. Iesniedzējs:1.3.6.R.14.,41.,45.vai dz.c.s.'!G10)</f>
        <v>0</v>
      </c>
      <c r="E9" s="451">
        <f t="shared" si="1"/>
        <v>0</v>
      </c>
      <c r="F9" s="452" t="e">
        <f t="shared" si="0"/>
        <v>#DIV/0!</v>
      </c>
      <c r="G9" s="37">
        <f t="shared" si="2"/>
        <v>0</v>
      </c>
    </row>
    <row r="10" spans="1:14" s="4" customFormat="1" ht="12.75" hidden="1" x14ac:dyDescent="0.2">
      <c r="A10" s="8">
        <v>5</v>
      </c>
      <c r="B10" s="9" t="s">
        <v>138</v>
      </c>
      <c r="C10" s="451">
        <f>SUM('1.1.A. Iesniedzējs:1.3.6.R.14.,41.,45.vai dz.c.s.'!F11)</f>
        <v>0</v>
      </c>
      <c r="D10" s="451">
        <f>SUM('1.1.A. Iesniedzējs:1.3.6.R.14.,41.,45.vai dz.c.s.'!G11)</f>
        <v>0</v>
      </c>
      <c r="E10" s="451">
        <f t="shared" si="1"/>
        <v>0</v>
      </c>
      <c r="F10" s="452" t="e">
        <f t="shared" si="0"/>
        <v>#DIV/0!</v>
      </c>
      <c r="G10" s="37">
        <f t="shared" si="2"/>
        <v>0</v>
      </c>
    </row>
    <row r="11" spans="1:14" s="4" customFormat="1" ht="12.75" hidden="1" x14ac:dyDescent="0.2">
      <c r="A11" s="8">
        <v>6</v>
      </c>
      <c r="B11" s="9" t="s">
        <v>139</v>
      </c>
      <c r="C11" s="451">
        <f>SUM('1.1.A. Iesniedzējs:1.3.6.R.14.,41.,45.vai dz.c.s.'!F12)</f>
        <v>0</v>
      </c>
      <c r="D11" s="451">
        <f>SUM('1.1.A. Iesniedzējs:1.3.6.R.14.,41.,45.vai dz.c.s.'!G12)</f>
        <v>0</v>
      </c>
      <c r="E11" s="451">
        <f t="shared" si="1"/>
        <v>0</v>
      </c>
      <c r="F11" s="452" t="e">
        <f t="shared" si="0"/>
        <v>#DIV/0!</v>
      </c>
      <c r="G11" s="37">
        <f t="shared" si="2"/>
        <v>0</v>
      </c>
    </row>
    <row r="12" spans="1:14" s="4" customFormat="1" ht="12.75" x14ac:dyDescent="0.2">
      <c r="A12" s="8">
        <v>7</v>
      </c>
      <c r="B12" s="9" t="s">
        <v>140</v>
      </c>
      <c r="C12" s="451">
        <f>SUM('1.1.A. Iesniedzējs:1.3.6.R.14.,41.,45.vai dz.c.s.'!F13)</f>
        <v>0</v>
      </c>
      <c r="D12" s="451">
        <f>SUM('1.1.A. Iesniedzējs:1.3.6.R.14.,41.,45.vai dz.c.s.'!G13)</f>
        <v>0</v>
      </c>
      <c r="E12" s="451">
        <f t="shared" si="1"/>
        <v>0</v>
      </c>
      <c r="F12" s="452" t="e">
        <f t="shared" si="0"/>
        <v>#DIV/0!</v>
      </c>
      <c r="G12" s="37">
        <f t="shared" si="2"/>
        <v>0</v>
      </c>
    </row>
    <row r="13" spans="1:14" s="4" customFormat="1" ht="12.75" hidden="1" x14ac:dyDescent="0.2">
      <c r="A13" s="11" t="s">
        <v>154</v>
      </c>
      <c r="B13" s="12" t="s">
        <v>155</v>
      </c>
      <c r="C13" s="451">
        <f>SUM('1.1.A. Iesniedzējs:1.3.6.R.14.,41.,45.vai dz.c.s.'!F14)</f>
        <v>0</v>
      </c>
      <c r="D13" s="451">
        <f>SUM('1.1.A. Iesniedzējs:1.3.6.R.14.,41.,45.vai dz.c.s.'!G14)</f>
        <v>0</v>
      </c>
      <c r="E13" s="451">
        <f t="shared" si="1"/>
        <v>0</v>
      </c>
      <c r="F13" s="452" t="e">
        <f t="shared" si="0"/>
        <v>#DIV/0!</v>
      </c>
      <c r="G13" s="37">
        <f t="shared" si="2"/>
        <v>0</v>
      </c>
    </row>
    <row r="14" spans="1:14" s="4" customFormat="1" ht="12.75" x14ac:dyDescent="0.2">
      <c r="A14" s="11" t="s">
        <v>156</v>
      </c>
      <c r="B14" s="12" t="s">
        <v>157</v>
      </c>
      <c r="C14" s="451">
        <f>SUM('1.1.A. Iesniedzējs:1.3.6.R.14.,41.,45.vai dz.c.s.'!F15)</f>
        <v>0</v>
      </c>
      <c r="D14" s="451">
        <f>SUM('1.1.A. Iesniedzējs:1.3.6.R.14.,41.,45.vai dz.c.s.'!G15)</f>
        <v>0</v>
      </c>
      <c r="E14" s="451">
        <f t="shared" si="1"/>
        <v>0</v>
      </c>
      <c r="F14" s="452" t="e">
        <f t="shared" si="0"/>
        <v>#DIV/0!</v>
      </c>
      <c r="G14" s="37">
        <f t="shared" si="2"/>
        <v>0</v>
      </c>
    </row>
    <row r="15" spans="1:14" s="4" customFormat="1" ht="12.75" hidden="1" x14ac:dyDescent="0.2">
      <c r="A15" s="8">
        <v>8</v>
      </c>
      <c r="B15" s="9" t="s">
        <v>141</v>
      </c>
      <c r="C15" s="451">
        <f>SUM('1.1.A. Iesniedzējs:1.3.6.R.14.,41.,45.vai dz.c.s.'!F16)</f>
        <v>0</v>
      </c>
      <c r="D15" s="451">
        <f>SUM('1.1.A. Iesniedzējs:1.3.6.R.14.,41.,45.vai dz.c.s.'!G16)</f>
        <v>0</v>
      </c>
      <c r="E15" s="451">
        <f t="shared" si="1"/>
        <v>0</v>
      </c>
      <c r="F15" s="452" t="e">
        <f t="shared" si="0"/>
        <v>#DIV/0!</v>
      </c>
      <c r="G15" s="37">
        <f t="shared" si="2"/>
        <v>0</v>
      </c>
    </row>
    <row r="16" spans="1:14" s="4" customFormat="1" ht="12.75" hidden="1" x14ac:dyDescent="0.2">
      <c r="A16" s="8">
        <v>9</v>
      </c>
      <c r="B16" s="9" t="s">
        <v>142</v>
      </c>
      <c r="C16" s="451">
        <f>SUM('1.1.A. Iesniedzējs:1.3.6.R.14.,41.,45.vai dz.c.s.'!F17)</f>
        <v>0</v>
      </c>
      <c r="D16" s="451">
        <f>SUM('1.1.A. Iesniedzējs:1.3.6.R.14.,41.,45.vai dz.c.s.'!G17)</f>
        <v>0</v>
      </c>
      <c r="E16" s="451">
        <f t="shared" si="1"/>
        <v>0</v>
      </c>
      <c r="F16" s="452" t="e">
        <f t="shared" si="0"/>
        <v>#DIV/0!</v>
      </c>
      <c r="G16" s="37">
        <f t="shared" si="2"/>
        <v>0</v>
      </c>
      <c r="N16" s="453"/>
    </row>
    <row r="17" spans="1:14" s="4" customFormat="1" ht="12.75" hidden="1" x14ac:dyDescent="0.2">
      <c r="A17" s="8">
        <v>10</v>
      </c>
      <c r="B17" s="9" t="s">
        <v>143</v>
      </c>
      <c r="C17" s="451">
        <f>SUM('1.1.A. Iesniedzējs:1.3.6.R.14.,41.,45.vai dz.c.s.'!F18)</f>
        <v>0</v>
      </c>
      <c r="D17" s="451">
        <f>SUM('1.1.A. Iesniedzējs:1.3.6.R.14.,41.,45.vai dz.c.s.'!G18)</f>
        <v>0</v>
      </c>
      <c r="E17" s="451">
        <f t="shared" si="1"/>
        <v>0</v>
      </c>
      <c r="F17" s="452" t="e">
        <f t="shared" si="0"/>
        <v>#DIV/0!</v>
      </c>
      <c r="G17" s="37">
        <f t="shared" si="2"/>
        <v>0</v>
      </c>
      <c r="N17" s="453"/>
    </row>
    <row r="18" spans="1:14" s="4" customFormat="1" ht="25.5" hidden="1" x14ac:dyDescent="0.2">
      <c r="A18" s="8">
        <v>11</v>
      </c>
      <c r="B18" s="9" t="s">
        <v>144</v>
      </c>
      <c r="C18" s="451">
        <f>SUM('1.1.A. Iesniedzējs:1.3.6.R.14.,41.,45.vai dz.c.s.'!F19)</f>
        <v>0</v>
      </c>
      <c r="D18" s="451">
        <f>SUM('1.1.A. Iesniedzējs:1.3.6.R.14.,41.,45.vai dz.c.s.'!G19)</f>
        <v>0</v>
      </c>
      <c r="E18" s="451">
        <f t="shared" si="1"/>
        <v>0</v>
      </c>
      <c r="F18" s="452" t="e">
        <f t="shared" si="0"/>
        <v>#DIV/0!</v>
      </c>
      <c r="G18" s="37">
        <f t="shared" si="2"/>
        <v>0</v>
      </c>
      <c r="N18" s="453"/>
    </row>
    <row r="19" spans="1:14" s="4" customFormat="1" ht="12.75" hidden="1" x14ac:dyDescent="0.2">
      <c r="A19" s="8">
        <v>12</v>
      </c>
      <c r="B19" s="9" t="s">
        <v>145</v>
      </c>
      <c r="C19" s="451">
        <f>SUM('1.1.A. Iesniedzējs:1.3.6.R.14.,41.,45.vai dz.c.s.'!F20)</f>
        <v>0</v>
      </c>
      <c r="D19" s="451">
        <f>SUM('1.1.A. Iesniedzējs:1.3.6.R.14.,41.,45.vai dz.c.s.'!G20)</f>
        <v>0</v>
      </c>
      <c r="E19" s="451">
        <f t="shared" si="1"/>
        <v>0</v>
      </c>
      <c r="F19" s="452" t="e">
        <f t="shared" si="0"/>
        <v>#DIV/0!</v>
      </c>
      <c r="G19" s="37">
        <f t="shared" si="2"/>
        <v>0</v>
      </c>
      <c r="N19" s="453"/>
    </row>
    <row r="20" spans="1:14" s="4" customFormat="1" ht="12.75" hidden="1" x14ac:dyDescent="0.2">
      <c r="A20" s="8">
        <v>13</v>
      </c>
      <c r="B20" s="9" t="s">
        <v>146</v>
      </c>
      <c r="C20" s="451">
        <f>SUM('1.1.A. Iesniedzējs:1.3.6.R.14.,41.,45.vai dz.c.s.'!F21)</f>
        <v>0</v>
      </c>
      <c r="D20" s="451">
        <f>SUM('1.1.A. Iesniedzējs:1.3.6.R.14.,41.,45.vai dz.c.s.'!G21)</f>
        <v>0</v>
      </c>
      <c r="E20" s="451">
        <f t="shared" si="1"/>
        <v>0</v>
      </c>
      <c r="F20" s="452" t="e">
        <f t="shared" si="0"/>
        <v>#DIV/0!</v>
      </c>
      <c r="G20" s="37">
        <f t="shared" si="2"/>
        <v>0</v>
      </c>
      <c r="N20" s="453"/>
    </row>
    <row r="21" spans="1:14" s="4" customFormat="1" ht="12.75" hidden="1" x14ac:dyDescent="0.2">
      <c r="A21" s="8">
        <v>14</v>
      </c>
      <c r="B21" s="9" t="s">
        <v>147</v>
      </c>
      <c r="C21" s="451">
        <f>SUM('1.1.A. Iesniedzējs:1.3.6.R.14.,41.,45.vai dz.c.s.'!F22)</f>
        <v>0</v>
      </c>
      <c r="D21" s="451">
        <f>SUM('1.1.A. Iesniedzējs:1.3.6.R.14.,41.,45.vai dz.c.s.'!G22)</f>
        <v>0</v>
      </c>
      <c r="E21" s="451">
        <f t="shared" si="1"/>
        <v>0</v>
      </c>
      <c r="F21" s="452" t="e">
        <f t="shared" si="0"/>
        <v>#DIV/0!</v>
      </c>
      <c r="G21" s="37">
        <f t="shared" si="2"/>
        <v>0</v>
      </c>
      <c r="N21" s="453"/>
    </row>
    <row r="22" spans="1:14" s="4" customFormat="1" ht="12.75" hidden="1" x14ac:dyDescent="0.2">
      <c r="A22" s="8">
        <v>15</v>
      </c>
      <c r="B22" s="9" t="s">
        <v>148</v>
      </c>
      <c r="C22" s="451">
        <f>SUM('1.1.A. Iesniedzējs:1.3.6.R.14.,41.,45.vai dz.c.s.'!F23)</f>
        <v>0</v>
      </c>
      <c r="D22" s="451">
        <f>SUM('1.1.A. Iesniedzējs:1.3.6.R.14.,41.,45.vai dz.c.s.'!G23)</f>
        <v>0</v>
      </c>
      <c r="E22" s="451">
        <f t="shared" si="1"/>
        <v>0</v>
      </c>
      <c r="F22" s="452" t="e">
        <f t="shared" si="0"/>
        <v>#DIV/0!</v>
      </c>
      <c r="G22" s="37">
        <f t="shared" si="2"/>
        <v>0</v>
      </c>
      <c r="N22" s="453"/>
    </row>
    <row r="23" spans="1:14" s="4" customFormat="1" ht="12.75" x14ac:dyDescent="0.2">
      <c r="A23" s="454"/>
      <c r="B23" s="455" t="s">
        <v>149</v>
      </c>
      <c r="C23" s="451">
        <f>SUM('1.1.A. Iesniedzējs:1.3.6.R.14.,41.,45.vai dz.c.s.'!F24)</f>
        <v>0</v>
      </c>
      <c r="D23" s="451">
        <f>SUM('1.1.A. Iesniedzējs:1.3.6.R.14.,41.,45.vai dz.c.s.'!G24)</f>
        <v>0</v>
      </c>
      <c r="E23" s="456">
        <f>SUM(C23:D23)</f>
        <v>0</v>
      </c>
      <c r="F23" s="457"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357</v>
      </c>
      <c r="B25" s="3"/>
      <c r="C25" s="3"/>
      <c r="D25" s="3"/>
      <c r="E25" s="3"/>
      <c r="F25" s="3"/>
      <c r="G25" s="3"/>
    </row>
    <row r="26" spans="1:14" s="4" customFormat="1" ht="12.75" x14ac:dyDescent="0.2">
      <c r="A26" s="3" t="s">
        <v>358</v>
      </c>
      <c r="B26" s="3"/>
      <c r="C26" s="3"/>
      <c r="D26" s="3"/>
      <c r="E26" s="3"/>
      <c r="F26" s="3"/>
      <c r="G26" s="3"/>
    </row>
    <row r="27" spans="1:14" s="4" customFormat="1" ht="12.75" hidden="1" x14ac:dyDescent="0.2">
      <c r="A27" s="3"/>
      <c r="B27" s="3"/>
      <c r="C27" s="3"/>
      <c r="D27" s="3"/>
      <c r="E27" s="3"/>
      <c r="F27" s="3"/>
      <c r="G27" s="3"/>
    </row>
    <row r="28" spans="1:14" hidden="1" x14ac:dyDescent="0.25">
      <c r="A28" s="447"/>
      <c r="B28" s="447"/>
      <c r="C28" s="447"/>
      <c r="D28" s="447"/>
      <c r="E28" s="447"/>
      <c r="F28" s="447"/>
      <c r="G28" s="447"/>
    </row>
    <row r="29" spans="1:14" hidden="1" x14ac:dyDescent="0.25">
      <c r="A29" s="447"/>
      <c r="B29" s="447"/>
      <c r="C29" s="447"/>
      <c r="D29" s="447"/>
      <c r="E29" s="447"/>
      <c r="F29" s="447"/>
      <c r="G29" s="447"/>
    </row>
    <row r="30" spans="1:14" hidden="1" x14ac:dyDescent="0.25">
      <c r="A30" s="458"/>
      <c r="B30" s="447"/>
      <c r="C30" s="447"/>
      <c r="D30" s="447"/>
      <c r="E30" s="447"/>
      <c r="F30" s="447"/>
      <c r="G30" s="447"/>
    </row>
    <row r="31" spans="1:14" hidden="1" x14ac:dyDescent="0.25">
      <c r="A31" s="447"/>
      <c r="B31" s="447"/>
      <c r="C31" s="447"/>
      <c r="D31" s="447"/>
      <c r="E31" s="447"/>
      <c r="F31" s="447"/>
      <c r="G31" s="447"/>
    </row>
    <row r="32" spans="1:14" hidden="1" x14ac:dyDescent="0.25">
      <c r="A32" s="447"/>
      <c r="B32" s="447"/>
      <c r="C32" s="447"/>
      <c r="D32" s="447"/>
      <c r="E32" s="447"/>
      <c r="F32" s="447"/>
      <c r="G32" s="447"/>
    </row>
    <row r="33" spans="1:7" hidden="1" x14ac:dyDescent="0.25">
      <c r="A33" s="447"/>
      <c r="B33" s="447"/>
      <c r="C33" s="447"/>
      <c r="D33" s="447"/>
      <c r="E33" s="447"/>
      <c r="F33" s="447"/>
      <c r="G33" s="447"/>
    </row>
    <row r="34" spans="1:7" hidden="1" x14ac:dyDescent="0.25">
      <c r="A34" s="447"/>
      <c r="B34" s="447"/>
      <c r="C34" s="447"/>
      <c r="D34" s="447"/>
      <c r="E34" s="447"/>
      <c r="F34" s="447"/>
      <c r="G34" s="447"/>
    </row>
    <row r="35" spans="1:7" hidden="1" x14ac:dyDescent="0.25">
      <c r="A35" s="447"/>
      <c r="B35" s="447"/>
      <c r="C35" s="447"/>
      <c r="D35" s="447"/>
      <c r="E35" s="447"/>
      <c r="F35" s="447"/>
      <c r="G35" s="447"/>
    </row>
    <row r="36" spans="1:7" hidden="1" x14ac:dyDescent="0.25">
      <c r="A36" s="447"/>
      <c r="B36" s="447"/>
      <c r="C36" s="447"/>
      <c r="D36" s="447"/>
      <c r="E36" s="447"/>
      <c r="F36" s="447"/>
      <c r="G36" s="447"/>
    </row>
    <row r="37" spans="1:7" hidden="1" x14ac:dyDescent="0.25"/>
    <row r="38" spans="1:7" hidden="1" x14ac:dyDescent="0.25"/>
  </sheetData>
  <sheetProtection algorithmName="SHA-512" hashValue="LY8+xuUczdx1Q6w954Q1DH19ocffKSsIf+I4GdrDYLzhYfjWsBw+6x0wfCa0Bq4GHypl0mWoOK66dEbcHmKWOw==" saltValue="8l/s6K3XVkWUZVVoJD30tQ=="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08"/>
  <sheetViews>
    <sheetView topLeftCell="A13" zoomScale="90" zoomScaleNormal="90" workbookViewId="0">
      <selection activeCell="L33" sqref="L33"/>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359</v>
      </c>
    </row>
    <row r="2" spans="1:8" x14ac:dyDescent="0.2">
      <c r="G2" s="85"/>
    </row>
    <row r="3" spans="1:8" x14ac:dyDescent="0.2">
      <c r="A3" s="612" t="s">
        <v>360</v>
      </c>
      <c r="B3" s="612"/>
      <c r="C3" s="612"/>
      <c r="D3" s="612"/>
      <c r="E3" s="612"/>
      <c r="F3" s="612"/>
      <c r="G3" s="612"/>
    </row>
    <row r="4" spans="1:8" x14ac:dyDescent="0.2">
      <c r="A4" s="613" t="s">
        <v>361</v>
      </c>
      <c r="B4" s="613"/>
      <c r="C4" s="614"/>
      <c r="D4" s="614"/>
      <c r="E4" s="614"/>
      <c r="F4" s="614"/>
      <c r="G4" s="614"/>
    </row>
    <row r="5" spans="1:8" x14ac:dyDescent="0.2">
      <c r="A5" s="615"/>
      <c r="B5" s="615"/>
      <c r="C5" s="615"/>
      <c r="D5" s="615"/>
      <c r="E5" s="615"/>
      <c r="F5" s="615"/>
      <c r="G5" s="615"/>
    </row>
    <row r="6" spans="1:8" x14ac:dyDescent="0.2">
      <c r="A6" s="616" t="s">
        <v>362</v>
      </c>
      <c r="B6" s="616"/>
      <c r="C6" s="616"/>
      <c r="D6" s="616"/>
      <c r="E6" s="616"/>
      <c r="F6" s="616"/>
      <c r="G6" s="616"/>
    </row>
    <row r="7" spans="1:8" x14ac:dyDescent="0.2">
      <c r="A7" s="612" t="s">
        <v>363</v>
      </c>
      <c r="B7" s="612"/>
      <c r="C7" s="612"/>
      <c r="D7" s="612"/>
      <c r="E7" s="612"/>
      <c r="F7" s="612"/>
      <c r="G7" s="612"/>
    </row>
    <row r="8" spans="1:8" ht="26.25" customHeight="1" x14ac:dyDescent="0.2">
      <c r="A8" s="616" t="s">
        <v>364</v>
      </c>
      <c r="B8" s="616"/>
      <c r="C8" s="616"/>
      <c r="D8" s="616"/>
      <c r="E8" s="616"/>
      <c r="F8" s="616"/>
      <c r="G8" s="616"/>
    </row>
    <row r="9" spans="1:8" x14ac:dyDescent="0.2">
      <c r="A9" s="617" t="s">
        <v>365</v>
      </c>
      <c r="B9" s="617"/>
      <c r="C9" s="617"/>
      <c r="D9" s="617"/>
      <c r="E9" s="617"/>
      <c r="F9" s="617"/>
      <c r="G9" s="617"/>
    </row>
    <row r="10" spans="1:8" x14ac:dyDescent="0.2">
      <c r="A10" s="617"/>
      <c r="B10" s="617"/>
      <c r="C10" s="617"/>
      <c r="D10" s="617"/>
      <c r="E10" s="617"/>
      <c r="F10" s="617"/>
      <c r="G10" s="617"/>
    </row>
    <row r="11" spans="1:8" x14ac:dyDescent="0.2">
      <c r="A11" s="617"/>
      <c r="B11" s="617"/>
      <c r="C11" s="617"/>
      <c r="D11" s="617"/>
      <c r="E11" s="617"/>
      <c r="F11" s="617"/>
      <c r="G11" s="617"/>
    </row>
    <row r="12" spans="1:8" ht="62.25" customHeight="1" x14ac:dyDescent="0.2">
      <c r="A12" s="618"/>
      <c r="B12" s="619"/>
      <c r="C12" s="619"/>
      <c r="D12" s="619"/>
      <c r="E12" s="619"/>
      <c r="F12" s="619"/>
      <c r="G12" s="620"/>
    </row>
    <row r="14" spans="1:8" s="50" customFormat="1" ht="23.25" customHeight="1" x14ac:dyDescent="0.2">
      <c r="A14" s="621" t="s">
        <v>366</v>
      </c>
      <c r="B14" s="602"/>
      <c r="C14" s="622"/>
      <c r="D14" s="622"/>
      <c r="E14" s="622"/>
      <c r="F14" s="622"/>
      <c r="G14" s="623"/>
      <c r="H14" s="49"/>
    </row>
    <row r="15" spans="1:8" s="50" customFormat="1" x14ac:dyDescent="0.2">
      <c r="A15" s="51" t="s">
        <v>124</v>
      </c>
      <c r="B15" s="609" t="s">
        <v>367</v>
      </c>
      <c r="C15" s="624"/>
      <c r="D15" s="143" t="s">
        <v>368</v>
      </c>
      <c r="E15" s="625"/>
      <c r="F15" s="625"/>
      <c r="G15" s="3"/>
    </row>
    <row r="16" spans="1:8" s="50" customFormat="1" x14ac:dyDescent="0.2">
      <c r="A16" s="140">
        <v>1</v>
      </c>
      <c r="B16" s="593" t="s">
        <v>5</v>
      </c>
      <c r="C16" s="594"/>
      <c r="D16" s="82">
        <f>'Dati par projektu'!C18</f>
        <v>15</v>
      </c>
      <c r="E16" s="625"/>
      <c r="F16" s="625"/>
      <c r="G16" s="3"/>
    </row>
    <row r="17" spans="1:7" s="50" customFormat="1" x14ac:dyDescent="0.2">
      <c r="A17" s="52">
        <v>2</v>
      </c>
      <c r="B17" s="626" t="s">
        <v>369</v>
      </c>
      <c r="C17" s="627"/>
      <c r="D17" s="53">
        <f>'6. DL finanšu_analīze'!F3</f>
        <v>0.04</v>
      </c>
      <c r="E17" s="625"/>
      <c r="F17" s="625"/>
      <c r="G17" s="3"/>
    </row>
    <row r="18" spans="1:7" s="50" customFormat="1" x14ac:dyDescent="0.2">
      <c r="A18" s="608" t="s">
        <v>124</v>
      </c>
      <c r="B18" s="604" t="s">
        <v>367</v>
      </c>
      <c r="C18" s="605"/>
      <c r="D18" s="608" t="s">
        <v>370</v>
      </c>
      <c r="E18" s="608" t="s">
        <v>371</v>
      </c>
      <c r="F18" s="609" t="s">
        <v>372</v>
      </c>
      <c r="G18" s="610"/>
    </row>
    <row r="19" spans="1:7" s="50" customFormat="1" x14ac:dyDescent="0.2">
      <c r="A19" s="608"/>
      <c r="B19" s="606"/>
      <c r="C19" s="607"/>
      <c r="D19" s="608"/>
      <c r="E19" s="608"/>
      <c r="F19" s="611" t="s">
        <v>373</v>
      </c>
      <c r="G19" s="610"/>
    </row>
    <row r="20" spans="1:7" s="50" customFormat="1" x14ac:dyDescent="0.2">
      <c r="A20" s="140">
        <v>3</v>
      </c>
      <c r="B20" s="593" t="s">
        <v>374</v>
      </c>
      <c r="C20" s="594"/>
      <c r="D20" s="54">
        <f>'6. DL finanšu_analīze'!G36</f>
        <v>0</v>
      </c>
      <c r="E20" s="54">
        <f>'6. DL finanšu_analīze'!F36</f>
        <v>0</v>
      </c>
      <c r="F20" s="595" t="s">
        <v>375</v>
      </c>
      <c r="G20" s="595"/>
    </row>
    <row r="21" spans="1:7" s="50" customFormat="1" ht="12.75" customHeight="1" x14ac:dyDescent="0.2">
      <c r="A21" s="140">
        <v>4</v>
      </c>
      <c r="B21" s="593" t="s">
        <v>376</v>
      </c>
      <c r="C21" s="594"/>
      <c r="D21" s="54">
        <f>IF(D20=0,0,IF(('3. DL invest.n.pl.AR pr.'!AJ9+'3. DL invest.n.pl.AR pr.'!AJ16)&gt;0,'6. DL finanšu_analīze'!G26,0))</f>
        <v>0</v>
      </c>
      <c r="E21" s="54">
        <f>IF(E20=0,0,IF(('3. DL invest.n.pl.AR pr.'!AJ9+'3. DL invest.n.pl.AR pr.'!AJ16)&gt;0,'6. DL finanšu_analīze'!F26,0))</f>
        <v>0</v>
      </c>
      <c r="F21" s="595" t="s">
        <v>375</v>
      </c>
      <c r="G21" s="595"/>
    </row>
    <row r="22" spans="1:7" s="50" customFormat="1" ht="12.75" customHeight="1" x14ac:dyDescent="0.2">
      <c r="A22" s="140">
        <v>5</v>
      </c>
      <c r="B22" s="593" t="s">
        <v>377</v>
      </c>
      <c r="C22" s="594"/>
      <c r="D22" s="83"/>
      <c r="E22" s="54">
        <f>IF(E20=0,0,'6. DL finanšu_analīze'!F22)</f>
        <v>0</v>
      </c>
      <c r="F22" s="595" t="s">
        <v>375</v>
      </c>
      <c r="G22" s="595"/>
    </row>
    <row r="23" spans="1:7" s="50" customFormat="1" ht="30.6" customHeight="1" x14ac:dyDescent="0.2">
      <c r="A23" s="140">
        <v>6</v>
      </c>
      <c r="B23" s="596" t="s">
        <v>378</v>
      </c>
      <c r="C23" s="597"/>
      <c r="D23" s="83"/>
      <c r="E23" s="54">
        <f>IF(E20=0,0,-'6. DL finanšu_analīze'!F23)</f>
        <v>0</v>
      </c>
      <c r="F23" s="595" t="s">
        <v>375</v>
      </c>
      <c r="G23" s="595"/>
    </row>
    <row r="24" spans="1:7" s="50" customFormat="1" ht="12.75" customHeight="1" x14ac:dyDescent="0.2">
      <c r="A24" s="598"/>
      <c r="B24" s="599"/>
      <c r="C24" s="599"/>
      <c r="D24" s="599"/>
      <c r="E24" s="599"/>
    </row>
    <row r="25" spans="1:7" s="50" customFormat="1" x14ac:dyDescent="0.2">
      <c r="D25" s="56"/>
    </row>
    <row r="26" spans="1:7" s="50" customFormat="1" x14ac:dyDescent="0.2">
      <c r="A26" s="600" t="s">
        <v>379</v>
      </c>
      <c r="B26" s="601"/>
      <c r="C26" s="602"/>
      <c r="D26" s="602"/>
      <c r="E26" s="602"/>
      <c r="F26" s="602"/>
      <c r="G26" s="603"/>
    </row>
    <row r="27" spans="1:7" s="50" customFormat="1" x14ac:dyDescent="0.2">
      <c r="A27" s="51"/>
      <c r="B27" s="604" t="s">
        <v>367</v>
      </c>
      <c r="C27" s="605"/>
      <c r="D27" s="608" t="s">
        <v>370</v>
      </c>
      <c r="E27" s="608" t="s">
        <v>371</v>
      </c>
      <c r="F27" s="609" t="s">
        <v>372</v>
      </c>
      <c r="G27" s="610"/>
    </row>
    <row r="28" spans="1:7" s="50" customFormat="1" x14ac:dyDescent="0.2">
      <c r="A28" s="57"/>
      <c r="B28" s="606"/>
      <c r="C28" s="607"/>
      <c r="D28" s="608"/>
      <c r="E28" s="608"/>
      <c r="F28" s="611" t="s">
        <v>373</v>
      </c>
      <c r="G28" s="610"/>
    </row>
    <row r="29" spans="1:7" s="50" customFormat="1" ht="24" customHeight="1" x14ac:dyDescent="0.2">
      <c r="A29" s="58">
        <v>7</v>
      </c>
      <c r="B29" s="593" t="s">
        <v>380</v>
      </c>
      <c r="C29" s="594"/>
      <c r="D29" s="83"/>
      <c r="E29" s="54">
        <f>IF(('3. DL invest.n.pl.AR pr.'!AJ9+'3. DL invest.n.pl.AR pr.'!AJ16)&gt;0,E22-E23+E21,0)</f>
        <v>0</v>
      </c>
      <c r="F29" s="595" t="s">
        <v>375</v>
      </c>
      <c r="G29" s="595"/>
    </row>
    <row r="30" spans="1:7" s="50" customFormat="1" ht="24" customHeight="1" x14ac:dyDescent="0.2">
      <c r="A30" s="140">
        <v>8</v>
      </c>
      <c r="B30" s="593" t="s">
        <v>381</v>
      </c>
      <c r="C30" s="594"/>
      <c r="D30" s="83"/>
      <c r="E30" s="54">
        <f>E20-E29</f>
        <v>0</v>
      </c>
      <c r="F30" s="595" t="s">
        <v>375</v>
      </c>
      <c r="G30" s="595"/>
    </row>
    <row r="31" spans="1:7" s="50" customFormat="1" ht="26.25" customHeight="1" x14ac:dyDescent="0.2">
      <c r="A31" s="140">
        <v>9</v>
      </c>
      <c r="B31" s="593" t="s">
        <v>382</v>
      </c>
      <c r="C31" s="594"/>
      <c r="D31" s="83"/>
      <c r="E31" s="59">
        <f>IF(E29=0,100%,IF(E30/E20&gt;100%,100%,E30/E20))</f>
        <v>1</v>
      </c>
      <c r="F31" s="595" t="s">
        <v>375</v>
      </c>
      <c r="G31" s="595"/>
    </row>
    <row r="32" spans="1:7" s="50" customFormat="1" ht="36" customHeight="1" x14ac:dyDescent="0.2">
      <c r="A32" s="140">
        <v>10</v>
      </c>
      <c r="B32" s="593" t="s">
        <v>383</v>
      </c>
      <c r="C32" s="594"/>
      <c r="D32" s="83"/>
      <c r="E32" s="60">
        <f>IF(E31&lt;0,0,G36*E31)</f>
        <v>0.85</v>
      </c>
      <c r="F32" s="595" t="s">
        <v>375</v>
      </c>
      <c r="G32" s="595"/>
    </row>
    <row r="33" spans="1:7" s="50" customFormat="1" ht="36" customHeight="1" x14ac:dyDescent="0.2">
      <c r="A33" s="140">
        <v>10</v>
      </c>
      <c r="B33" s="593" t="s">
        <v>384</v>
      </c>
      <c r="C33" s="594"/>
      <c r="D33" s="83"/>
      <c r="E33" s="60">
        <f>IF(E31&lt;0,0,G37*E31)</f>
        <v>0.85</v>
      </c>
      <c r="F33" s="595" t="s">
        <v>375</v>
      </c>
      <c r="G33" s="595"/>
    </row>
    <row r="34" spans="1:7" s="50" customFormat="1" ht="36" customHeight="1" x14ac:dyDescent="0.2">
      <c r="A34" s="140">
        <v>10</v>
      </c>
      <c r="B34" s="593" t="s">
        <v>385</v>
      </c>
      <c r="C34" s="594"/>
      <c r="D34" s="83"/>
      <c r="E34" s="60">
        <f>IF(E31&lt;0,0,G38*E31)</f>
        <v>0.85</v>
      </c>
      <c r="F34" s="595" t="s">
        <v>375</v>
      </c>
      <c r="G34" s="595"/>
    </row>
    <row r="35" spans="1:7" s="50" customFormat="1" x14ac:dyDescent="0.2">
      <c r="A35" s="99" t="s">
        <v>386</v>
      </c>
      <c r="D35" s="61" t="s">
        <v>387</v>
      </c>
    </row>
    <row r="36" spans="1:7" s="50" customFormat="1" x14ac:dyDescent="0.2">
      <c r="A36" s="99"/>
      <c r="B36" s="61"/>
      <c r="C36" s="61"/>
      <c r="D36" s="61"/>
      <c r="E36" s="61" t="str">
        <f>'9. DL PI Fin.plans'!A44</f>
        <v>Projekta iesniedzējs:</v>
      </c>
      <c r="F36" s="61"/>
      <c r="G36" s="100">
        <f>'1.1.B. Iesniedzējs'!C24</f>
        <v>0.85</v>
      </c>
    </row>
    <row r="37" spans="1:7" s="50" customFormat="1" x14ac:dyDescent="0.2">
      <c r="D37" s="56"/>
      <c r="E37" s="50" t="str">
        <f>'9. DL PI Fin.plans'!A108</f>
        <v>Sadarbības partneris 1:</v>
      </c>
      <c r="G37" s="100">
        <f>'1.2.1.B. Partneris-1'!C24</f>
        <v>0.85</v>
      </c>
    </row>
    <row r="38" spans="1:7" x14ac:dyDescent="0.2">
      <c r="E38" s="61" t="str">
        <f>'9. DL PI Fin.plans'!A174</f>
        <v>Sadarbības partneris 2:</v>
      </c>
      <c r="G38" s="100">
        <f>'1.2.2.B. Partneris-2'!C24</f>
        <v>0.85</v>
      </c>
    </row>
    <row r="39" spans="1:7" x14ac:dyDescent="0.2">
      <c r="A39" s="600" t="s">
        <v>388</v>
      </c>
      <c r="B39" s="601"/>
      <c r="C39" s="602"/>
      <c r="D39" s="602"/>
      <c r="E39" s="602"/>
      <c r="F39" s="602"/>
      <c r="G39" s="603"/>
    </row>
    <row r="40" spans="1:7" ht="25.5" x14ac:dyDescent="0.2">
      <c r="A40" s="630"/>
      <c r="B40" s="631"/>
      <c r="C40" s="630" t="s">
        <v>389</v>
      </c>
      <c r="D40" s="631"/>
      <c r="E40" s="630" t="s">
        <v>390</v>
      </c>
      <c r="F40" s="631"/>
      <c r="G40" s="62" t="s">
        <v>372</v>
      </c>
    </row>
    <row r="41" spans="1:7" ht="25.5" x14ac:dyDescent="0.2">
      <c r="A41" s="632"/>
      <c r="B41" s="633"/>
      <c r="C41" s="632" t="s">
        <v>391</v>
      </c>
      <c r="D41" s="633"/>
      <c r="E41" s="632" t="s">
        <v>392</v>
      </c>
      <c r="F41" s="633"/>
      <c r="G41" s="63" t="s">
        <v>373</v>
      </c>
    </row>
    <row r="42" spans="1:7" ht="42.75" customHeight="1" x14ac:dyDescent="0.2">
      <c r="A42" s="634" t="s">
        <v>393</v>
      </c>
      <c r="B42" s="635"/>
      <c r="C42" s="64" t="e">
        <f>'6. DL finanšu_analīze'!I31</f>
        <v>#NUM!</v>
      </c>
      <c r="D42" s="65" t="s">
        <v>394</v>
      </c>
      <c r="E42" s="64" t="e">
        <f>'6. DL finanšu_analīze'!I17</f>
        <v>#NUM!</v>
      </c>
      <c r="F42" s="65" t="s">
        <v>395</v>
      </c>
      <c r="G42" s="66" t="s">
        <v>375</v>
      </c>
    </row>
    <row r="43" spans="1:7" ht="57" customHeight="1" x14ac:dyDescent="0.2">
      <c r="A43" s="634" t="s">
        <v>396</v>
      </c>
      <c r="B43" s="635"/>
      <c r="C43" s="67">
        <f>'6. DL finanšu_analīze'!I30</f>
        <v>0</v>
      </c>
      <c r="D43" s="68" t="s">
        <v>397</v>
      </c>
      <c r="E43" s="67">
        <f>'6. DL finanšu_analīze'!I16</f>
        <v>0</v>
      </c>
      <c r="F43" s="68" t="s">
        <v>398</v>
      </c>
      <c r="G43" s="66" t="s">
        <v>375</v>
      </c>
    </row>
    <row r="44" spans="1:7" ht="53.25" customHeight="1" x14ac:dyDescent="0.2">
      <c r="A44" s="648" t="s">
        <v>399</v>
      </c>
      <c r="B44" s="648"/>
      <c r="C44" s="648"/>
      <c r="D44" s="648"/>
      <c r="E44" s="648"/>
      <c r="F44" s="648"/>
      <c r="G44" s="648"/>
    </row>
    <row r="45" spans="1:7" hidden="1" x14ac:dyDescent="0.2">
      <c r="A45" s="637" t="s">
        <v>400</v>
      </c>
      <c r="B45" s="638"/>
      <c r="C45" s="638"/>
      <c r="D45" s="638"/>
      <c r="E45" s="638"/>
      <c r="F45" s="638"/>
      <c r="G45" s="639"/>
    </row>
    <row r="46" spans="1:7" ht="33" hidden="1" customHeight="1" x14ac:dyDescent="0.2">
      <c r="A46" s="640" t="s">
        <v>401</v>
      </c>
      <c r="B46" s="640"/>
      <c r="C46" s="641"/>
      <c r="D46" s="641"/>
      <c r="E46" s="641"/>
      <c r="F46" s="641"/>
      <c r="G46" s="641"/>
    </row>
    <row r="47" spans="1:7" ht="12.75" hidden="1" customHeight="1" x14ac:dyDescent="0.2">
      <c r="A47" s="642" t="s">
        <v>402</v>
      </c>
      <c r="B47" s="643"/>
      <c r="C47" s="643"/>
      <c r="D47" s="643"/>
      <c r="E47" s="643"/>
      <c r="F47" s="643"/>
      <c r="G47" s="644"/>
    </row>
    <row r="48" spans="1:7" ht="33.75" hidden="1" customHeight="1" x14ac:dyDescent="0.2">
      <c r="A48" s="645"/>
      <c r="B48" s="646"/>
      <c r="C48" s="646"/>
      <c r="D48" s="646"/>
      <c r="E48" s="646"/>
      <c r="F48" s="646"/>
      <c r="G48" s="647"/>
    </row>
    <row r="49" spans="1:7" ht="71.25" hidden="1" customHeight="1" x14ac:dyDescent="0.2">
      <c r="A49" s="618"/>
      <c r="B49" s="619"/>
      <c r="C49" s="619"/>
      <c r="D49" s="619"/>
      <c r="E49" s="619"/>
      <c r="F49" s="619"/>
      <c r="G49" s="620"/>
    </row>
    <row r="50" spans="1:7" hidden="1" x14ac:dyDescent="0.2"/>
    <row r="51" spans="1:7" hidden="1" x14ac:dyDescent="0.2">
      <c r="A51" s="617" t="s">
        <v>403</v>
      </c>
      <c r="B51" s="617"/>
      <c r="C51" s="617"/>
      <c r="D51" s="617"/>
      <c r="E51" s="617"/>
      <c r="F51" s="617"/>
      <c r="G51" s="617"/>
    </row>
    <row r="52" spans="1:7" hidden="1" x14ac:dyDescent="0.2">
      <c r="A52" s="636" t="s">
        <v>404</v>
      </c>
      <c r="B52" s="636"/>
      <c r="C52" s="636" t="s">
        <v>405</v>
      </c>
      <c r="D52" s="62" t="s">
        <v>406</v>
      </c>
      <c r="E52" s="636" t="s">
        <v>407</v>
      </c>
      <c r="F52" s="69"/>
      <c r="G52" s="69"/>
    </row>
    <row r="53" spans="1:7" hidden="1" x14ac:dyDescent="0.2">
      <c r="A53" s="636"/>
      <c r="B53" s="636"/>
      <c r="C53" s="636"/>
      <c r="D53" s="70" t="s">
        <v>408</v>
      </c>
      <c r="E53" s="636"/>
      <c r="F53" s="69"/>
      <c r="G53" s="69"/>
    </row>
    <row r="54" spans="1:7" ht="33" hidden="1" customHeight="1" x14ac:dyDescent="0.2">
      <c r="A54" s="649" t="str">
        <f>'5.DL soc.econom. analīze'!B9</f>
        <v>Ieguvums ...</v>
      </c>
      <c r="B54" s="649"/>
      <c r="C54" s="141" t="s">
        <v>409</v>
      </c>
      <c r="D54" s="71">
        <f>'5.DL soc.econom. analīze'!D9</f>
        <v>0</v>
      </c>
      <c r="E54" s="80" t="e">
        <f t="shared" ref="E54:E67" si="0">D54/$D$68</f>
        <v>#DIV/0!</v>
      </c>
      <c r="F54" s="650" t="s">
        <v>410</v>
      </c>
      <c r="G54" s="651"/>
    </row>
    <row r="55" spans="1:7" ht="33" hidden="1" customHeight="1" x14ac:dyDescent="0.2">
      <c r="A55" s="649" t="str">
        <f>'5.DL soc.econom. analīze'!B10</f>
        <v>Ieguvums ...</v>
      </c>
      <c r="B55" s="649"/>
      <c r="C55" s="141" t="s">
        <v>409</v>
      </c>
      <c r="D55" s="71">
        <f>'5.DL soc.econom. analīze'!D10</f>
        <v>0</v>
      </c>
      <c r="E55" s="80" t="e">
        <f t="shared" si="0"/>
        <v>#DIV/0!</v>
      </c>
      <c r="F55" s="650"/>
      <c r="G55" s="651"/>
    </row>
    <row r="56" spans="1:7" ht="29.25" hidden="1" customHeight="1" x14ac:dyDescent="0.2">
      <c r="A56" s="629" t="str">
        <f>'5.DL soc.econom. analīze'!B11</f>
        <v>Ieguvums ...</v>
      </c>
      <c r="B56" s="629"/>
      <c r="C56" s="141" t="s">
        <v>409</v>
      </c>
      <c r="D56" s="71">
        <f>'5.DL soc.econom. analīze'!D11</f>
        <v>0</v>
      </c>
      <c r="E56" s="80" t="e">
        <f t="shared" si="0"/>
        <v>#DIV/0!</v>
      </c>
      <c r="F56" s="69"/>
      <c r="G56" s="69"/>
    </row>
    <row r="57" spans="1:7" ht="29.25" hidden="1" customHeight="1" x14ac:dyDescent="0.2">
      <c r="A57" s="629" t="str">
        <f>'5.DL soc.econom. analīze'!B12</f>
        <v>Ieguvums ...</v>
      </c>
      <c r="B57" s="629"/>
      <c r="C57" s="141" t="s">
        <v>409</v>
      </c>
      <c r="D57" s="71">
        <f>'5.DL soc.econom. analīze'!D12</f>
        <v>0</v>
      </c>
      <c r="E57" s="80" t="e">
        <f t="shared" si="0"/>
        <v>#DIV/0!</v>
      </c>
      <c r="F57" s="69"/>
      <c r="G57" s="69"/>
    </row>
    <row r="58" spans="1:7" ht="29.25" hidden="1" customHeight="1" x14ac:dyDescent="0.2">
      <c r="A58" s="629" t="str">
        <f>'5.DL soc.econom. analīze'!B13</f>
        <v>Ieguvums ...</v>
      </c>
      <c r="B58" s="629"/>
      <c r="C58" s="141" t="s">
        <v>409</v>
      </c>
      <c r="D58" s="71">
        <f>'5.DL soc.econom. analīze'!D13</f>
        <v>0</v>
      </c>
      <c r="E58" s="80" t="e">
        <f t="shared" si="0"/>
        <v>#DIV/0!</v>
      </c>
      <c r="F58" s="69"/>
      <c r="G58" s="69"/>
    </row>
    <row r="59" spans="1:7" ht="29.25" hidden="1" customHeight="1" x14ac:dyDescent="0.2">
      <c r="A59" s="629" t="str">
        <f>'5.DL soc.econom. analīze'!B14</f>
        <v>Ieguvums ...</v>
      </c>
      <c r="B59" s="629"/>
      <c r="C59" s="141" t="s">
        <v>409</v>
      </c>
      <c r="D59" s="71">
        <f>'5.DL soc.econom. analīze'!D14</f>
        <v>0</v>
      </c>
      <c r="E59" s="80" t="e">
        <f t="shared" si="0"/>
        <v>#DIV/0!</v>
      </c>
      <c r="F59" s="69"/>
      <c r="G59" s="69"/>
    </row>
    <row r="60" spans="1:7" ht="29.25" hidden="1" customHeight="1" x14ac:dyDescent="0.2">
      <c r="A60" s="629" t="str">
        <f>'5.DL soc.econom. analīze'!B15</f>
        <v>Ieguvums ...</v>
      </c>
      <c r="B60" s="629"/>
      <c r="C60" s="141" t="s">
        <v>409</v>
      </c>
      <c r="D60" s="71">
        <f>'5.DL soc.econom. analīze'!D15</f>
        <v>0</v>
      </c>
      <c r="E60" s="80" t="e">
        <f t="shared" si="0"/>
        <v>#DIV/0!</v>
      </c>
      <c r="F60" s="69"/>
      <c r="G60" s="69"/>
    </row>
    <row r="61" spans="1:7" ht="29.25" hidden="1" customHeight="1" x14ac:dyDescent="0.2">
      <c r="A61" s="629" t="str">
        <f>'5.DL soc.econom. analīze'!B16</f>
        <v>Ieguvums ...</v>
      </c>
      <c r="B61" s="629"/>
      <c r="C61" s="141" t="s">
        <v>409</v>
      </c>
      <c r="D61" s="71">
        <f>'5.DL soc.econom. analīze'!D16</f>
        <v>0</v>
      </c>
      <c r="E61" s="80" t="e">
        <f t="shared" si="0"/>
        <v>#DIV/0!</v>
      </c>
      <c r="F61" s="69"/>
      <c r="G61" s="69"/>
    </row>
    <row r="62" spans="1:7" ht="29.25" hidden="1" customHeight="1" x14ac:dyDescent="0.2">
      <c r="A62" s="629" t="str">
        <f>'5.DL soc.econom. analīze'!B17</f>
        <v>Ieguvums ...</v>
      </c>
      <c r="B62" s="629"/>
      <c r="C62" s="141" t="s">
        <v>409</v>
      </c>
      <c r="D62" s="71">
        <f>'5.DL soc.econom. analīze'!D17</f>
        <v>0</v>
      </c>
      <c r="E62" s="80" t="e">
        <f t="shared" si="0"/>
        <v>#DIV/0!</v>
      </c>
      <c r="F62" s="69"/>
      <c r="G62" s="69"/>
    </row>
    <row r="63" spans="1:7" ht="29.25" hidden="1" customHeight="1" x14ac:dyDescent="0.2">
      <c r="A63" s="629" t="str">
        <f>'5.DL soc.econom. analīze'!B19</f>
        <v>Ieguvums ...</v>
      </c>
      <c r="B63" s="629"/>
      <c r="C63" s="141" t="s">
        <v>409</v>
      </c>
      <c r="D63" s="71">
        <f>'5.DL soc.econom. analīze'!D19</f>
        <v>0</v>
      </c>
      <c r="E63" s="80" t="e">
        <f t="shared" si="0"/>
        <v>#DIV/0!</v>
      </c>
      <c r="F63" s="69"/>
      <c r="G63" s="69"/>
    </row>
    <row r="64" spans="1:7" ht="29.25" hidden="1" customHeight="1" x14ac:dyDescent="0.2">
      <c r="A64" s="629" t="str">
        <f>'5.DL soc.econom. analīze'!B20</f>
        <v>Ieguvums ...</v>
      </c>
      <c r="B64" s="629"/>
      <c r="C64" s="141" t="s">
        <v>409</v>
      </c>
      <c r="D64" s="71">
        <f>'5.DL soc.econom. analīze'!D20</f>
        <v>0</v>
      </c>
      <c r="E64" s="80" t="e">
        <f t="shared" si="0"/>
        <v>#DIV/0!</v>
      </c>
      <c r="F64" s="69"/>
      <c r="G64" s="69"/>
    </row>
    <row r="65" spans="1:7" ht="32.25" hidden="1" customHeight="1" x14ac:dyDescent="0.2">
      <c r="A65" s="629" t="str">
        <f>'5.DL soc.econom. analīze'!B21</f>
        <v>Ieguvums ...</v>
      </c>
      <c r="B65" s="629"/>
      <c r="C65" s="141" t="s">
        <v>409</v>
      </c>
      <c r="D65" s="71">
        <f>'5.DL soc.econom. analīze'!D21</f>
        <v>0</v>
      </c>
      <c r="E65" s="80" t="e">
        <f t="shared" si="0"/>
        <v>#DIV/0!</v>
      </c>
      <c r="F65" s="69"/>
      <c r="G65" s="69"/>
    </row>
    <row r="66" spans="1:7" ht="31.5" hidden="1" customHeight="1" x14ac:dyDescent="0.2">
      <c r="A66" s="629" t="str">
        <f>'5.DL soc.econom. analīze'!B22</f>
        <v>Ieguvums ...</v>
      </c>
      <c r="B66" s="629"/>
      <c r="C66" s="141" t="s">
        <v>409</v>
      </c>
      <c r="D66" s="71">
        <f>'5.DL soc.econom. analīze'!D22</f>
        <v>0</v>
      </c>
      <c r="E66" s="80" t="e">
        <f t="shared" si="0"/>
        <v>#DIV/0!</v>
      </c>
      <c r="F66" s="69"/>
      <c r="G66" s="69"/>
    </row>
    <row r="67" spans="1:7" ht="38.25" hidden="1" customHeight="1" x14ac:dyDescent="0.2">
      <c r="A67" s="629" t="str">
        <f>'5.DL soc.econom. analīze'!B23</f>
        <v>Ieguvums ...</v>
      </c>
      <c r="B67" s="629"/>
      <c r="C67" s="141" t="s">
        <v>409</v>
      </c>
      <c r="D67" s="71">
        <f>'5.DL soc.econom. analīze'!D23</f>
        <v>0</v>
      </c>
      <c r="E67" s="80" t="e">
        <f t="shared" si="0"/>
        <v>#DIV/0!</v>
      </c>
      <c r="F67" s="69"/>
      <c r="G67" s="69"/>
    </row>
    <row r="68" spans="1:7" hidden="1" x14ac:dyDescent="0.2">
      <c r="A68" s="628" t="s">
        <v>191</v>
      </c>
      <c r="B68" s="628"/>
      <c r="C68" s="55"/>
      <c r="D68" s="72">
        <f>SUM(D54:D67)</f>
        <v>0</v>
      </c>
      <c r="E68" s="81" t="e">
        <f>SUM(E54:E67)</f>
        <v>#DIV/0!</v>
      </c>
      <c r="F68" s="69"/>
      <c r="G68" s="69"/>
    </row>
    <row r="69" spans="1:7" hidden="1" x14ac:dyDescent="0.2">
      <c r="A69" s="628" t="s">
        <v>355</v>
      </c>
      <c r="B69" s="628"/>
      <c r="C69" s="628" t="s">
        <v>405</v>
      </c>
      <c r="D69" s="73" t="s">
        <v>406</v>
      </c>
      <c r="E69" s="628" t="s">
        <v>411</v>
      </c>
      <c r="F69" s="69"/>
      <c r="G69" s="69"/>
    </row>
    <row r="70" spans="1:7" hidden="1" x14ac:dyDescent="0.2">
      <c r="A70" s="628"/>
      <c r="B70" s="628"/>
      <c r="C70" s="628"/>
      <c r="D70" s="74" t="s">
        <v>408</v>
      </c>
      <c r="E70" s="628"/>
      <c r="F70" s="69"/>
      <c r="G70" s="69"/>
    </row>
    <row r="71" spans="1:7" ht="33.75" hidden="1" customHeight="1" x14ac:dyDescent="0.2">
      <c r="A71" s="649" t="str">
        <f>'5.DL soc.econom. analīze'!B25</f>
        <v>Zaudējumi...</v>
      </c>
      <c r="B71" s="649"/>
      <c r="C71" s="141" t="s">
        <v>409</v>
      </c>
      <c r="D71" s="71">
        <f>-'5.DL soc.econom. analīze'!D25</f>
        <v>0</v>
      </c>
      <c r="E71" s="80" t="e">
        <f>D71/D$82</f>
        <v>#DIV/0!</v>
      </c>
      <c r="F71" s="69"/>
      <c r="G71" s="69"/>
    </row>
    <row r="72" spans="1:7" ht="33.75" hidden="1" customHeight="1" x14ac:dyDescent="0.2">
      <c r="A72" s="649" t="str">
        <f>'5.DL soc.econom. analīze'!B26</f>
        <v>Zaudējumi...</v>
      </c>
      <c r="B72" s="649"/>
      <c r="C72" s="141" t="s">
        <v>409</v>
      </c>
      <c r="D72" s="71">
        <f>-'5.DL soc.econom. analīze'!D26</f>
        <v>0</v>
      </c>
      <c r="E72" s="80" t="e">
        <f t="shared" ref="E72:E81" si="1">D72/D$82</f>
        <v>#DIV/0!</v>
      </c>
      <c r="F72" s="69"/>
      <c r="G72" s="69"/>
    </row>
    <row r="73" spans="1:7" ht="33.75" hidden="1" customHeight="1" x14ac:dyDescent="0.2">
      <c r="A73" s="649" t="str">
        <f>'5.DL soc.econom. analīze'!B27</f>
        <v>Zaudējumi...</v>
      </c>
      <c r="B73" s="649"/>
      <c r="C73" s="141" t="s">
        <v>409</v>
      </c>
      <c r="D73" s="71">
        <f>-'5.DL soc.econom. analīze'!D27</f>
        <v>0</v>
      </c>
      <c r="E73" s="80" t="e">
        <f t="shared" si="1"/>
        <v>#DIV/0!</v>
      </c>
      <c r="F73" s="69"/>
      <c r="G73" s="69"/>
    </row>
    <row r="74" spans="1:7" ht="33.75" hidden="1" customHeight="1" x14ac:dyDescent="0.2">
      <c r="A74" s="649" t="str">
        <f>'5.DL soc.econom. analīze'!B28</f>
        <v>Zaudējumi...</v>
      </c>
      <c r="B74" s="649"/>
      <c r="C74" s="141" t="s">
        <v>409</v>
      </c>
      <c r="D74" s="71">
        <f>-'5.DL soc.econom. analīze'!D28</f>
        <v>0</v>
      </c>
      <c r="E74" s="80" t="e">
        <f t="shared" si="1"/>
        <v>#DIV/0!</v>
      </c>
      <c r="F74" s="69"/>
      <c r="G74" s="69"/>
    </row>
    <row r="75" spans="1:7" ht="33.75" hidden="1" customHeight="1" x14ac:dyDescent="0.2">
      <c r="A75" s="649" t="str">
        <f>'5.DL soc.econom. analīze'!B29</f>
        <v>Zaudējumi...</v>
      </c>
      <c r="B75" s="649"/>
      <c r="C75" s="141" t="s">
        <v>409</v>
      </c>
      <c r="D75" s="71">
        <f>-'5.DL soc.econom. analīze'!D29</f>
        <v>0</v>
      </c>
      <c r="E75" s="80" t="e">
        <f t="shared" si="1"/>
        <v>#DIV/0!</v>
      </c>
      <c r="F75" s="69"/>
      <c r="G75" s="69"/>
    </row>
    <row r="76" spans="1:7" ht="33.75" hidden="1" customHeight="1" x14ac:dyDescent="0.2">
      <c r="A76" s="649" t="str">
        <f>'5.DL soc.econom. analīze'!B30</f>
        <v>Zaudējumi...</v>
      </c>
      <c r="B76" s="649"/>
      <c r="C76" s="141" t="s">
        <v>409</v>
      </c>
      <c r="D76" s="71">
        <f>-'5.DL soc.econom. analīze'!D30</f>
        <v>0</v>
      </c>
      <c r="E76" s="80" t="e">
        <f t="shared" si="1"/>
        <v>#DIV/0!</v>
      </c>
      <c r="F76" s="69"/>
      <c r="G76" s="69"/>
    </row>
    <row r="77" spans="1:7" ht="33.75" hidden="1" customHeight="1" x14ac:dyDescent="0.2">
      <c r="A77" s="649" t="str">
        <f>'5.DL soc.econom. analīze'!B31</f>
        <v>Zaudējumi...</v>
      </c>
      <c r="B77" s="649"/>
      <c r="C77" s="141" t="s">
        <v>409</v>
      </c>
      <c r="D77" s="71">
        <f>-'5.DL soc.econom. analīze'!D31</f>
        <v>0</v>
      </c>
      <c r="E77" s="80" t="e">
        <f t="shared" si="1"/>
        <v>#DIV/0!</v>
      </c>
      <c r="F77" s="69"/>
      <c r="G77" s="69"/>
    </row>
    <row r="78" spans="1:7" ht="33.75" hidden="1" customHeight="1" x14ac:dyDescent="0.2">
      <c r="A78" s="649" t="str">
        <f>'5.DL soc.econom. analīze'!B32</f>
        <v>Zaudējumi...</v>
      </c>
      <c r="B78" s="649"/>
      <c r="C78" s="141" t="s">
        <v>409</v>
      </c>
      <c r="D78" s="71">
        <f>-'5.DL soc.econom. analīze'!D32</f>
        <v>0</v>
      </c>
      <c r="E78" s="80" t="e">
        <f t="shared" si="1"/>
        <v>#DIV/0!</v>
      </c>
      <c r="F78" s="69"/>
      <c r="G78" s="69"/>
    </row>
    <row r="79" spans="1:7" ht="33.75" hidden="1" customHeight="1" x14ac:dyDescent="0.2">
      <c r="A79" s="649" t="str">
        <f>'5.DL soc.econom. analīze'!B33</f>
        <v>Zaudējumi...</v>
      </c>
      <c r="B79" s="649"/>
      <c r="C79" s="141" t="s">
        <v>409</v>
      </c>
      <c r="D79" s="71">
        <f>-'5.DL soc.econom. analīze'!D33</f>
        <v>0</v>
      </c>
      <c r="E79" s="80" t="e">
        <f t="shared" si="1"/>
        <v>#DIV/0!</v>
      </c>
      <c r="F79" s="69"/>
      <c r="G79" s="69"/>
    </row>
    <row r="80" spans="1:7" ht="33.75" hidden="1" customHeight="1" x14ac:dyDescent="0.2">
      <c r="A80" s="649" t="s">
        <v>412</v>
      </c>
      <c r="B80" s="649"/>
      <c r="C80" s="141" t="s">
        <v>409</v>
      </c>
      <c r="D80" s="71">
        <f>-'5.DL soc.econom. analīze'!D35-'5.DL soc.econom. analīze'!D40-'5.DL soc.econom. analīze'!D41-'5.DL soc.econom. analīze'!D37</f>
        <v>0</v>
      </c>
      <c r="E80" s="80" t="e">
        <f t="shared" si="1"/>
        <v>#DIV/0!</v>
      </c>
      <c r="F80" s="69"/>
      <c r="G80" s="69"/>
    </row>
    <row r="81" spans="1:10" ht="33.75" hidden="1" customHeight="1" x14ac:dyDescent="0.2">
      <c r="A81" s="649" t="str">
        <f>'5.DL soc.econom. analīze'!B36</f>
        <v>Darbības izmaksas (+/-)</v>
      </c>
      <c r="B81" s="649"/>
      <c r="C81" s="141" t="s">
        <v>409</v>
      </c>
      <c r="D81" s="71">
        <f>-'5.DL soc.econom. analīze'!D36-'5.DL soc.econom. analīze'!D39</f>
        <v>0</v>
      </c>
      <c r="E81" s="80" t="e">
        <f t="shared" si="1"/>
        <v>#DIV/0!</v>
      </c>
      <c r="F81" s="69"/>
      <c r="G81" s="69"/>
    </row>
    <row r="82" spans="1:10" hidden="1" x14ac:dyDescent="0.2">
      <c r="A82" s="628" t="s">
        <v>191</v>
      </c>
      <c r="B82" s="628"/>
      <c r="C82" s="55"/>
      <c r="D82" s="75">
        <f>SUM(D71:D81)</f>
        <v>0</v>
      </c>
      <c r="E82" s="81">
        <v>1</v>
      </c>
      <c r="F82" s="69"/>
      <c r="G82" s="69"/>
    </row>
    <row r="83" spans="1:10" hidden="1" x14ac:dyDescent="0.2">
      <c r="A83" s="76"/>
      <c r="B83" s="69"/>
      <c r="C83" s="69"/>
      <c r="D83" s="69"/>
      <c r="E83" s="69"/>
      <c r="F83" s="69"/>
      <c r="G83" s="69"/>
    </row>
    <row r="84" spans="1:10" hidden="1" x14ac:dyDescent="0.2">
      <c r="A84" s="617" t="s">
        <v>413</v>
      </c>
      <c r="B84" s="617"/>
      <c r="C84" s="617"/>
      <c r="D84" s="617"/>
      <c r="E84" s="617"/>
      <c r="F84" s="617"/>
      <c r="G84" s="617"/>
    </row>
    <row r="85" spans="1:10" hidden="1" x14ac:dyDescent="0.2">
      <c r="A85" s="636" t="s">
        <v>414</v>
      </c>
      <c r="B85" s="636"/>
      <c r="C85" s="142" t="s">
        <v>368</v>
      </c>
      <c r="D85" s="636" t="s">
        <v>372</v>
      </c>
      <c r="E85" s="636"/>
      <c r="F85" s="69"/>
      <c r="G85" s="69"/>
    </row>
    <row r="86" spans="1:10" hidden="1" x14ac:dyDescent="0.2">
      <c r="A86" s="649" t="s">
        <v>415</v>
      </c>
      <c r="B86" s="649"/>
      <c r="C86" s="77">
        <f>'5.DL soc.econom. analīze'!C3</f>
        <v>0.05</v>
      </c>
      <c r="D86" s="629" t="s">
        <v>416</v>
      </c>
      <c r="E86" s="629"/>
      <c r="F86" s="69"/>
      <c r="G86" s="69"/>
    </row>
    <row r="87" spans="1:10" hidden="1" x14ac:dyDescent="0.2">
      <c r="A87" s="649" t="s">
        <v>417</v>
      </c>
      <c r="B87" s="649"/>
      <c r="C87" s="77" t="e">
        <f>'5.DL soc.econom. analīze'!D45</f>
        <v>#NUM!</v>
      </c>
      <c r="D87" s="629" t="s">
        <v>416</v>
      </c>
      <c r="E87" s="629"/>
      <c r="F87" s="69"/>
      <c r="G87" s="69"/>
    </row>
    <row r="88" spans="1:10" hidden="1" x14ac:dyDescent="0.2">
      <c r="A88" s="649" t="s">
        <v>418</v>
      </c>
      <c r="B88" s="649"/>
      <c r="C88" s="79">
        <f>'5.DL soc.econom. analīze'!D44</f>
        <v>0</v>
      </c>
      <c r="D88" s="629" t="s">
        <v>416</v>
      </c>
      <c r="E88" s="629"/>
      <c r="F88" s="69"/>
      <c r="G88" s="69"/>
    </row>
    <row r="89" spans="1:10" hidden="1" x14ac:dyDescent="0.2">
      <c r="A89" s="649" t="s">
        <v>419</v>
      </c>
      <c r="B89" s="649"/>
      <c r="C89" s="78" t="e">
        <f>'5.DL soc.econom. analīze'!D46</f>
        <v>#DIV/0!</v>
      </c>
      <c r="D89" s="629" t="s">
        <v>416</v>
      </c>
      <c r="E89" s="629"/>
      <c r="F89" s="69"/>
      <c r="G89" s="69"/>
    </row>
    <row r="90" spans="1:10" hidden="1" x14ac:dyDescent="0.2"/>
    <row r="91" spans="1:10" s="84" customFormat="1" ht="15" hidden="1" x14ac:dyDescent="0.25">
      <c r="A91" s="637" t="s">
        <v>420</v>
      </c>
      <c r="B91" s="638"/>
      <c r="C91" s="638"/>
      <c r="D91" s="638"/>
      <c r="E91" s="638"/>
      <c r="F91" s="638"/>
      <c r="G91" s="639"/>
    </row>
    <row r="92" spans="1:10" hidden="1" x14ac:dyDescent="0.2">
      <c r="A92" s="652" t="s">
        <v>421</v>
      </c>
      <c r="B92" s="652"/>
      <c r="C92" s="652"/>
      <c r="D92" s="652"/>
      <c r="E92" s="652"/>
      <c r="F92" s="652"/>
      <c r="G92" s="652"/>
    </row>
    <row r="93" spans="1:10" s="84" customFormat="1" ht="15" hidden="1" x14ac:dyDescent="0.25">
      <c r="A93" s="90" t="s">
        <v>422</v>
      </c>
      <c r="B93" s="91"/>
      <c r="C93" s="92"/>
      <c r="D93" s="92"/>
      <c r="E93" s="92"/>
      <c r="F93" s="92"/>
      <c r="G93" s="93"/>
    </row>
    <row r="94" spans="1:10" s="84" customFormat="1" ht="27.75" hidden="1" customHeight="1" x14ac:dyDescent="0.25">
      <c r="A94" s="653" t="s">
        <v>423</v>
      </c>
      <c r="B94" s="654"/>
      <c r="C94" s="532" t="s">
        <v>424</v>
      </c>
      <c r="D94" s="657" t="s">
        <v>425</v>
      </c>
      <c r="E94" s="657"/>
      <c r="F94" s="657" t="s">
        <v>426</v>
      </c>
      <c r="G94" s="657"/>
    </row>
    <row r="95" spans="1:10" s="84" customFormat="1" ht="25.5" hidden="1" customHeight="1" x14ac:dyDescent="0.25">
      <c r="A95" s="655"/>
      <c r="B95" s="656"/>
      <c r="C95" s="533" t="s">
        <v>131</v>
      </c>
      <c r="D95" s="658" t="s">
        <v>131</v>
      </c>
      <c r="E95" s="610"/>
      <c r="F95" s="658" t="s">
        <v>131</v>
      </c>
      <c r="G95" s="610"/>
      <c r="I95" s="86"/>
      <c r="J95" s="86"/>
    </row>
    <row r="96" spans="1:10" s="84" customFormat="1" ht="15" hidden="1" x14ac:dyDescent="0.25">
      <c r="A96" s="659" t="s">
        <v>427</v>
      </c>
      <c r="B96" s="660"/>
      <c r="C96" s="459"/>
      <c r="D96" s="661"/>
      <c r="E96" s="662"/>
      <c r="F96" s="661"/>
      <c r="G96" s="662"/>
      <c r="H96" s="87"/>
      <c r="I96" s="86"/>
    </row>
    <row r="97" spans="1:10" s="84" customFormat="1" ht="15" hidden="1" x14ac:dyDescent="0.25">
      <c r="A97" s="663"/>
      <c r="B97" s="664"/>
      <c r="C97" s="459"/>
      <c r="D97" s="661"/>
      <c r="E97" s="662"/>
      <c r="F97" s="661"/>
      <c r="G97" s="662"/>
      <c r="H97" s="87"/>
    </row>
    <row r="98" spans="1:10" s="84" customFormat="1" ht="15" hidden="1" x14ac:dyDescent="0.25">
      <c r="A98" s="663"/>
      <c r="B98" s="664"/>
      <c r="C98" s="459"/>
      <c r="D98" s="661"/>
      <c r="E98" s="662"/>
      <c r="F98" s="661"/>
      <c r="G98" s="662"/>
      <c r="H98" s="87"/>
    </row>
    <row r="99" spans="1:10" s="84" customFormat="1" ht="15" hidden="1" x14ac:dyDescent="0.25">
      <c r="A99" s="663"/>
      <c r="B99" s="664"/>
      <c r="C99" s="459"/>
      <c r="D99" s="661"/>
      <c r="E99" s="662"/>
      <c r="F99" s="661"/>
      <c r="G99" s="662"/>
      <c r="H99" s="87"/>
    </row>
    <row r="100" spans="1:10" s="84" customFormat="1" ht="15" hidden="1" x14ac:dyDescent="0.25">
      <c r="A100" s="663"/>
      <c r="B100" s="664"/>
      <c r="C100" s="459"/>
      <c r="D100" s="661"/>
      <c r="E100" s="662"/>
      <c r="F100" s="661"/>
      <c r="G100" s="662"/>
      <c r="H100" s="87"/>
    </row>
    <row r="101" spans="1:10" s="84" customFormat="1" ht="15" hidden="1" x14ac:dyDescent="0.25">
      <c r="A101" s="663"/>
      <c r="B101" s="664"/>
      <c r="C101" s="459"/>
      <c r="D101" s="661"/>
      <c r="E101" s="662"/>
      <c r="F101" s="661"/>
      <c r="G101" s="662"/>
      <c r="H101" s="87"/>
    </row>
    <row r="102" spans="1:10" s="84" customFormat="1" ht="15" hidden="1" x14ac:dyDescent="0.25">
      <c r="A102" s="663"/>
      <c r="B102" s="664"/>
      <c r="C102" s="459"/>
      <c r="D102" s="661"/>
      <c r="E102" s="662"/>
      <c r="F102" s="661"/>
      <c r="G102" s="662"/>
      <c r="H102" s="87"/>
    </row>
    <row r="103" spans="1:10" s="84" customFormat="1" ht="15" hidden="1" x14ac:dyDescent="0.25">
      <c r="A103" s="663"/>
      <c r="B103" s="664"/>
      <c r="C103" s="459"/>
      <c r="D103" s="661"/>
      <c r="E103" s="662"/>
      <c r="F103" s="661"/>
      <c r="G103" s="662"/>
      <c r="H103" s="87"/>
    </row>
    <row r="104" spans="1:10" s="84" customFormat="1" ht="15" hidden="1" x14ac:dyDescent="0.25">
      <c r="A104" s="663"/>
      <c r="B104" s="664"/>
      <c r="C104" s="459"/>
      <c r="D104" s="661"/>
      <c r="E104" s="662"/>
      <c r="F104" s="661"/>
      <c r="G104" s="662"/>
      <c r="H104" s="87"/>
    </row>
    <row r="105" spans="1:10" s="84" customFormat="1" ht="15" hidden="1" x14ac:dyDescent="0.25">
      <c r="A105" s="94"/>
      <c r="B105" s="94"/>
      <c r="C105" s="94"/>
      <c r="D105" s="94"/>
      <c r="E105" s="94"/>
      <c r="F105" s="94"/>
      <c r="G105" s="94"/>
      <c r="I105" s="86"/>
    </row>
    <row r="106" spans="1:10" s="88" customFormat="1" ht="30" hidden="1" customHeight="1" x14ac:dyDescent="0.25">
      <c r="A106" s="596" t="s">
        <v>428</v>
      </c>
      <c r="B106" s="666"/>
      <c r="C106" s="666"/>
      <c r="D106" s="666"/>
      <c r="E106" s="666"/>
      <c r="F106" s="666"/>
      <c r="G106" s="597"/>
      <c r="I106" s="86"/>
      <c r="J106" s="84"/>
    </row>
    <row r="107" spans="1:10" hidden="1" x14ac:dyDescent="0.2">
      <c r="A107" s="667" t="s">
        <v>423</v>
      </c>
      <c r="B107" s="667"/>
      <c r="C107" s="534" t="s">
        <v>429</v>
      </c>
      <c r="D107" s="667" t="s">
        <v>430</v>
      </c>
      <c r="E107" s="667"/>
      <c r="F107" s="667" t="s">
        <v>431</v>
      </c>
      <c r="G107" s="667"/>
    </row>
    <row r="108" spans="1:10" hidden="1" x14ac:dyDescent="0.2">
      <c r="A108" s="665"/>
      <c r="B108" s="665"/>
      <c r="C108" s="535"/>
      <c r="D108" s="665"/>
      <c r="E108" s="665"/>
      <c r="F108" s="665"/>
      <c r="G108" s="665"/>
    </row>
  </sheetData>
  <sheetProtection algorithmName="SHA-512" hashValue="Cn3E23qcVAQtfteQAWMGVJZXMFwU7mB9SW54IWbWh5Wv/clMkPW5IvWDhsb0XtEKeNBWwrFZLr89PlOz+IdFoA==" saltValue="4S69aZAuzfjomHSeCL2+Ig==" spinCount="100000" sheet="1" formatCells="0" formatColumns="0" formatRows="0" insertColumns="0" insertRows="0" insertHyperlinks="0" sort="0" autoFilter="0" pivotTables="0"/>
  <mergeCells count="147">
    <mergeCell ref="A108:B108"/>
    <mergeCell ref="D108:E108"/>
    <mergeCell ref="F108:G108"/>
    <mergeCell ref="A103:B103"/>
    <mergeCell ref="D103:E103"/>
    <mergeCell ref="F103:G103"/>
    <mergeCell ref="A104:B104"/>
    <mergeCell ref="D104:E104"/>
    <mergeCell ref="F104:G104"/>
    <mergeCell ref="A106:G106"/>
    <mergeCell ref="A107:B107"/>
    <mergeCell ref="D107:E107"/>
    <mergeCell ref="F107:G107"/>
    <mergeCell ref="A100:B100"/>
    <mergeCell ref="D100:E100"/>
    <mergeCell ref="F100:G100"/>
    <mergeCell ref="A101:B101"/>
    <mergeCell ref="D101:E101"/>
    <mergeCell ref="F101:G101"/>
    <mergeCell ref="A102:B102"/>
    <mergeCell ref="D102:E102"/>
    <mergeCell ref="F102:G102"/>
    <mergeCell ref="A97:B97"/>
    <mergeCell ref="D97:E97"/>
    <mergeCell ref="F97:G97"/>
    <mergeCell ref="A98:B98"/>
    <mergeCell ref="D98:E98"/>
    <mergeCell ref="F98:G98"/>
    <mergeCell ref="A99:B99"/>
    <mergeCell ref="D99:E99"/>
    <mergeCell ref="F99:G99"/>
    <mergeCell ref="A91:G91"/>
    <mergeCell ref="A92:G92"/>
    <mergeCell ref="A94:B95"/>
    <mergeCell ref="D94:E94"/>
    <mergeCell ref="F94:G94"/>
    <mergeCell ref="D95:E95"/>
    <mergeCell ref="F95:G95"/>
    <mergeCell ref="A96:B96"/>
    <mergeCell ref="D96:E96"/>
    <mergeCell ref="F96:G96"/>
    <mergeCell ref="F54:G55"/>
    <mergeCell ref="A82:B82"/>
    <mergeCell ref="A78:B78"/>
    <mergeCell ref="A79:B79"/>
    <mergeCell ref="A88:B88"/>
    <mergeCell ref="D88:E88"/>
    <mergeCell ref="A89:B89"/>
    <mergeCell ref="D89:E89"/>
    <mergeCell ref="A63:B63"/>
    <mergeCell ref="A64:B64"/>
    <mergeCell ref="A81:B81"/>
    <mergeCell ref="A84:G84"/>
    <mergeCell ref="A85:B85"/>
    <mergeCell ref="D85:E85"/>
    <mergeCell ref="A86:B86"/>
    <mergeCell ref="D86:E86"/>
    <mergeCell ref="A87:B87"/>
    <mergeCell ref="D87:E87"/>
    <mergeCell ref="A69:B70"/>
    <mergeCell ref="C69:C70"/>
    <mergeCell ref="A80:B80"/>
    <mergeCell ref="A72:B72"/>
    <mergeCell ref="A77:B77"/>
    <mergeCell ref="A73:B73"/>
    <mergeCell ref="A75:B75"/>
    <mergeCell ref="A76:B76"/>
    <mergeCell ref="A68:B68"/>
    <mergeCell ref="A71:B71"/>
    <mergeCell ref="A54:B54"/>
    <mergeCell ref="A55:B55"/>
    <mergeCell ref="A65:B65"/>
    <mergeCell ref="A66:B66"/>
    <mergeCell ref="A67:B67"/>
    <mergeCell ref="A56:B56"/>
    <mergeCell ref="A61:B61"/>
    <mergeCell ref="A62:B62"/>
    <mergeCell ref="A74:B74"/>
    <mergeCell ref="B34:C34"/>
    <mergeCell ref="A39:G39"/>
    <mergeCell ref="E69:E70"/>
    <mergeCell ref="A57:B57"/>
    <mergeCell ref="A58:B58"/>
    <mergeCell ref="A59:B59"/>
    <mergeCell ref="A60:B60"/>
    <mergeCell ref="A40:B41"/>
    <mergeCell ref="C40:D40"/>
    <mergeCell ref="E40:F40"/>
    <mergeCell ref="C41:D41"/>
    <mergeCell ref="E41:F41"/>
    <mergeCell ref="A42:B42"/>
    <mergeCell ref="A43:B43"/>
    <mergeCell ref="A51:G51"/>
    <mergeCell ref="A52:B53"/>
    <mergeCell ref="C52:C53"/>
    <mergeCell ref="E52:E53"/>
    <mergeCell ref="F34:G34"/>
    <mergeCell ref="A45:G45"/>
    <mergeCell ref="A46:G46"/>
    <mergeCell ref="A47:G48"/>
    <mergeCell ref="A49:G49"/>
    <mergeCell ref="A44:G44"/>
    <mergeCell ref="B16:C16"/>
    <mergeCell ref="E16:F16"/>
    <mergeCell ref="A18:A19"/>
    <mergeCell ref="B18:C19"/>
    <mergeCell ref="D18:D19"/>
    <mergeCell ref="E18:E19"/>
    <mergeCell ref="F18:G18"/>
    <mergeCell ref="F19:G19"/>
    <mergeCell ref="B20:C20"/>
    <mergeCell ref="F20:G20"/>
    <mergeCell ref="B17:C17"/>
    <mergeCell ref="E17:F17"/>
    <mergeCell ref="A3:G3"/>
    <mergeCell ref="A4:G5"/>
    <mergeCell ref="A6:G6"/>
    <mergeCell ref="A7:G7"/>
    <mergeCell ref="A8:G8"/>
    <mergeCell ref="A9:G11"/>
    <mergeCell ref="A12:G12"/>
    <mergeCell ref="A14:G14"/>
    <mergeCell ref="B15:C15"/>
    <mergeCell ref="E15:F15"/>
    <mergeCell ref="B29:C29"/>
    <mergeCell ref="F29:G29"/>
    <mergeCell ref="B30:C30"/>
    <mergeCell ref="F30:G30"/>
    <mergeCell ref="B31:C31"/>
    <mergeCell ref="F31:G31"/>
    <mergeCell ref="B33:C33"/>
    <mergeCell ref="F33:G33"/>
    <mergeCell ref="B21:C21"/>
    <mergeCell ref="F21:G21"/>
    <mergeCell ref="B22:C22"/>
    <mergeCell ref="F22:G22"/>
    <mergeCell ref="B23:C23"/>
    <mergeCell ref="F23:G23"/>
    <mergeCell ref="A24:E24"/>
    <mergeCell ref="A26:G26"/>
    <mergeCell ref="B27:C28"/>
    <mergeCell ref="D27:D28"/>
    <mergeCell ref="E27:E28"/>
    <mergeCell ref="F27:G27"/>
    <mergeCell ref="F28:G28"/>
    <mergeCell ref="B32:C32"/>
    <mergeCell ref="F32:G3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68" t="s">
        <v>432</v>
      </c>
      <c r="B1" s="568"/>
      <c r="C1" s="568"/>
      <c r="D1" s="568"/>
      <c r="E1" s="568"/>
    </row>
    <row r="3" spans="1:29" s="118" customFormat="1" ht="17.25" hidden="1" customHeight="1" x14ac:dyDescent="0.2">
      <c r="A3" s="15">
        <v>1</v>
      </c>
      <c r="B3" s="16" t="s">
        <v>433</v>
      </c>
      <c r="C3" s="115" t="s">
        <v>434</v>
      </c>
      <c r="D3" s="117" t="s">
        <v>435</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19"/>
      <c r="B4" s="120"/>
      <c r="C4" s="120"/>
      <c r="D4" s="121"/>
    </row>
    <row r="5" spans="1:29" s="125" customFormat="1" ht="17.25" hidden="1" customHeight="1" x14ac:dyDescent="0.2">
      <c r="A5" s="122"/>
      <c r="B5" s="123"/>
      <c r="C5" s="123"/>
      <c r="D5" s="124"/>
      <c r="E5" s="4"/>
      <c r="F5" s="4"/>
      <c r="G5" s="4"/>
      <c r="H5" s="4"/>
      <c r="I5" s="4"/>
      <c r="J5" s="4"/>
      <c r="K5" s="4"/>
      <c r="L5" s="4"/>
    </row>
    <row r="6" spans="1:29" ht="17.25" hidden="1" customHeight="1" x14ac:dyDescent="0.2">
      <c r="A6" s="3"/>
      <c r="B6" s="3"/>
      <c r="C6" s="3"/>
      <c r="D6" s="3"/>
    </row>
    <row r="7" spans="1:29" s="118" customFormat="1" ht="17.25" hidden="1" customHeight="1" x14ac:dyDescent="0.2">
      <c r="A7" s="15">
        <v>2</v>
      </c>
      <c r="B7" s="16" t="s">
        <v>436</v>
      </c>
      <c r="C7" s="16"/>
      <c r="D7" s="115" t="s">
        <v>437</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6"/>
      <c r="B8" s="126"/>
      <c r="C8" s="126"/>
      <c r="D8" s="127"/>
    </row>
    <row r="9" spans="1:29" ht="17.25" hidden="1" customHeight="1" x14ac:dyDescent="0.2">
      <c r="A9" s="126"/>
      <c r="B9" s="126"/>
      <c r="C9" s="126"/>
      <c r="D9" s="127"/>
    </row>
    <row r="10" spans="1:29" ht="17.25" hidden="1" customHeight="1" x14ac:dyDescent="0.2">
      <c r="A10" s="129"/>
      <c r="B10" s="130"/>
      <c r="C10" s="129"/>
      <c r="D10" s="131"/>
    </row>
    <row r="11" spans="1:29" ht="17.25" hidden="1" customHeight="1" x14ac:dyDescent="0.2">
      <c r="A11" s="15">
        <v>3</v>
      </c>
      <c r="B11" s="16" t="s">
        <v>438</v>
      </c>
      <c r="C11" s="16"/>
      <c r="D11" s="115" t="s">
        <v>439</v>
      </c>
      <c r="G11" s="132"/>
      <c r="I11" s="132"/>
    </row>
    <row r="12" spans="1:29" ht="17.25" hidden="1" customHeight="1" x14ac:dyDescent="0.2">
      <c r="A12" s="126"/>
      <c r="B12" s="668"/>
      <c r="C12" s="669"/>
      <c r="D12" s="133"/>
      <c r="E12" s="134"/>
    </row>
    <row r="13" spans="1:29" ht="17.25" hidden="1" customHeight="1" x14ac:dyDescent="0.2">
      <c r="A13" s="126"/>
      <c r="B13" s="668"/>
      <c r="C13" s="669"/>
      <c r="D13" s="133"/>
      <c r="E13" s="89"/>
    </row>
    <row r="14" spans="1:29" ht="17.25" hidden="1" customHeight="1" x14ac:dyDescent="0.2">
      <c r="B14" s="128"/>
      <c r="D14" s="89"/>
    </row>
    <row r="15" spans="1:29" ht="17.25" hidden="1" customHeight="1" x14ac:dyDescent="0.2">
      <c r="A15" s="488">
        <v>1</v>
      </c>
      <c r="B15" s="16" t="s">
        <v>440</v>
      </c>
      <c r="C15" s="16"/>
      <c r="D15" s="115" t="s">
        <v>439</v>
      </c>
    </row>
    <row r="16" spans="1:29" ht="17.25" hidden="1" customHeight="1" x14ac:dyDescent="0.2">
      <c r="A16" s="126" t="s">
        <v>96</v>
      </c>
      <c r="B16" s="668" t="s">
        <v>441</v>
      </c>
      <c r="C16" s="669"/>
      <c r="D16" s="133" t="str">
        <f>IF(AND('3. DL invest.n.pl.AR pr.'!AJ9=0,'3. DL invest.n.pl.AR pr.'!AJ16=0),"-",IF('11. DL 4.pielikums'!E29&lt;=0,"IZPILDĪTS KRITĒRIJS",IF('3. DL invest.n.pl.AR pr.'!AJ9=0,"IZPILDĪTS KRITĒRIJS","NAV IZPILDĪTS KRITĒRIJS")))</f>
        <v>-</v>
      </c>
    </row>
    <row r="17" spans="1:4" ht="17.25" hidden="1" customHeight="1" x14ac:dyDescent="0.2">
      <c r="A17" s="126" t="s">
        <v>98</v>
      </c>
      <c r="B17" s="668" t="s">
        <v>442</v>
      </c>
      <c r="C17" s="669"/>
      <c r="D17" s="133" t="str">
        <f>IF('11. DL 4.pielikums'!E20=0,"-",IF('11. DL 4.pielikums'!C43&lt;0,"IZPILDĪTS KRITĒRIJS","NAV IZPILDĪTS KRITĒRIJS"))</f>
        <v>-</v>
      </c>
    </row>
    <row r="18" spans="1:4" ht="17.25" hidden="1" customHeight="1" x14ac:dyDescent="0.2">
      <c r="A18" s="485"/>
      <c r="B18" s="486"/>
      <c r="C18" s="486"/>
      <c r="D18" s="487"/>
    </row>
    <row r="19" spans="1:4" ht="17.25" customHeight="1" x14ac:dyDescent="0.2">
      <c r="A19" s="15">
        <v>1</v>
      </c>
      <c r="B19" s="16" t="s">
        <v>443</v>
      </c>
      <c r="C19" s="16"/>
      <c r="D19" s="136" t="s">
        <v>437</v>
      </c>
    </row>
    <row r="20" spans="1:4" ht="17.25" customHeight="1" x14ac:dyDescent="0.2">
      <c r="A20" s="126" t="s">
        <v>96</v>
      </c>
      <c r="B20" s="668" t="s">
        <v>444</v>
      </c>
      <c r="C20" s="669"/>
      <c r="D20" s="135" t="str">
        <f>IF('3. DL invest.n.pl.AR pr.'!AJ23=0,"-",IF('11. DL 4.pielikums'!C88&gt;=0,"IZPILDĪTS KRITĒRIJS","NAV IZPILDĪTS KRITĒRIJS"))</f>
        <v>-</v>
      </c>
    </row>
    <row r="21" spans="1:4" ht="17.25" customHeight="1" x14ac:dyDescent="0.2">
      <c r="A21" s="126" t="s">
        <v>98</v>
      </c>
      <c r="B21" s="668" t="s">
        <v>445</v>
      </c>
      <c r="C21" s="669"/>
      <c r="D21" s="135" t="str">
        <f>IF('3. DL invest.n.pl.AR pr.'!AJ23=0,"-",IF('11. DL 4.pielikums'!C87&gt;'11. DL 4.pielikums'!C86,"IZPILDĪTS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I8" sqref="I8 K8 M8 O8 Q8 S8 U8 W8 Y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6" t="s">
        <v>121</v>
      </c>
      <c r="B1" s="546"/>
      <c r="C1" s="460"/>
      <c r="D1" s="547" t="s">
        <v>122</v>
      </c>
      <c r="E1" s="547"/>
      <c r="F1" s="547"/>
      <c r="G1" s="547"/>
      <c r="H1" s="547"/>
      <c r="I1" s="547"/>
      <c r="J1" s="547"/>
      <c r="K1" s="547"/>
      <c r="L1" s="547"/>
      <c r="M1" s="547"/>
      <c r="N1" s="547"/>
      <c r="O1" s="547"/>
      <c r="P1" s="547"/>
      <c r="Q1" s="547"/>
      <c r="R1" s="547"/>
      <c r="S1" s="547"/>
      <c r="T1" s="547"/>
      <c r="U1" s="54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61"/>
    </row>
    <row r="3" spans="1:68" s="3" customFormat="1" hidden="1" x14ac:dyDescent="0.2">
      <c r="A3" s="461"/>
    </row>
    <row r="4" spans="1:68"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row>
    <row r="5" spans="1:68" ht="29.25"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AE5" s="5"/>
      <c r="AF5" s="5"/>
      <c r="AG5" s="5"/>
      <c r="AH5" s="5"/>
      <c r="AI5" s="5"/>
      <c r="AJ5" s="5"/>
      <c r="AK5" s="5"/>
      <c r="AL5" s="5"/>
      <c r="AM5" s="5"/>
      <c r="AN5" s="5"/>
      <c r="AO5" s="5"/>
      <c r="AP5" s="5"/>
      <c r="AQ5" s="5"/>
      <c r="AR5" s="5"/>
      <c r="AS5" s="5"/>
      <c r="AT5" s="5"/>
      <c r="AV5" s="6">
        <v>0.55000000000000004</v>
      </c>
    </row>
    <row r="6" spans="1:68"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2">
      <c r="A7" s="8">
        <v>1</v>
      </c>
      <c r="B7" s="9" t="s">
        <v>134</v>
      </c>
      <c r="C7" s="173">
        <v>0.85</v>
      </c>
      <c r="D7" s="27">
        <f>F7+G7</f>
        <v>0</v>
      </c>
      <c r="E7" s="46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135</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136</v>
      </c>
      <c r="C9" s="173">
        <v>0.85</v>
      </c>
      <c r="D9" s="27">
        <f t="shared" si="2"/>
        <v>0</v>
      </c>
      <c r="E9" s="46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137</v>
      </c>
      <c r="C10" s="173">
        <v>0.85</v>
      </c>
      <c r="D10" s="27">
        <f t="shared" si="2"/>
        <v>0</v>
      </c>
      <c r="E10" s="46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138</v>
      </c>
      <c r="C11" s="173">
        <v>0.85</v>
      </c>
      <c r="D11" s="27">
        <f t="shared" si="2"/>
        <v>0</v>
      </c>
      <c r="E11" s="46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139</v>
      </c>
      <c r="C12" s="173">
        <v>0.85</v>
      </c>
      <c r="D12" s="27">
        <f t="shared" si="2"/>
        <v>0</v>
      </c>
      <c r="E12" s="46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140</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3"/>
      <c r="D14" s="27"/>
      <c r="E14" s="46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3"/>
      <c r="D15" s="27"/>
      <c r="E15" s="46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141</v>
      </c>
      <c r="C16" s="173">
        <v>0.85</v>
      </c>
      <c r="D16" s="27">
        <f t="shared" si="2"/>
        <v>0</v>
      </c>
      <c r="E16" s="46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142</v>
      </c>
      <c r="C17" s="173">
        <v>0.85</v>
      </c>
      <c r="D17" s="27">
        <f t="shared" si="2"/>
        <v>0</v>
      </c>
      <c r="E17" s="46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143</v>
      </c>
      <c r="C18" s="173">
        <v>0.85</v>
      </c>
      <c r="D18" s="27">
        <f t="shared" si="2"/>
        <v>0</v>
      </c>
      <c r="E18" s="46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144</v>
      </c>
      <c r="C19" s="173">
        <v>0.85</v>
      </c>
      <c r="D19" s="27">
        <f t="shared" si="2"/>
        <v>0</v>
      </c>
      <c r="E19" s="46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145</v>
      </c>
      <c r="C20" s="173">
        <v>0.85</v>
      </c>
      <c r="D20" s="27">
        <f t="shared" si="2"/>
        <v>0</v>
      </c>
      <c r="E20" s="46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146</v>
      </c>
      <c r="C21" s="173">
        <v>0.85</v>
      </c>
      <c r="D21" s="27">
        <f t="shared" si="2"/>
        <v>0</v>
      </c>
      <c r="E21" s="46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147</v>
      </c>
      <c r="C22" s="173">
        <v>0.85</v>
      </c>
      <c r="D22" s="27">
        <f t="shared" si="2"/>
        <v>0</v>
      </c>
      <c r="E22" s="46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148</v>
      </c>
      <c r="C23" s="173">
        <v>0.85</v>
      </c>
      <c r="D23" s="27">
        <f t="shared" si="2"/>
        <v>0</v>
      </c>
      <c r="E23" s="46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64"/>
      <c r="B24" s="9" t="s">
        <v>149</v>
      </c>
      <c r="C24" s="174">
        <v>0.85</v>
      </c>
      <c r="D24" s="27">
        <f>F24+G24</f>
        <v>0</v>
      </c>
      <c r="E24" s="46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64"/>
      <c r="B26" s="9" t="s">
        <v>151</v>
      </c>
      <c r="C26" s="466"/>
      <c r="D26" s="13"/>
      <c r="E26" s="465"/>
      <c r="F26" s="467"/>
      <c r="G26" s="467"/>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 t="shared" ref="X26" si="22">X24-X23</f>
        <v>0</v>
      </c>
      <c r="Y26" s="20">
        <f t="shared" ref="Y26" si="23">Y24-Y23-Y25</f>
        <v>0</v>
      </c>
      <c r="AE26" s="5"/>
      <c r="AF26" s="5"/>
      <c r="AG26" s="5"/>
      <c r="AH26" s="5"/>
      <c r="AI26" s="5"/>
      <c r="AJ26" s="5"/>
      <c r="AK26" s="5"/>
      <c r="AL26" s="5"/>
      <c r="AM26" s="5"/>
      <c r="AN26" s="5"/>
      <c r="AO26" s="5"/>
      <c r="AP26" s="5"/>
      <c r="AQ26" s="5"/>
      <c r="AR26" s="5"/>
      <c r="AS26" s="5"/>
      <c r="AT26" s="5"/>
    </row>
    <row r="27" spans="1:46" s="3" customFormat="1" ht="16.5" customHeigh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8"/>
      <c r="B68" s="46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0urzDX/AE2j1cGT6GvO7K1A+yiJRX5Gqq9TIEqi7QO5yicf2UTlzwfwPXvr+gQQuAVvLCEcc0H1/n0RsGpnLIA==" saltValue="ifU0YIzhHb2SFHT2OrU2VA=="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L24" sqref="L24"/>
    </sheetView>
  </sheetViews>
  <sheetFormatPr defaultRowHeight="15" x14ac:dyDescent="0.25"/>
  <cols>
    <col min="1" max="1" width="12.5703125" customWidth="1"/>
    <col min="4" max="11" width="13.28515625" customWidth="1"/>
    <col min="12" max="54" width="12" customWidth="1"/>
  </cols>
  <sheetData>
    <row r="1" spans="1:11" ht="26.25" x14ac:dyDescent="0.4">
      <c r="A1" s="479" t="s">
        <v>446</v>
      </c>
    </row>
    <row r="2" spans="1:11" ht="12.75" customHeight="1" x14ac:dyDescent="0.25"/>
    <row r="3" spans="1:11" x14ac:dyDescent="0.25">
      <c r="A3" s="480" t="s">
        <v>447</v>
      </c>
    </row>
    <row r="5" spans="1:11" ht="21" x14ac:dyDescent="0.35">
      <c r="A5" s="102" t="s">
        <v>448</v>
      </c>
      <c r="B5" s="102"/>
    </row>
    <row r="6" spans="1:11" hidden="1" x14ac:dyDescent="0.25">
      <c r="A6" s="670" t="s">
        <v>449</v>
      </c>
      <c r="B6" s="670"/>
      <c r="C6" s="670"/>
      <c r="D6" s="670"/>
      <c r="E6" s="670"/>
      <c r="F6" s="670"/>
      <c r="G6" s="670"/>
      <c r="H6" s="670"/>
      <c r="I6" s="670"/>
    </row>
    <row r="7" spans="1:11" hidden="1" x14ac:dyDescent="0.25">
      <c r="A7" s="670"/>
      <c r="B7" s="670"/>
      <c r="C7" s="670"/>
      <c r="D7" s="670"/>
      <c r="E7" s="670"/>
      <c r="F7" s="670"/>
      <c r="G7" s="670"/>
      <c r="H7" s="670"/>
      <c r="I7" s="670"/>
    </row>
    <row r="8" spans="1:11" hidden="1" x14ac:dyDescent="0.25">
      <c r="A8" s="670"/>
      <c r="B8" s="670"/>
      <c r="C8" s="670"/>
      <c r="D8" s="670"/>
      <c r="E8" s="670"/>
      <c r="F8" s="670"/>
      <c r="G8" s="670"/>
      <c r="H8" s="670"/>
      <c r="I8" s="670"/>
    </row>
    <row r="9" spans="1:11" hidden="1" x14ac:dyDescent="0.25">
      <c r="A9" t="s">
        <v>450</v>
      </c>
      <c r="D9" s="107"/>
      <c r="E9" s="107"/>
      <c r="F9" s="107"/>
      <c r="G9" s="107"/>
      <c r="H9" s="107"/>
      <c r="I9" s="107"/>
    </row>
    <row r="10" spans="1:11" hidden="1" x14ac:dyDescent="0.25">
      <c r="A10" t="s">
        <v>451</v>
      </c>
      <c r="D10" s="105">
        <f>'1.1.A. Iesniedzējs'!D24</f>
        <v>0</v>
      </c>
      <c r="E10" t="s">
        <v>452</v>
      </c>
    </row>
    <row r="11" spans="1:11" hidden="1" x14ac:dyDescent="0.25">
      <c r="A11" t="s">
        <v>453</v>
      </c>
      <c r="D11" s="105">
        <v>15</v>
      </c>
      <c r="E11" t="s">
        <v>454</v>
      </c>
    </row>
    <row r="12" spans="1:11" hidden="1" x14ac:dyDescent="0.25">
      <c r="A12" t="s">
        <v>455</v>
      </c>
      <c r="D12" s="104">
        <f>100/D11</f>
        <v>6.666666666666667</v>
      </c>
      <c r="E12" t="s">
        <v>131</v>
      </c>
    </row>
    <row r="13" spans="1:11" hidden="1" x14ac:dyDescent="0.25">
      <c r="A13" t="s">
        <v>456</v>
      </c>
      <c r="D13" s="103">
        <f>D10*D12/100</f>
        <v>0</v>
      </c>
      <c r="E13" t="s">
        <v>452</v>
      </c>
    </row>
    <row r="14" spans="1:11" hidden="1" x14ac:dyDescent="0.25">
      <c r="A14" t="s">
        <v>457</v>
      </c>
      <c r="D14" s="105">
        <v>15</v>
      </c>
      <c r="E14" t="s">
        <v>454</v>
      </c>
      <c r="K14" s="476"/>
    </row>
    <row r="15" spans="1:11" hidden="1" x14ac:dyDescent="0.25">
      <c r="A15" t="s">
        <v>458</v>
      </c>
      <c r="D15" s="105">
        <v>5</v>
      </c>
      <c r="E15" t="s">
        <v>454</v>
      </c>
    </row>
    <row r="16" spans="1:11" hidden="1" x14ac:dyDescent="0.25">
      <c r="A16" t="s">
        <v>459</v>
      </c>
      <c r="D16" s="103">
        <f>D13*(D14-D15)</f>
        <v>0</v>
      </c>
      <c r="E16" t="s">
        <v>452</v>
      </c>
    </row>
    <row r="17" spans="1:34" hidden="1" x14ac:dyDescent="0.25">
      <c r="A17" s="46" t="s">
        <v>460</v>
      </c>
      <c r="B17" s="46"/>
      <c r="C17" s="46"/>
      <c r="D17" s="106">
        <f>D10-D16</f>
        <v>0</v>
      </c>
      <c r="E17" s="46" t="s">
        <v>452</v>
      </c>
    </row>
    <row r="18" spans="1:34" hidden="1" x14ac:dyDescent="0.25"/>
    <row r="19" spans="1:34" x14ac:dyDescent="0.25">
      <c r="A19" s="670" t="s">
        <v>461</v>
      </c>
      <c r="B19" s="670"/>
      <c r="C19" s="670"/>
      <c r="D19" s="670"/>
      <c r="E19" s="670"/>
      <c r="F19" s="670"/>
      <c r="G19" s="670"/>
      <c r="H19" s="670"/>
      <c r="I19" s="670"/>
      <c r="K19" s="476"/>
    </row>
    <row r="20" spans="1:34" x14ac:dyDescent="0.25">
      <c r="A20" s="670"/>
      <c r="B20" s="670"/>
      <c r="C20" s="670"/>
      <c r="D20" s="670"/>
      <c r="E20" s="670"/>
      <c r="F20" s="670"/>
      <c r="G20" s="670"/>
      <c r="H20" s="670"/>
      <c r="I20" s="670"/>
    </row>
    <row r="21" spans="1:34" x14ac:dyDescent="0.25">
      <c r="A21" s="670"/>
      <c r="B21" s="670"/>
      <c r="C21" s="670"/>
      <c r="D21" s="670"/>
      <c r="E21" s="670"/>
      <c r="F21" s="670"/>
      <c r="G21" s="670"/>
      <c r="H21" s="670"/>
      <c r="I21" s="670"/>
    </row>
    <row r="22" spans="1:34" x14ac:dyDescent="0.25">
      <c r="A22" s="670"/>
      <c r="B22" s="670"/>
      <c r="C22" s="670"/>
      <c r="D22" s="670"/>
      <c r="E22" s="670"/>
      <c r="F22" s="670"/>
      <c r="G22" s="670"/>
      <c r="H22" s="670"/>
      <c r="I22" s="670"/>
    </row>
    <row r="23" spans="1:34" x14ac:dyDescent="0.25">
      <c r="A23" s="670"/>
      <c r="B23" s="670"/>
      <c r="C23" s="670"/>
      <c r="D23" s="670"/>
      <c r="E23" s="670"/>
      <c r="F23" s="670"/>
      <c r="G23" s="670"/>
      <c r="H23" s="670"/>
      <c r="I23" s="670"/>
    </row>
    <row r="24" spans="1:34" ht="15.95" customHeight="1" x14ac:dyDescent="0.25">
      <c r="A24" t="s">
        <v>450</v>
      </c>
      <c r="C24" s="477"/>
      <c r="D24" s="671" t="s">
        <v>462</v>
      </c>
      <c r="E24" s="671"/>
      <c r="F24" s="671"/>
      <c r="G24" s="477"/>
      <c r="H24" s="477"/>
      <c r="I24" s="477"/>
    </row>
    <row r="25" spans="1:34" x14ac:dyDescent="0.25">
      <c r="A25" t="s">
        <v>463</v>
      </c>
      <c r="D25" s="475"/>
      <c r="E25" s="107"/>
      <c r="F25" s="107"/>
      <c r="G25" s="107"/>
      <c r="H25" s="107"/>
      <c r="I25" s="107"/>
    </row>
    <row r="26" spans="1:34" x14ac:dyDescent="0.25">
      <c r="A26" t="s">
        <v>453</v>
      </c>
      <c r="D26" s="105">
        <v>30</v>
      </c>
      <c r="E26" t="s">
        <v>454</v>
      </c>
    </row>
    <row r="27" spans="1:34" x14ac:dyDescent="0.25">
      <c r="A27" t="s">
        <v>457</v>
      </c>
      <c r="D27" s="105">
        <v>15</v>
      </c>
      <c r="E27" t="s">
        <v>454</v>
      </c>
    </row>
    <row r="28" spans="1:34" x14ac:dyDescent="0.25">
      <c r="A28" t="s">
        <v>190</v>
      </c>
      <c r="E28">
        <f>'3. DL invest.n.pl.AR pr.'!F5</f>
        <v>2026</v>
      </c>
      <c r="F28">
        <f>'3. DL invest.n.pl.AR pr.'!G5</f>
        <v>2027</v>
      </c>
      <c r="G28">
        <f>'3. DL invest.n.pl.AR pr.'!H5</f>
        <v>2028</v>
      </c>
      <c r="H28">
        <f>'3. DL invest.n.pl.AR pr.'!I5</f>
        <v>2029</v>
      </c>
      <c r="I28">
        <f>'3. DL invest.n.pl.AR pr.'!J5</f>
        <v>2030</v>
      </c>
      <c r="J28">
        <f>'3. DL invest.n.pl.AR pr.'!K5</f>
        <v>2031</v>
      </c>
      <c r="K28">
        <f>'3. DL invest.n.pl.AR pr.'!L5</f>
        <v>2032</v>
      </c>
      <c r="L28">
        <f>'3. DL invest.n.pl.AR pr.'!M5</f>
        <v>2033</v>
      </c>
      <c r="M28">
        <f>'3. DL invest.n.pl.AR pr.'!N5</f>
        <v>2034</v>
      </c>
      <c r="N28">
        <f>'3. DL invest.n.pl.AR pr.'!O5</f>
        <v>2035</v>
      </c>
      <c r="O28">
        <f>'3. DL invest.n.pl.AR pr.'!P5</f>
        <v>2036</v>
      </c>
      <c r="P28">
        <f>'3. DL invest.n.pl.AR pr.'!Q5</f>
        <v>2037</v>
      </c>
      <c r="Q28">
        <f>'3. DL invest.n.pl.AR pr.'!R5</f>
        <v>2038</v>
      </c>
      <c r="R28">
        <f>'3. DL invest.n.pl.AR pr.'!S5</f>
        <v>2039</v>
      </c>
      <c r="S28">
        <f>'3. DL invest.n.pl.AR pr.'!T5</f>
        <v>2040</v>
      </c>
      <c r="T28">
        <f>'3. DL invest.n.pl.AR pr.'!U5</f>
        <v>2041</v>
      </c>
      <c r="U28">
        <f>'3. DL invest.n.pl.AR pr.'!V5</f>
        <v>2042</v>
      </c>
      <c r="V28">
        <f>'3. DL invest.n.pl.AR pr.'!W5</f>
        <v>2043</v>
      </c>
      <c r="W28">
        <f>'3. DL invest.n.pl.AR pr.'!X5</f>
        <v>2044</v>
      </c>
      <c r="X28">
        <f>'3. DL invest.n.pl.AR pr.'!Y5</f>
        <v>2045</v>
      </c>
      <c r="Y28">
        <f>'3. DL invest.n.pl.AR pr.'!Z5</f>
        <v>2046</v>
      </c>
      <c r="Z28">
        <f>'3. DL invest.n.pl.AR pr.'!AA5</f>
        <v>2047</v>
      </c>
      <c r="AA28">
        <f>'3. DL invest.n.pl.AR pr.'!AB5</f>
        <v>2048</v>
      </c>
      <c r="AB28">
        <f>'3. DL invest.n.pl.AR pr.'!AC5</f>
        <v>2049</v>
      </c>
      <c r="AC28">
        <f>'3. DL invest.n.pl.AR pr.'!AD5</f>
        <v>2050</v>
      </c>
      <c r="AD28">
        <f>'3. DL invest.n.pl.AR pr.'!AE5</f>
        <v>2051</v>
      </c>
      <c r="AE28">
        <f>'3. DL invest.n.pl.AR pr.'!AF5</f>
        <v>2052</v>
      </c>
      <c r="AF28">
        <f>'3. DL invest.n.pl.AR pr.'!AG5</f>
        <v>2053</v>
      </c>
      <c r="AG28">
        <f>'3. DL invest.n.pl.AR pr.'!AH5</f>
        <v>2054</v>
      </c>
      <c r="AH28">
        <f>'3. DL invest.n.pl.AR pr.'!AI5</f>
        <v>2055</v>
      </c>
    </row>
    <row r="29" spans="1:34" x14ac:dyDescent="0.25">
      <c r="A29" t="s">
        <v>464</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465</v>
      </c>
      <c r="E30" s="107"/>
      <c r="F30" s="107"/>
      <c r="G30" s="107"/>
      <c r="H30" s="107"/>
      <c r="I30" s="107"/>
      <c r="J30" s="107"/>
      <c r="K30" s="107"/>
      <c r="L30" s="107"/>
      <c r="M30" s="107"/>
      <c r="N30" s="107"/>
      <c r="O30" s="107"/>
      <c r="P30" s="107"/>
      <c r="Q30" s="107"/>
      <c r="R30" s="107"/>
      <c r="S30" s="107"/>
      <c r="T30" s="107">
        <f>'3. DL invest.n.pl.AR pr.'!T10+'3. DL invest.n.pl.AR pr.'!T17</f>
        <v>0</v>
      </c>
      <c r="U30" s="107">
        <f>T30</f>
        <v>0</v>
      </c>
      <c r="V30" s="107">
        <f t="shared" ref="V30:AH30" si="0">U30</f>
        <v>0</v>
      </c>
      <c r="W30" s="107">
        <f t="shared" si="0"/>
        <v>0</v>
      </c>
      <c r="X30" s="107">
        <f t="shared" si="0"/>
        <v>0</v>
      </c>
      <c r="Y30" s="107">
        <f t="shared" si="0"/>
        <v>0</v>
      </c>
      <c r="Z30" s="107">
        <f t="shared" si="0"/>
        <v>0</v>
      </c>
      <c r="AA30" s="107">
        <f t="shared" si="0"/>
        <v>0</v>
      </c>
      <c r="AB30" s="107">
        <f t="shared" si="0"/>
        <v>0</v>
      </c>
      <c r="AC30" s="107">
        <f t="shared" si="0"/>
        <v>0</v>
      </c>
      <c r="AD30" s="107">
        <f t="shared" si="0"/>
        <v>0</v>
      </c>
      <c r="AE30" s="107">
        <f t="shared" si="0"/>
        <v>0</v>
      </c>
      <c r="AF30" s="107">
        <f t="shared" si="0"/>
        <v>0</v>
      </c>
      <c r="AG30" s="107">
        <f t="shared" si="0"/>
        <v>0</v>
      </c>
      <c r="AH30" s="107">
        <f t="shared" si="0"/>
        <v>0</v>
      </c>
    </row>
    <row r="31" spans="1:34" x14ac:dyDescent="0.25">
      <c r="A31" s="46" t="s">
        <v>460</v>
      </c>
      <c r="D31" s="478">
        <f>NPV(4%,E30:AH30)</f>
        <v>0</v>
      </c>
      <c r="E31" s="46" t="s">
        <v>452</v>
      </c>
    </row>
    <row r="33" spans="1:54" ht="21" x14ac:dyDescent="0.35">
      <c r="A33" s="102" t="s">
        <v>466</v>
      </c>
    </row>
    <row r="34" spans="1:54" x14ac:dyDescent="0.25">
      <c r="A34" t="s">
        <v>467</v>
      </c>
      <c r="D34" s="108">
        <f>'4.DL Finansiālā ilgtspēja'!AI9</f>
        <v>0</v>
      </c>
      <c r="E34" t="s">
        <v>452</v>
      </c>
    </row>
    <row r="35" spans="1:54" x14ac:dyDescent="0.25">
      <c r="A35" t="s">
        <v>468</v>
      </c>
      <c r="D35" s="108">
        <f>'4.DL Finansiālā ilgtspēja'!$E$9</f>
        <v>0</v>
      </c>
      <c r="E35" s="108">
        <f>'4.DL Finansiālā ilgtspēja'!$F$9</f>
        <v>0</v>
      </c>
      <c r="F35" s="108">
        <f>'4.DL Finansiālā ilgtspēja'!$G$9</f>
        <v>0</v>
      </c>
      <c r="G35" s="108">
        <f>'4.DL Finansiālā ilgtspēja'!$H$9</f>
        <v>0</v>
      </c>
    </row>
    <row r="36" spans="1:54" x14ac:dyDescent="0.25">
      <c r="A36" t="s">
        <v>469</v>
      </c>
      <c r="D36" s="107">
        <v>10</v>
      </c>
      <c r="E36" t="s">
        <v>454</v>
      </c>
    </row>
    <row r="37" spans="1:54" x14ac:dyDescent="0.25">
      <c r="A37" t="s">
        <v>470</v>
      </c>
      <c r="D37" s="109">
        <v>9.1000000000000004E-3</v>
      </c>
      <c r="F37" s="110" t="s">
        <v>471</v>
      </c>
    </row>
    <row r="39" spans="1:54" x14ac:dyDescent="0.25">
      <c r="A39" t="s">
        <v>472</v>
      </c>
      <c r="E39">
        <v>1</v>
      </c>
      <c r="F39">
        <f>IF(E39&lt;$D$36,E39+1,"")</f>
        <v>2</v>
      </c>
      <c r="G39">
        <f t="shared" ref="G39:AR39" si="1">IF(F39&lt;$D$36,F39+1,"")</f>
        <v>3</v>
      </c>
      <c r="H39">
        <f t="shared" si="1"/>
        <v>4</v>
      </c>
      <c r="I39">
        <f t="shared" si="1"/>
        <v>5</v>
      </c>
      <c r="J39">
        <f t="shared" si="1"/>
        <v>6</v>
      </c>
      <c r="K39">
        <f t="shared" si="1"/>
        <v>7</v>
      </c>
      <c r="L39">
        <f t="shared" si="1"/>
        <v>8</v>
      </c>
      <c r="M39">
        <f t="shared" si="1"/>
        <v>9</v>
      </c>
      <c r="N39">
        <f t="shared" si="1"/>
        <v>10</v>
      </c>
      <c r="O39" t="str">
        <f t="shared" si="1"/>
        <v/>
      </c>
      <c r="P39" t="str">
        <f t="shared" si="1"/>
        <v/>
      </c>
      <c r="Q39" t="str">
        <f t="shared" si="1"/>
        <v/>
      </c>
      <c r="R39" t="str">
        <f t="shared" si="1"/>
        <v/>
      </c>
      <c r="S39" t="str">
        <f t="shared" si="1"/>
        <v/>
      </c>
      <c r="T39" t="str">
        <f t="shared" si="1"/>
        <v/>
      </c>
      <c r="U39" t="str">
        <f t="shared" si="1"/>
        <v/>
      </c>
      <c r="V39" t="str">
        <f t="shared" si="1"/>
        <v/>
      </c>
      <c r="W39" t="str">
        <f t="shared" si="1"/>
        <v/>
      </c>
      <c r="X39" t="str">
        <f t="shared" si="1"/>
        <v/>
      </c>
      <c r="Y39" t="str">
        <f t="shared" si="1"/>
        <v/>
      </c>
      <c r="Z39" t="str">
        <f t="shared" si="1"/>
        <v/>
      </c>
      <c r="AA39" t="str">
        <f t="shared" si="1"/>
        <v/>
      </c>
      <c r="AB39" t="str">
        <f t="shared" si="1"/>
        <v/>
      </c>
      <c r="AC39" t="str">
        <f t="shared" si="1"/>
        <v/>
      </c>
      <c r="AD39" t="str">
        <f t="shared" si="1"/>
        <v/>
      </c>
      <c r="AE39" t="str">
        <f t="shared" si="1"/>
        <v/>
      </c>
      <c r="AF39" t="str">
        <f t="shared" si="1"/>
        <v/>
      </c>
      <c r="AG39" t="str">
        <f t="shared" si="1"/>
        <v/>
      </c>
      <c r="AH39" t="str">
        <f t="shared" si="1"/>
        <v/>
      </c>
      <c r="AI39" t="str">
        <f t="shared" si="1"/>
        <v/>
      </c>
      <c r="AJ39" t="str">
        <f t="shared" si="1"/>
        <v/>
      </c>
      <c r="AK39" t="str">
        <f t="shared" si="1"/>
        <v/>
      </c>
      <c r="AL39" t="str">
        <f t="shared" si="1"/>
        <v/>
      </c>
      <c r="AM39" t="str">
        <f t="shared" si="1"/>
        <v/>
      </c>
      <c r="AN39" t="str">
        <f t="shared" si="1"/>
        <v/>
      </c>
      <c r="AO39" t="str">
        <f t="shared" si="1"/>
        <v/>
      </c>
      <c r="AP39" t="str">
        <f t="shared" si="1"/>
        <v/>
      </c>
      <c r="AQ39" t="str">
        <f t="shared" si="1"/>
        <v/>
      </c>
      <c r="AR39" t="str">
        <f t="shared" si="1"/>
        <v/>
      </c>
    </row>
    <row r="40" spans="1:54" x14ac:dyDescent="0.25">
      <c r="A40" t="s">
        <v>473</v>
      </c>
      <c r="E40" s="111">
        <f>D35</f>
        <v>0</v>
      </c>
      <c r="F40" s="111">
        <f>IF((E40-E41)&gt;=E41,E40+E35-E41,0)</f>
        <v>0</v>
      </c>
      <c r="G40" s="111">
        <f>IF((F40-F41)&gt;=F41,F40+F35-F41,0)</f>
        <v>0</v>
      </c>
      <c r="H40" s="111">
        <f>IF((G40-G41)&gt;=G41,G40+G35-G41,0)</f>
        <v>0</v>
      </c>
      <c r="I40" s="111">
        <f>IF((H40-H41)&gt;=H41,H40-H41,0)</f>
        <v>0</v>
      </c>
      <c r="J40" s="111">
        <f>IF((I40-I41)&gt;=0.01,I40-I41,0)</f>
        <v>0</v>
      </c>
      <c r="K40" s="111">
        <f t="shared" ref="K40:BB40" si="2">IF((J40-J41)&gt;=0.01,J40-J41,0)</f>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x14ac:dyDescent="0.25">
      <c r="A41" t="s">
        <v>474</v>
      </c>
      <c r="E41" s="111">
        <f>E40/D36</f>
        <v>0</v>
      </c>
      <c r="F41" s="111">
        <f>IF(F40&gt;0,E41+E35/(D36-1),0)</f>
        <v>0</v>
      </c>
      <c r="G41" s="111">
        <f>IF(G40&gt;0,F41+F35/(D36-2),0)</f>
        <v>0</v>
      </c>
      <c r="H41" s="111">
        <f>IF(H40&gt;0,G41+G35/(D36-3),0)</f>
        <v>0</v>
      </c>
      <c r="I41" s="111">
        <f t="shared" ref="I41:BB41" si="3">IF(I40&gt;0,H41,0)</f>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x14ac:dyDescent="0.25">
      <c r="A42" t="s">
        <v>475</v>
      </c>
      <c r="E42" s="111">
        <f>$D$37*E40</f>
        <v>0</v>
      </c>
      <c r="F42" s="111">
        <f t="shared" ref="F42:BB42" si="4">$D$37*F40</f>
        <v>0</v>
      </c>
      <c r="G42" s="111">
        <f t="shared" si="4"/>
        <v>0</v>
      </c>
      <c r="H42" s="111">
        <f>$D$37*H40</f>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3" spans="1:54" x14ac:dyDescent="0.25">
      <c r="A43" t="s">
        <v>476</v>
      </c>
      <c r="E43" s="111">
        <f>E41+E42</f>
        <v>0</v>
      </c>
      <c r="F43" s="111">
        <f t="shared" ref="F43:BB43" si="5">F41+F42</f>
        <v>0</v>
      </c>
      <c r="G43" s="111">
        <f t="shared" si="5"/>
        <v>0</v>
      </c>
      <c r="H43" s="111">
        <f t="shared" si="5"/>
        <v>0</v>
      </c>
      <c r="I43" s="111">
        <f t="shared" si="5"/>
        <v>0</v>
      </c>
      <c r="J43" s="111">
        <f t="shared" si="5"/>
        <v>0</v>
      </c>
      <c r="K43" s="111">
        <f t="shared" si="5"/>
        <v>0</v>
      </c>
      <c r="L43" s="111">
        <f t="shared" si="5"/>
        <v>0</v>
      </c>
      <c r="M43" s="111">
        <f t="shared" si="5"/>
        <v>0</v>
      </c>
      <c r="N43" s="111">
        <f t="shared" si="5"/>
        <v>0</v>
      </c>
      <c r="O43" s="111">
        <f t="shared" si="5"/>
        <v>0</v>
      </c>
      <c r="P43" s="111">
        <f t="shared" si="5"/>
        <v>0</v>
      </c>
      <c r="Q43" s="111">
        <f t="shared" si="5"/>
        <v>0</v>
      </c>
      <c r="R43" s="111">
        <f t="shared" si="5"/>
        <v>0</v>
      </c>
      <c r="S43" s="111">
        <f t="shared" si="5"/>
        <v>0</v>
      </c>
      <c r="T43" s="111">
        <f t="shared" si="5"/>
        <v>0</v>
      </c>
      <c r="U43" s="111">
        <f t="shared" si="5"/>
        <v>0</v>
      </c>
      <c r="V43" s="111">
        <f t="shared" si="5"/>
        <v>0</v>
      </c>
      <c r="W43" s="111">
        <f t="shared" si="5"/>
        <v>0</v>
      </c>
      <c r="X43" s="111">
        <f t="shared" si="5"/>
        <v>0</v>
      </c>
      <c r="Y43" s="111">
        <f t="shared" si="5"/>
        <v>0</v>
      </c>
      <c r="Z43" s="111">
        <f t="shared" si="5"/>
        <v>0</v>
      </c>
      <c r="AA43" s="111">
        <f t="shared" si="5"/>
        <v>0</v>
      </c>
      <c r="AB43" s="111">
        <f t="shared" si="5"/>
        <v>0</v>
      </c>
      <c r="AC43" s="111">
        <f t="shared" si="5"/>
        <v>0</v>
      </c>
      <c r="AD43" s="111">
        <f t="shared" si="5"/>
        <v>0</v>
      </c>
      <c r="AE43" s="111">
        <f t="shared" si="5"/>
        <v>0</v>
      </c>
      <c r="AF43" s="111">
        <f t="shared" si="5"/>
        <v>0</v>
      </c>
      <c r="AG43" s="111">
        <f t="shared" si="5"/>
        <v>0</v>
      </c>
      <c r="AH43" s="111">
        <f t="shared" si="5"/>
        <v>0</v>
      </c>
      <c r="AI43" s="111">
        <f t="shared" si="5"/>
        <v>0</v>
      </c>
      <c r="AJ43" s="111">
        <f t="shared" si="5"/>
        <v>0</v>
      </c>
      <c r="AK43" s="111">
        <f t="shared" si="5"/>
        <v>0</v>
      </c>
      <c r="AL43" s="111">
        <f t="shared" si="5"/>
        <v>0</v>
      </c>
      <c r="AM43" s="111">
        <f t="shared" si="5"/>
        <v>0</v>
      </c>
      <c r="AN43" s="111">
        <f t="shared" si="5"/>
        <v>0</v>
      </c>
      <c r="AO43" s="111">
        <f t="shared" si="5"/>
        <v>0</v>
      </c>
      <c r="AP43" s="111">
        <f t="shared" si="5"/>
        <v>0</v>
      </c>
      <c r="AQ43" s="111">
        <f t="shared" si="5"/>
        <v>0</v>
      </c>
      <c r="AR43" s="111">
        <f t="shared" si="5"/>
        <v>0</v>
      </c>
      <c r="AS43" s="111">
        <f t="shared" si="5"/>
        <v>0</v>
      </c>
      <c r="AT43" s="111">
        <f t="shared" si="5"/>
        <v>0</v>
      </c>
      <c r="AU43" s="111">
        <f t="shared" si="5"/>
        <v>0</v>
      </c>
      <c r="AV43" s="111">
        <f t="shared" si="5"/>
        <v>0</v>
      </c>
      <c r="AW43" s="111">
        <f t="shared" si="5"/>
        <v>0</v>
      </c>
      <c r="AX43" s="111">
        <f t="shared" si="5"/>
        <v>0</v>
      </c>
      <c r="AY43" s="111">
        <f t="shared" si="5"/>
        <v>0</v>
      </c>
      <c r="AZ43" s="111">
        <f t="shared" si="5"/>
        <v>0</v>
      </c>
      <c r="BA43" s="111">
        <f t="shared" si="5"/>
        <v>0</v>
      </c>
      <c r="BB43" s="111">
        <f t="shared" si="5"/>
        <v>0</v>
      </c>
    </row>
    <row r="45" spans="1:54" x14ac:dyDescent="0.25">
      <c r="A45" t="s">
        <v>467</v>
      </c>
      <c r="D45" s="108"/>
      <c r="E45" t="s">
        <v>452</v>
      </c>
    </row>
    <row r="46" spans="1:54" x14ac:dyDescent="0.25">
      <c r="A46" t="s">
        <v>468</v>
      </c>
      <c r="D46" s="108"/>
      <c r="E46" s="108"/>
      <c r="F46" s="108"/>
      <c r="G46" s="108"/>
    </row>
    <row r="47" spans="1:54" x14ac:dyDescent="0.25">
      <c r="A47" t="s">
        <v>469</v>
      </c>
      <c r="D47" s="107">
        <v>10</v>
      </c>
      <c r="E47" t="s">
        <v>454</v>
      </c>
    </row>
    <row r="48" spans="1:54" x14ac:dyDescent="0.25">
      <c r="A48" t="s">
        <v>470</v>
      </c>
      <c r="D48" s="109">
        <v>5.0000000000000001E-3</v>
      </c>
      <c r="F48" s="110" t="s">
        <v>471</v>
      </c>
    </row>
    <row r="50" spans="1:54" x14ac:dyDescent="0.25">
      <c r="A50" t="s">
        <v>472</v>
      </c>
      <c r="E50">
        <v>1</v>
      </c>
      <c r="F50">
        <f>IF(E50&lt;$D$47,E50+1,"")</f>
        <v>2</v>
      </c>
      <c r="G50">
        <f t="shared" ref="G50:BA50" si="6">IF(F50&lt;$D$47,F50+1,"")</f>
        <v>3</v>
      </c>
      <c r="H50">
        <f t="shared" si="6"/>
        <v>4</v>
      </c>
      <c r="I50">
        <f t="shared" si="6"/>
        <v>5</v>
      </c>
      <c r="J50">
        <f t="shared" si="6"/>
        <v>6</v>
      </c>
      <c r="K50">
        <f t="shared" si="6"/>
        <v>7</v>
      </c>
      <c r="L50">
        <f t="shared" si="6"/>
        <v>8</v>
      </c>
      <c r="M50">
        <f t="shared" si="6"/>
        <v>9</v>
      </c>
      <c r="N50">
        <f t="shared" si="6"/>
        <v>10</v>
      </c>
      <c r="O50" t="str">
        <f t="shared" si="6"/>
        <v/>
      </c>
      <c r="P50" t="str">
        <f t="shared" si="6"/>
        <v/>
      </c>
      <c r="Q50" t="str">
        <f t="shared" si="6"/>
        <v/>
      </c>
      <c r="R50" t="str">
        <f t="shared" si="6"/>
        <v/>
      </c>
      <c r="S50" t="str">
        <f t="shared" si="6"/>
        <v/>
      </c>
      <c r="T50" t="str">
        <f t="shared" si="6"/>
        <v/>
      </c>
      <c r="U50" t="str">
        <f t="shared" si="6"/>
        <v/>
      </c>
      <c r="V50" t="str">
        <f t="shared" si="6"/>
        <v/>
      </c>
      <c r="W50" t="str">
        <f t="shared" si="6"/>
        <v/>
      </c>
      <c r="X50" t="str">
        <f t="shared" si="6"/>
        <v/>
      </c>
      <c r="Y50" t="str">
        <f t="shared" si="6"/>
        <v/>
      </c>
      <c r="Z50" t="str">
        <f t="shared" si="6"/>
        <v/>
      </c>
      <c r="AA50" t="str">
        <f t="shared" si="6"/>
        <v/>
      </c>
      <c r="AB50" t="str">
        <f t="shared" si="6"/>
        <v/>
      </c>
      <c r="AC50" t="str">
        <f t="shared" si="6"/>
        <v/>
      </c>
      <c r="AD50" t="str">
        <f t="shared" si="6"/>
        <v/>
      </c>
      <c r="AE50" t="str">
        <f t="shared" si="6"/>
        <v/>
      </c>
      <c r="AF50" t="str">
        <f t="shared" si="6"/>
        <v/>
      </c>
      <c r="AG50" t="str">
        <f t="shared" si="6"/>
        <v/>
      </c>
      <c r="AH50" t="str">
        <f t="shared" si="6"/>
        <v/>
      </c>
      <c r="AI50" t="str">
        <f t="shared" si="6"/>
        <v/>
      </c>
      <c r="AJ50" t="str">
        <f t="shared" si="6"/>
        <v/>
      </c>
      <c r="AK50" t="str">
        <f t="shared" si="6"/>
        <v/>
      </c>
      <c r="AL50" t="str">
        <f t="shared" si="6"/>
        <v/>
      </c>
      <c r="AM50" t="str">
        <f t="shared" si="6"/>
        <v/>
      </c>
      <c r="AN50" t="str">
        <f t="shared" si="6"/>
        <v/>
      </c>
      <c r="AO50" t="str">
        <f t="shared" si="6"/>
        <v/>
      </c>
      <c r="AP50" t="str">
        <f t="shared" si="6"/>
        <v/>
      </c>
      <c r="AQ50" t="str">
        <f t="shared" si="6"/>
        <v/>
      </c>
      <c r="AR50" t="str">
        <f t="shared" si="6"/>
        <v/>
      </c>
      <c r="AS50" t="str">
        <f t="shared" si="6"/>
        <v/>
      </c>
      <c r="AT50" t="str">
        <f t="shared" si="6"/>
        <v/>
      </c>
      <c r="AU50" t="str">
        <f t="shared" si="6"/>
        <v/>
      </c>
      <c r="AV50" t="str">
        <f t="shared" si="6"/>
        <v/>
      </c>
      <c r="AW50" t="str">
        <f t="shared" si="6"/>
        <v/>
      </c>
      <c r="AX50" t="str">
        <f t="shared" si="6"/>
        <v/>
      </c>
      <c r="AY50" t="str">
        <f t="shared" si="6"/>
        <v/>
      </c>
      <c r="AZ50" t="str">
        <f t="shared" si="6"/>
        <v/>
      </c>
      <c r="BA50" t="str">
        <f t="shared" si="6"/>
        <v/>
      </c>
      <c r="BB50" t="str">
        <f>IF(BA50&lt;$D$47,BA50+1,"")</f>
        <v/>
      </c>
    </row>
    <row r="51" spans="1:54" x14ac:dyDescent="0.25">
      <c r="A51" t="s">
        <v>473</v>
      </c>
      <c r="E51" s="111">
        <f>D46</f>
        <v>0</v>
      </c>
      <c r="F51" s="111">
        <f>IF((E51-E52)&gt;=E52,E51+E46-E52,0)</f>
        <v>0</v>
      </c>
      <c r="G51" s="111">
        <f>IF((F51-F52)&gt;=F52,F51+F46-F52,0)</f>
        <v>0</v>
      </c>
      <c r="H51" s="111">
        <f>IF((G51-G52)&gt;=G52,G51+G46-G52,0)</f>
        <v>0</v>
      </c>
      <c r="I51" s="111">
        <f t="shared" ref="I51" si="7">IF((H51-H52)&gt;=H52,H51-H52,0)</f>
        <v>0</v>
      </c>
      <c r="J51" s="111">
        <f>IF((I51-I52)&gt;=0.01,I51-I52,0)</f>
        <v>0</v>
      </c>
      <c r="K51" s="111">
        <f t="shared" ref="K51:BB51" si="8">IF((J51-J52)&gt;=0.01,J51-J52,0)</f>
        <v>0</v>
      </c>
      <c r="L51" s="111">
        <f t="shared" si="8"/>
        <v>0</v>
      </c>
      <c r="M51" s="111">
        <f t="shared" si="8"/>
        <v>0</v>
      </c>
      <c r="N51" s="111">
        <f t="shared" si="8"/>
        <v>0</v>
      </c>
      <c r="O51" s="111">
        <f t="shared" si="8"/>
        <v>0</v>
      </c>
      <c r="P51" s="111">
        <f t="shared" si="8"/>
        <v>0</v>
      </c>
      <c r="Q51" s="111">
        <f t="shared" si="8"/>
        <v>0</v>
      </c>
      <c r="R51" s="111">
        <f t="shared" si="8"/>
        <v>0</v>
      </c>
      <c r="S51" s="111">
        <f t="shared" si="8"/>
        <v>0</v>
      </c>
      <c r="T51" s="111">
        <f t="shared" si="8"/>
        <v>0</v>
      </c>
      <c r="U51" s="111">
        <f t="shared" si="8"/>
        <v>0</v>
      </c>
      <c r="V51" s="111">
        <f t="shared" si="8"/>
        <v>0</v>
      </c>
      <c r="W51" s="111">
        <f t="shared" si="8"/>
        <v>0</v>
      </c>
      <c r="X51" s="111">
        <f t="shared" si="8"/>
        <v>0</v>
      </c>
      <c r="Y51" s="111">
        <f t="shared" si="8"/>
        <v>0</v>
      </c>
      <c r="Z51" s="111">
        <f t="shared" si="8"/>
        <v>0</v>
      </c>
      <c r="AA51" s="111">
        <f t="shared" si="8"/>
        <v>0</v>
      </c>
      <c r="AB51" s="111">
        <f t="shared" si="8"/>
        <v>0</v>
      </c>
      <c r="AC51" s="111">
        <f t="shared" si="8"/>
        <v>0</v>
      </c>
      <c r="AD51" s="111">
        <f t="shared" si="8"/>
        <v>0</v>
      </c>
      <c r="AE51" s="111">
        <f t="shared" si="8"/>
        <v>0</v>
      </c>
      <c r="AF51" s="111">
        <f t="shared" si="8"/>
        <v>0</v>
      </c>
      <c r="AG51" s="111">
        <f t="shared" si="8"/>
        <v>0</v>
      </c>
      <c r="AH51" s="111">
        <f t="shared" si="8"/>
        <v>0</v>
      </c>
      <c r="AI51" s="111">
        <f t="shared" si="8"/>
        <v>0</v>
      </c>
      <c r="AJ51" s="111">
        <f t="shared" si="8"/>
        <v>0</v>
      </c>
      <c r="AK51" s="111">
        <f t="shared" si="8"/>
        <v>0</v>
      </c>
      <c r="AL51" s="111">
        <f t="shared" si="8"/>
        <v>0</v>
      </c>
      <c r="AM51" s="111">
        <f t="shared" si="8"/>
        <v>0</v>
      </c>
      <c r="AN51" s="111">
        <f t="shared" si="8"/>
        <v>0</v>
      </c>
      <c r="AO51" s="111">
        <f t="shared" si="8"/>
        <v>0</v>
      </c>
      <c r="AP51" s="111">
        <f t="shared" si="8"/>
        <v>0</v>
      </c>
      <c r="AQ51" s="111">
        <f t="shared" si="8"/>
        <v>0</v>
      </c>
      <c r="AR51" s="111">
        <f t="shared" si="8"/>
        <v>0</v>
      </c>
      <c r="AS51" s="111">
        <f t="shared" si="8"/>
        <v>0</v>
      </c>
      <c r="AT51" s="111">
        <f t="shared" si="8"/>
        <v>0</v>
      </c>
      <c r="AU51" s="111">
        <f t="shared" si="8"/>
        <v>0</v>
      </c>
      <c r="AV51" s="111">
        <f t="shared" si="8"/>
        <v>0</v>
      </c>
      <c r="AW51" s="111">
        <f t="shared" si="8"/>
        <v>0</v>
      </c>
      <c r="AX51" s="111">
        <f t="shared" si="8"/>
        <v>0</v>
      </c>
      <c r="AY51" s="111">
        <f t="shared" si="8"/>
        <v>0</v>
      </c>
      <c r="AZ51" s="111">
        <f t="shared" si="8"/>
        <v>0</v>
      </c>
      <c r="BA51" s="111">
        <f t="shared" si="8"/>
        <v>0</v>
      </c>
      <c r="BB51" s="111">
        <f t="shared" si="8"/>
        <v>0</v>
      </c>
    </row>
    <row r="52" spans="1:54" x14ac:dyDescent="0.25">
      <c r="A52" t="s">
        <v>474</v>
      </c>
      <c r="E52" s="111">
        <f>E51/D47</f>
        <v>0</v>
      </c>
      <c r="F52" s="111">
        <f>IF(F51&gt;0,E52+E46/(D47-1),0)</f>
        <v>0</v>
      </c>
      <c r="G52" s="111">
        <f>IF(G51&gt;0,F52+F46/(D47-2),0)</f>
        <v>0</v>
      </c>
      <c r="H52" s="111">
        <f>IF(H51&gt;0,G52+G46/(D47-3),0)</f>
        <v>0</v>
      </c>
      <c r="I52" s="111">
        <f t="shared" ref="I52" si="9">IF(I51&gt;0,H52,0)</f>
        <v>0</v>
      </c>
      <c r="J52" s="111">
        <f t="shared" ref="J52" si="10">IF(J51&gt;0,I52,0)</f>
        <v>0</v>
      </c>
      <c r="K52" s="111">
        <f t="shared" ref="K52" si="11">IF(K51&gt;0,J52,0)</f>
        <v>0</v>
      </c>
      <c r="L52" s="111">
        <f t="shared" ref="L52" si="12">IF(L51&gt;0,K52,0)</f>
        <v>0</v>
      </c>
      <c r="M52" s="111">
        <f t="shared" ref="M52" si="13">IF(M51&gt;0,L52,0)</f>
        <v>0</v>
      </c>
      <c r="N52" s="111">
        <f t="shared" ref="N52" si="14">IF(N51&gt;0,M52,0)</f>
        <v>0</v>
      </c>
      <c r="O52" s="111">
        <f t="shared" ref="O52" si="15">IF(O51&gt;0,N52,0)</f>
        <v>0</v>
      </c>
      <c r="P52" s="111">
        <f t="shared" ref="P52" si="16">IF(P51&gt;0,O52,0)</f>
        <v>0</v>
      </c>
      <c r="Q52" s="111">
        <f t="shared" ref="Q52" si="17">IF(Q51&gt;0,P52,0)</f>
        <v>0</v>
      </c>
      <c r="R52" s="111">
        <f t="shared" ref="R52" si="18">IF(R51&gt;0,Q52,0)</f>
        <v>0</v>
      </c>
      <c r="S52" s="111">
        <f t="shared" ref="S52" si="19">IF(S51&gt;0,R52,0)</f>
        <v>0</v>
      </c>
      <c r="T52" s="111">
        <f t="shared" ref="T52" si="20">IF(T51&gt;0,S52,0)</f>
        <v>0</v>
      </c>
      <c r="U52" s="111">
        <f t="shared" ref="U52" si="21">IF(U51&gt;0,T52,0)</f>
        <v>0</v>
      </c>
      <c r="V52" s="111">
        <f t="shared" ref="V52" si="22">IF(V51&gt;0,U52,0)</f>
        <v>0</v>
      </c>
      <c r="W52" s="111">
        <f t="shared" ref="W52" si="23">IF(W51&gt;0,V52,0)</f>
        <v>0</v>
      </c>
      <c r="X52" s="111">
        <f t="shared" ref="X52" si="24">IF(X51&gt;0,W52,0)</f>
        <v>0</v>
      </c>
      <c r="Y52" s="111">
        <f t="shared" ref="Y52" si="25">IF(Y51&gt;0,X52,0)</f>
        <v>0</v>
      </c>
      <c r="Z52" s="111">
        <f t="shared" ref="Z52" si="26">IF(Z51&gt;0,Y52,0)</f>
        <v>0</v>
      </c>
      <c r="AA52" s="111">
        <f t="shared" ref="AA52" si="27">IF(AA51&gt;0,Z52,0)</f>
        <v>0</v>
      </c>
      <c r="AB52" s="111">
        <f t="shared" ref="AB52" si="28">IF(AB51&gt;0,AA52,0)</f>
        <v>0</v>
      </c>
      <c r="AC52" s="111">
        <f t="shared" ref="AC52" si="29">IF(AC51&gt;0,AB52,0)</f>
        <v>0</v>
      </c>
      <c r="AD52" s="111">
        <f t="shared" ref="AD52" si="30">IF(AD51&gt;0,AC52,0)</f>
        <v>0</v>
      </c>
      <c r="AE52" s="111">
        <f t="shared" ref="AE52" si="31">IF(AE51&gt;0,AD52,0)</f>
        <v>0</v>
      </c>
      <c r="AF52" s="111">
        <f t="shared" ref="AF52" si="32">IF(AF51&gt;0,AE52,0)</f>
        <v>0</v>
      </c>
      <c r="AG52" s="111">
        <f t="shared" ref="AG52" si="33">IF(AG51&gt;0,AF52,0)</f>
        <v>0</v>
      </c>
      <c r="AH52" s="111">
        <f t="shared" ref="AH52" si="34">IF(AH51&gt;0,AG52,0)</f>
        <v>0</v>
      </c>
      <c r="AI52" s="111">
        <f t="shared" ref="AI52" si="35">IF(AI51&gt;0,AH52,0)</f>
        <v>0</v>
      </c>
      <c r="AJ52" s="111">
        <f t="shared" ref="AJ52" si="36">IF(AJ51&gt;0,AI52,0)</f>
        <v>0</v>
      </c>
      <c r="AK52" s="111">
        <f t="shared" ref="AK52" si="37">IF(AK51&gt;0,AJ52,0)</f>
        <v>0</v>
      </c>
      <c r="AL52" s="111">
        <f t="shared" ref="AL52" si="38">IF(AL51&gt;0,AK52,0)</f>
        <v>0</v>
      </c>
      <c r="AM52" s="111">
        <f t="shared" ref="AM52" si="39">IF(AM51&gt;0,AL52,0)</f>
        <v>0</v>
      </c>
      <c r="AN52" s="111">
        <f t="shared" ref="AN52" si="40">IF(AN51&gt;0,AM52,0)</f>
        <v>0</v>
      </c>
      <c r="AO52" s="111">
        <f t="shared" ref="AO52" si="41">IF(AO51&gt;0,AN52,0)</f>
        <v>0</v>
      </c>
      <c r="AP52" s="111">
        <f t="shared" ref="AP52" si="42">IF(AP51&gt;0,AO52,0)</f>
        <v>0</v>
      </c>
      <c r="AQ52" s="111">
        <f t="shared" ref="AQ52" si="43">IF(AQ51&gt;0,AP52,0)</f>
        <v>0</v>
      </c>
      <c r="AR52" s="111">
        <f t="shared" ref="AR52" si="44">IF(AR51&gt;0,AQ52,0)</f>
        <v>0</v>
      </c>
      <c r="AS52" s="111">
        <f t="shared" ref="AS52" si="45">IF(AS51&gt;0,AR52,0)</f>
        <v>0</v>
      </c>
      <c r="AT52" s="111">
        <f t="shared" ref="AT52" si="46">IF(AT51&gt;0,AS52,0)</f>
        <v>0</v>
      </c>
      <c r="AU52" s="111">
        <f t="shared" ref="AU52" si="47">IF(AU51&gt;0,AT52,0)</f>
        <v>0</v>
      </c>
      <c r="AV52" s="111">
        <f t="shared" ref="AV52" si="48">IF(AV51&gt;0,AU52,0)</f>
        <v>0</v>
      </c>
      <c r="AW52" s="111">
        <f t="shared" ref="AW52" si="49">IF(AW51&gt;0,AV52,0)</f>
        <v>0</v>
      </c>
      <c r="AX52" s="111">
        <f t="shared" ref="AX52" si="50">IF(AX51&gt;0,AW52,0)</f>
        <v>0</v>
      </c>
      <c r="AY52" s="111">
        <f t="shared" ref="AY52" si="51">IF(AY51&gt;0,AX52,0)</f>
        <v>0</v>
      </c>
      <c r="AZ52" s="111">
        <f t="shared" ref="AZ52" si="52">IF(AZ51&gt;0,AY52,0)</f>
        <v>0</v>
      </c>
      <c r="BA52" s="111">
        <f t="shared" ref="BA52" si="53">IF(BA51&gt;0,AZ52,0)</f>
        <v>0</v>
      </c>
      <c r="BB52" s="111">
        <f t="shared" ref="BB52" si="54">IF(BB51&gt;0,BA52,0)</f>
        <v>0</v>
      </c>
    </row>
    <row r="53" spans="1:54" x14ac:dyDescent="0.25">
      <c r="A53" t="s">
        <v>475</v>
      </c>
      <c r="E53" s="111">
        <f>$D$48*E51</f>
        <v>0</v>
      </c>
      <c r="F53" s="111">
        <f>$D$48*F51</f>
        <v>0</v>
      </c>
      <c r="G53" s="111">
        <f t="shared" ref="G53:BB53" si="55">$D$48*G51</f>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4" spans="1:54" x14ac:dyDescent="0.25">
      <c r="A54" t="s">
        <v>476</v>
      </c>
      <c r="E54" s="111">
        <f>E52+E53</f>
        <v>0</v>
      </c>
      <c r="F54" s="111">
        <f t="shared" ref="F54:BB54" si="56">F52+F53</f>
        <v>0</v>
      </c>
      <c r="G54" s="111">
        <f t="shared" si="56"/>
        <v>0</v>
      </c>
      <c r="H54" s="111">
        <f t="shared" si="56"/>
        <v>0</v>
      </c>
      <c r="I54" s="111">
        <f t="shared" si="56"/>
        <v>0</v>
      </c>
      <c r="J54" s="111">
        <f t="shared" si="56"/>
        <v>0</v>
      </c>
      <c r="K54" s="111">
        <f t="shared" si="56"/>
        <v>0</v>
      </c>
      <c r="L54" s="111">
        <f t="shared" si="56"/>
        <v>0</v>
      </c>
      <c r="M54" s="111">
        <f t="shared" si="56"/>
        <v>0</v>
      </c>
      <c r="N54" s="111">
        <f t="shared" si="56"/>
        <v>0</v>
      </c>
      <c r="O54" s="111">
        <f t="shared" si="56"/>
        <v>0</v>
      </c>
      <c r="P54" s="111">
        <f t="shared" si="56"/>
        <v>0</v>
      </c>
      <c r="Q54" s="111">
        <f t="shared" si="56"/>
        <v>0</v>
      </c>
      <c r="R54" s="111">
        <f t="shared" si="56"/>
        <v>0</v>
      </c>
      <c r="S54" s="111">
        <f t="shared" si="56"/>
        <v>0</v>
      </c>
      <c r="T54" s="111">
        <f t="shared" si="56"/>
        <v>0</v>
      </c>
      <c r="U54" s="111">
        <f t="shared" si="56"/>
        <v>0</v>
      </c>
      <c r="V54" s="111">
        <f t="shared" si="56"/>
        <v>0</v>
      </c>
      <c r="W54" s="111">
        <f t="shared" si="56"/>
        <v>0</v>
      </c>
      <c r="X54" s="111">
        <f t="shared" si="56"/>
        <v>0</v>
      </c>
      <c r="Y54" s="111">
        <f t="shared" si="56"/>
        <v>0</v>
      </c>
      <c r="Z54" s="111">
        <f t="shared" si="56"/>
        <v>0</v>
      </c>
      <c r="AA54" s="111">
        <f t="shared" si="56"/>
        <v>0</v>
      </c>
      <c r="AB54" s="111">
        <f t="shared" si="56"/>
        <v>0</v>
      </c>
      <c r="AC54" s="111">
        <f t="shared" si="56"/>
        <v>0</v>
      </c>
      <c r="AD54" s="111">
        <f t="shared" si="56"/>
        <v>0</v>
      </c>
      <c r="AE54" s="111">
        <f t="shared" si="56"/>
        <v>0</v>
      </c>
      <c r="AF54" s="111">
        <f t="shared" si="56"/>
        <v>0</v>
      </c>
      <c r="AG54" s="111">
        <f t="shared" si="56"/>
        <v>0</v>
      </c>
      <c r="AH54" s="111">
        <f t="shared" si="56"/>
        <v>0</v>
      </c>
      <c r="AI54" s="111">
        <f t="shared" si="56"/>
        <v>0</v>
      </c>
      <c r="AJ54" s="111">
        <f t="shared" si="56"/>
        <v>0</v>
      </c>
      <c r="AK54" s="111">
        <f t="shared" si="56"/>
        <v>0</v>
      </c>
      <c r="AL54" s="111">
        <f t="shared" si="56"/>
        <v>0</v>
      </c>
      <c r="AM54" s="111">
        <f t="shared" si="56"/>
        <v>0</v>
      </c>
      <c r="AN54" s="111">
        <f t="shared" si="56"/>
        <v>0</v>
      </c>
      <c r="AO54" s="111">
        <f t="shared" si="56"/>
        <v>0</v>
      </c>
      <c r="AP54" s="111">
        <f t="shared" si="56"/>
        <v>0</v>
      </c>
      <c r="AQ54" s="111">
        <f t="shared" si="56"/>
        <v>0</v>
      </c>
      <c r="AR54" s="111">
        <f t="shared" si="56"/>
        <v>0</v>
      </c>
      <c r="AS54" s="111">
        <f t="shared" si="56"/>
        <v>0</v>
      </c>
      <c r="AT54" s="111">
        <f t="shared" si="56"/>
        <v>0</v>
      </c>
      <c r="AU54" s="111">
        <f t="shared" si="56"/>
        <v>0</v>
      </c>
      <c r="AV54" s="111">
        <f t="shared" si="56"/>
        <v>0</v>
      </c>
      <c r="AW54" s="111">
        <f t="shared" si="56"/>
        <v>0</v>
      </c>
      <c r="AX54" s="111">
        <f t="shared" si="56"/>
        <v>0</v>
      </c>
      <c r="AY54" s="111">
        <f t="shared" si="56"/>
        <v>0</v>
      </c>
      <c r="AZ54" s="111">
        <f t="shared" si="56"/>
        <v>0</v>
      </c>
      <c r="BA54" s="111">
        <f t="shared" si="56"/>
        <v>0</v>
      </c>
      <c r="BB54" s="111">
        <f t="shared" si="56"/>
        <v>0</v>
      </c>
    </row>
    <row r="56" spans="1:54" x14ac:dyDescent="0.25">
      <c r="A56" t="s">
        <v>474</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x14ac:dyDescent="0.25">
      <c r="A57" t="s">
        <v>475</v>
      </c>
      <c r="E57" s="111">
        <f>E42+E53</f>
        <v>0</v>
      </c>
      <c r="F57" s="111">
        <f t="shared" ref="F57:BB57" si="58">F42+F53</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58" spans="1:54" x14ac:dyDescent="0.25">
      <c r="A58" t="s">
        <v>476</v>
      </c>
      <c r="E58" s="111">
        <f>E56+E57</f>
        <v>0</v>
      </c>
      <c r="F58" s="111">
        <f t="shared" ref="F58:BB58" si="59">F56+F57</f>
        <v>0</v>
      </c>
      <c r="G58" s="111">
        <f t="shared" si="59"/>
        <v>0</v>
      </c>
      <c r="H58" s="111">
        <f t="shared" si="59"/>
        <v>0</v>
      </c>
      <c r="I58" s="111">
        <f t="shared" si="59"/>
        <v>0</v>
      </c>
      <c r="J58" s="111">
        <f t="shared" si="59"/>
        <v>0</v>
      </c>
      <c r="K58" s="111">
        <f t="shared" si="59"/>
        <v>0</v>
      </c>
      <c r="L58" s="111">
        <f t="shared" si="59"/>
        <v>0</v>
      </c>
      <c r="M58" s="111">
        <f t="shared" si="59"/>
        <v>0</v>
      </c>
      <c r="N58" s="111">
        <f t="shared" si="59"/>
        <v>0</v>
      </c>
      <c r="O58" s="111">
        <f t="shared" si="59"/>
        <v>0</v>
      </c>
      <c r="P58" s="111">
        <f t="shared" si="59"/>
        <v>0</v>
      </c>
      <c r="Q58" s="111">
        <f t="shared" si="59"/>
        <v>0</v>
      </c>
      <c r="R58" s="111">
        <f t="shared" si="59"/>
        <v>0</v>
      </c>
      <c r="S58" s="111">
        <f t="shared" si="59"/>
        <v>0</v>
      </c>
      <c r="T58" s="111">
        <f t="shared" si="59"/>
        <v>0</v>
      </c>
      <c r="U58" s="111">
        <f t="shared" si="59"/>
        <v>0</v>
      </c>
      <c r="V58" s="111">
        <f t="shared" si="59"/>
        <v>0</v>
      </c>
      <c r="W58" s="111">
        <f t="shared" si="59"/>
        <v>0</v>
      </c>
      <c r="X58" s="111">
        <f t="shared" si="59"/>
        <v>0</v>
      </c>
      <c r="Y58" s="111">
        <f t="shared" si="59"/>
        <v>0</v>
      </c>
      <c r="Z58" s="111">
        <f t="shared" si="59"/>
        <v>0</v>
      </c>
      <c r="AA58" s="111">
        <f t="shared" si="59"/>
        <v>0</v>
      </c>
      <c r="AB58" s="111">
        <f t="shared" si="59"/>
        <v>0</v>
      </c>
      <c r="AC58" s="111">
        <f t="shared" si="59"/>
        <v>0</v>
      </c>
      <c r="AD58" s="111">
        <f t="shared" si="59"/>
        <v>0</v>
      </c>
      <c r="AE58" s="111">
        <f t="shared" si="59"/>
        <v>0</v>
      </c>
      <c r="AF58" s="111">
        <f t="shared" si="59"/>
        <v>0</v>
      </c>
      <c r="AG58" s="111">
        <f t="shared" si="59"/>
        <v>0</v>
      </c>
      <c r="AH58" s="111">
        <f t="shared" si="59"/>
        <v>0</v>
      </c>
      <c r="AI58" s="111">
        <f t="shared" si="59"/>
        <v>0</v>
      </c>
      <c r="AJ58" s="111">
        <f t="shared" si="59"/>
        <v>0</v>
      </c>
      <c r="AK58" s="111">
        <f t="shared" si="59"/>
        <v>0</v>
      </c>
      <c r="AL58" s="111">
        <f t="shared" si="59"/>
        <v>0</v>
      </c>
      <c r="AM58" s="111">
        <f t="shared" si="59"/>
        <v>0</v>
      </c>
      <c r="AN58" s="111">
        <f t="shared" si="59"/>
        <v>0</v>
      </c>
      <c r="AO58" s="111">
        <f t="shared" si="59"/>
        <v>0</v>
      </c>
      <c r="AP58" s="111">
        <f t="shared" si="59"/>
        <v>0</v>
      </c>
      <c r="AQ58" s="111">
        <f t="shared" si="59"/>
        <v>0</v>
      </c>
      <c r="AR58" s="111">
        <f t="shared" si="59"/>
        <v>0</v>
      </c>
      <c r="AS58" s="111">
        <f t="shared" si="59"/>
        <v>0</v>
      </c>
      <c r="AT58" s="111">
        <f t="shared" si="59"/>
        <v>0</v>
      </c>
      <c r="AU58" s="111">
        <f t="shared" si="59"/>
        <v>0</v>
      </c>
      <c r="AV58" s="111">
        <f t="shared" si="59"/>
        <v>0</v>
      </c>
      <c r="AW58" s="111">
        <f t="shared" si="59"/>
        <v>0</v>
      </c>
      <c r="AX58" s="111">
        <f t="shared" si="59"/>
        <v>0</v>
      </c>
      <c r="AY58" s="111">
        <f t="shared" si="59"/>
        <v>0</v>
      </c>
      <c r="AZ58" s="111">
        <f t="shared" si="59"/>
        <v>0</v>
      </c>
      <c r="BA58" s="111">
        <f t="shared" si="59"/>
        <v>0</v>
      </c>
      <c r="BB58" s="111">
        <f t="shared" si="59"/>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D41" sqref="D4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6" t="s">
        <v>152</v>
      </c>
      <c r="B1" s="546"/>
      <c r="C1" s="470"/>
      <c r="D1" s="553" t="s">
        <v>153</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61"/>
    </row>
    <row r="3" spans="1:69" s="3" customFormat="1" hidden="1" x14ac:dyDescent="0.2">
      <c r="A3" s="46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row>
    <row r="5" spans="1:69" ht="33.75"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36">
        <f>C24</f>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3"/>
      <c r="D13" s="27">
        <f t="shared" si="2"/>
        <v>0</v>
      </c>
      <c r="E13" s="462" t="e">
        <f t="shared" si="0"/>
        <v>#DIV/0!</v>
      </c>
      <c r="F13" s="26">
        <f>ROUND(H13+J13+L13+N13+P13+R13+T13+V13+X13,2)</f>
        <v>0</v>
      </c>
      <c r="G13" s="26">
        <f>ROUND(I13+K13+M13+O13+Q13+S13+U13+W13+Y13,2)</f>
        <v>0</v>
      </c>
      <c r="H13" s="463">
        <f>SUM(H14:H15)</f>
        <v>0</v>
      </c>
      <c r="I13" s="463">
        <f t="shared" ref="I13:Y13" si="4">SUM(I14:I15)</f>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Z13" s="3"/>
      <c r="AE13" s="5"/>
      <c r="AF13" s="5"/>
      <c r="AG13" s="5"/>
      <c r="AH13" s="5"/>
      <c r="AI13" s="5"/>
      <c r="AJ13" s="5"/>
      <c r="AK13" s="5"/>
      <c r="AL13" s="5"/>
      <c r="AM13" s="5"/>
      <c r="AN13" s="5"/>
      <c r="AO13" s="5"/>
      <c r="AP13" s="5"/>
      <c r="AQ13" s="5"/>
      <c r="AR13" s="5"/>
      <c r="AS13" s="5"/>
      <c r="AT13" s="5"/>
      <c r="BQ13" s="4"/>
    </row>
    <row r="14" spans="1:69" hidden="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156</v>
      </c>
      <c r="B15" s="12" t="s">
        <v>157</v>
      </c>
      <c r="C15" s="536">
        <f>C24</f>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173">
        <v>0.85</v>
      </c>
      <c r="D16" s="27">
        <f t="shared" si="2"/>
        <v>0</v>
      </c>
      <c r="E16" s="46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143</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9" t="s">
        <v>158</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148</v>
      </c>
      <c r="C23" s="173">
        <v>0.85</v>
      </c>
      <c r="D23" s="27">
        <f t="shared" si="2"/>
        <v>0</v>
      </c>
      <c r="E23" s="46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64"/>
      <c r="B24" s="9" t="s">
        <v>149</v>
      </c>
      <c r="C24" s="174">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4"/>
      <c r="B26" s="9" t="s">
        <v>151</v>
      </c>
      <c r="C26" s="466"/>
      <c r="D26" s="13"/>
      <c r="E26" s="465"/>
      <c r="F26" s="467"/>
      <c r="G26" s="46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64"/>
      <c r="B27" s="9" t="s">
        <v>159</v>
      </c>
      <c r="C27" s="466"/>
      <c r="D27" s="13"/>
      <c r="E27" s="465"/>
      <c r="F27" s="467"/>
      <c r="G27" s="46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64"/>
      <c r="B29" s="9" t="s">
        <v>161</v>
      </c>
      <c r="C29" s="466"/>
      <c r="D29" s="13"/>
      <c r="E29" s="465"/>
      <c r="F29" s="467"/>
      <c r="G29" s="467"/>
      <c r="H29" s="20">
        <f>H26-H28</f>
        <v>0</v>
      </c>
      <c r="I29" s="20">
        <f>I26-I28</f>
        <v>0</v>
      </c>
      <c r="J29" s="20">
        <f t="shared" ref="J29:Y29" si="25">J26-J28</f>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c r="A51" s="461"/>
    </row>
    <row r="52" spans="1:1" s="3" customFormat="1" x14ac:dyDescent="0.2">
      <c r="A52" s="46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AeA3HhsMqssU2m0P1B6NFe8mGh20pr0u2tIbyZP8BMgA3zoTfRDII3y9n6qCn9KaGDV3FXyvy51txdW2QlZy3A==" saltValue="q8ubYXLrzJFVzmSbiR9TGg=="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H39" sqref="H3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6" t="s">
        <v>162</v>
      </c>
      <c r="B1" s="546"/>
      <c r="C1" s="470"/>
      <c r="D1" s="554" t="s">
        <v>163</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61"/>
    </row>
    <row r="3" spans="1:69" s="3" customFormat="1" hidden="1" x14ac:dyDescent="0.2">
      <c r="A3" s="461"/>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row>
    <row r="5" spans="1:69" ht="21.75"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6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3"/>
      <c r="D14" s="27"/>
      <c r="E14" s="46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3"/>
      <c r="D15" s="27"/>
      <c r="E15" s="46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141</v>
      </c>
      <c r="C16" s="173">
        <v>0.85</v>
      </c>
      <c r="D16" s="27">
        <f t="shared" si="2"/>
        <v>0</v>
      </c>
      <c r="E16" s="46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142</v>
      </c>
      <c r="C17" s="173">
        <v>0.85</v>
      </c>
      <c r="D17" s="27">
        <f t="shared" si="2"/>
        <v>0</v>
      </c>
      <c r="E17" s="46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143</v>
      </c>
      <c r="C18" s="173">
        <v>0.85</v>
      </c>
      <c r="D18" s="27">
        <f t="shared" si="2"/>
        <v>0</v>
      </c>
      <c r="E18" s="46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144</v>
      </c>
      <c r="C19" s="173">
        <v>0.85</v>
      </c>
      <c r="D19" s="27">
        <f t="shared" si="2"/>
        <v>0</v>
      </c>
      <c r="E19" s="46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145</v>
      </c>
      <c r="C20" s="173">
        <v>0.85</v>
      </c>
      <c r="D20" s="27">
        <f t="shared" si="2"/>
        <v>0</v>
      </c>
      <c r="E20" s="46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146</v>
      </c>
      <c r="C21" s="173">
        <v>0.85</v>
      </c>
      <c r="D21" s="27">
        <f t="shared" si="2"/>
        <v>0</v>
      </c>
      <c r="E21" s="46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147</v>
      </c>
      <c r="C22" s="173">
        <v>0.85</v>
      </c>
      <c r="D22" s="27">
        <f t="shared" si="2"/>
        <v>0</v>
      </c>
      <c r="E22" s="46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148</v>
      </c>
      <c r="C23" s="173">
        <v>0.85</v>
      </c>
      <c r="D23" s="27">
        <f t="shared" si="2"/>
        <v>0</v>
      </c>
      <c r="E23" s="46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64"/>
      <c r="B24" s="9" t="s">
        <v>149</v>
      </c>
      <c r="C24" s="174">
        <v>0.85</v>
      </c>
      <c r="D24" s="27">
        <f>F24+G24</f>
        <v>0</v>
      </c>
      <c r="E24" s="46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4"/>
      <c r="B26" s="9" t="s">
        <v>151</v>
      </c>
      <c r="C26" s="466"/>
      <c r="D26" s="13"/>
      <c r="E26" s="465"/>
      <c r="F26" s="467"/>
      <c r="G26" s="46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s="3" customFormat="1" x14ac:dyDescent="0.2">
      <c r="A27" s="461"/>
    </row>
    <row r="28" spans="1:69" s="3" customFormat="1" x14ac:dyDescent="0.2">
      <c r="A28" s="461"/>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c r="A51" s="461"/>
    </row>
    <row r="52" spans="1:1" s="3" customFormat="1" x14ac:dyDescent="0.2">
      <c r="A52" s="46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uHDc9KngYVCI6VAxnFyEVHoQ6OeHcJThcJnp0VjXi3uz0BwdPLSGQr7eWgou9BCYQqHUQ7T/7127RhvmXj32MA==" saltValue="lh45gP82lYSLPe1EEJ7NAg=="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I35" sqref="I35"/>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6" t="s">
        <v>164</v>
      </c>
      <c r="B1" s="546"/>
      <c r="C1" s="460"/>
      <c r="D1" s="547" t="s">
        <v>165</v>
      </c>
      <c r="E1" s="547"/>
      <c r="F1" s="547"/>
      <c r="G1" s="547"/>
      <c r="H1" s="547"/>
      <c r="I1" s="547"/>
      <c r="J1" s="547"/>
      <c r="K1" s="547"/>
      <c r="L1" s="547"/>
      <c r="M1" s="547"/>
      <c r="N1" s="547"/>
      <c r="O1" s="547"/>
      <c r="P1" s="547"/>
      <c r="Q1" s="547"/>
      <c r="R1" s="547"/>
      <c r="S1" s="547"/>
      <c r="T1" s="547"/>
      <c r="U1" s="54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61"/>
    </row>
    <row r="3" spans="1:68" s="3" customFormat="1" ht="18.75" x14ac:dyDescent="0.3">
      <c r="A3" s="461"/>
      <c r="B3" s="471" t="s">
        <v>166</v>
      </c>
      <c r="C3" s="96"/>
      <c r="D3" s="97"/>
      <c r="E3" s="97"/>
      <c r="F3" s="97"/>
      <c r="G3" s="483"/>
      <c r="H3" s="176"/>
      <c r="I3" s="97"/>
      <c r="J3" s="97"/>
      <c r="K3" s="471" t="s">
        <v>167</v>
      </c>
      <c r="L3" s="471"/>
      <c r="M3" s="471"/>
      <c r="N3" s="471"/>
      <c r="O3" s="482"/>
      <c r="P3" s="472" t="s">
        <v>107</v>
      </c>
    </row>
    <row r="4" spans="1:68"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row>
    <row r="5" spans="1:68"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AE5" s="5"/>
      <c r="AF5" s="5"/>
      <c r="AG5" s="5"/>
      <c r="AH5" s="5"/>
      <c r="AI5" s="5"/>
      <c r="AJ5" s="5"/>
      <c r="AK5" s="5"/>
      <c r="AL5" s="5"/>
      <c r="AM5" s="5"/>
      <c r="AN5" s="5"/>
      <c r="AO5" s="5"/>
      <c r="AP5" s="5"/>
      <c r="AQ5" s="5"/>
      <c r="AR5" s="5"/>
      <c r="AS5" s="5"/>
      <c r="AT5" s="5"/>
      <c r="AV5" s="6">
        <v>0.55000000000000004</v>
      </c>
    </row>
    <row r="6" spans="1:68"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hidden="1" x14ac:dyDescent="0.2">
      <c r="A7" s="8">
        <v>1</v>
      </c>
      <c r="B7" s="9" t="s">
        <v>134</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135</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3">
        <v>0.85</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141</v>
      </c>
      <c r="C16" s="173">
        <v>0.85</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73">
        <v>0.85</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73">
        <v>0.85</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73">
        <v>0.85</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149</v>
      </c>
      <c r="C24" s="174">
        <v>0.85</v>
      </c>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ht="16.5" customHeigh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8"/>
      <c r="B68" s="46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rcacSssp5ZM1+NYxRem/SMU6D44nIrFNkeL3q+s3wx6Ob5+OCWEuJSBQGNo2XlKPGI73yG9828tLSzm+EtuKzw==" saltValue="BZS10lwzmZAD8UrUmEFfE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sqref="A1:XFD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6" t="s">
        <v>168</v>
      </c>
      <c r="B1" s="546"/>
      <c r="C1" s="470"/>
      <c r="D1" s="553" t="s">
        <v>153</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166</v>
      </c>
      <c r="C3" s="96"/>
      <c r="D3" s="97"/>
      <c r="E3" s="97"/>
      <c r="F3" s="97"/>
      <c r="G3" s="483"/>
      <c r="H3" s="176"/>
      <c r="I3" s="97"/>
      <c r="J3" s="97"/>
      <c r="K3" s="471" t="s">
        <v>167</v>
      </c>
      <c r="L3" s="471"/>
      <c r="M3" s="471"/>
      <c r="N3" s="471"/>
      <c r="O3" s="482"/>
      <c r="P3" s="472" t="s">
        <v>107</v>
      </c>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536">
        <f>C24</f>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hidden="1" x14ac:dyDescent="0.2">
      <c r="A14" s="11" t="s">
        <v>154</v>
      </c>
      <c r="B14" s="12" t="s">
        <v>155</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156</v>
      </c>
      <c r="B15" s="12" t="s">
        <v>157</v>
      </c>
      <c r="C15" s="536">
        <f>C24</f>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142</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143</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hidden="1" x14ac:dyDescent="0.2">
      <c r="A19" s="8">
        <v>11</v>
      </c>
      <c r="B19" s="9" t="s">
        <v>158</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145</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146</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147</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148</v>
      </c>
      <c r="C23" s="173">
        <v>0.85</v>
      </c>
      <c r="D23" s="27">
        <f t="shared" si="2"/>
        <v>0</v>
      </c>
      <c r="E23" s="46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4"/>
      <c r="B24" s="9" t="s">
        <v>149</v>
      </c>
      <c r="C24" s="174">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151</v>
      </c>
      <c r="C26" s="466"/>
      <c r="D26" s="13"/>
      <c r="E26" s="465"/>
      <c r="F26" s="467"/>
      <c r="G26" s="467"/>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64"/>
      <c r="B27" s="9" t="s">
        <v>159</v>
      </c>
      <c r="C27" s="466"/>
      <c r="D27" s="13"/>
      <c r="E27" s="465"/>
      <c r="F27" s="467"/>
      <c r="G27" s="467"/>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4"/>
      <c r="B28" s="9" t="s">
        <v>160</v>
      </c>
      <c r="C28" s="466"/>
      <c r="D28" s="13"/>
      <c r="E28" s="465"/>
      <c r="F28" s="467"/>
      <c r="G28" s="467"/>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64"/>
      <c r="B29" s="9" t="s">
        <v>161</v>
      </c>
      <c r="C29" s="466"/>
      <c r="D29" s="13"/>
      <c r="E29" s="465"/>
      <c r="F29" s="467"/>
      <c r="G29" s="467"/>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q3E93yEtyMlzPad0gR2zcX29wc92jEoSc7SzAgxVH9e27nmxrB5SGe0rAsLx+MlMWSUnxkInnwL3gf0y5RbLuA==" saltValue="e4Y3BQrVpW872xNrLq9QL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C14:C24 C7:C12</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I31" sqref="I3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6" t="s">
        <v>169</v>
      </c>
      <c r="B1" s="546"/>
      <c r="C1" s="470"/>
      <c r="D1" s="554" t="s">
        <v>163</v>
      </c>
      <c r="E1" s="554"/>
      <c r="F1" s="554"/>
      <c r="G1" s="554"/>
      <c r="H1" s="554"/>
      <c r="I1" s="554"/>
      <c r="J1" s="554"/>
      <c r="K1" s="554"/>
      <c r="L1" s="554"/>
      <c r="M1" s="554"/>
      <c r="N1" s="554"/>
      <c r="O1" s="554"/>
      <c r="P1" s="554"/>
      <c r="Q1" s="554"/>
      <c r="R1" s="554"/>
      <c r="S1" s="554"/>
      <c r="T1" s="554"/>
      <c r="U1" s="554"/>
      <c r="V1" s="55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23.25" customHeight="1" x14ac:dyDescent="0.3">
      <c r="A3" s="461"/>
      <c r="B3" s="471" t="s">
        <v>166</v>
      </c>
      <c r="C3" s="96"/>
      <c r="D3" s="97"/>
      <c r="E3" s="97"/>
      <c r="F3" s="97"/>
      <c r="G3" s="483"/>
      <c r="H3" s="517"/>
      <c r="I3" s="97"/>
      <c r="J3" s="97"/>
      <c r="K3" s="471" t="s">
        <v>167</v>
      </c>
      <c r="L3" s="471"/>
      <c r="M3" s="471"/>
      <c r="N3" s="471"/>
      <c r="O3" s="482"/>
      <c r="P3" s="472" t="s">
        <v>107</v>
      </c>
      <c r="T3" s="555"/>
      <c r="U3" s="555"/>
      <c r="V3" s="555"/>
      <c r="W3" s="555"/>
    </row>
    <row r="4" spans="1:69"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Z5" s="3"/>
      <c r="AE5" s="5"/>
      <c r="AF5" s="5"/>
      <c r="AG5" s="5"/>
      <c r="AH5" s="5"/>
      <c r="AI5" s="5"/>
      <c r="AJ5" s="5"/>
      <c r="AK5" s="5"/>
      <c r="AL5" s="5"/>
      <c r="AM5" s="5"/>
      <c r="AN5" s="5"/>
      <c r="AO5" s="5"/>
      <c r="AP5" s="5"/>
      <c r="AQ5" s="5"/>
      <c r="AR5" s="5"/>
      <c r="AS5" s="5"/>
      <c r="AT5" s="5"/>
      <c r="AV5" s="6">
        <v>0.55000000000000004</v>
      </c>
      <c r="BQ5" s="4"/>
    </row>
    <row r="6" spans="1:69"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2">
      <c r="A7" s="8">
        <v>1</v>
      </c>
      <c r="B7" s="9" t="s">
        <v>134</v>
      </c>
      <c r="C7" s="173">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3">
        <v>0.85</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141</v>
      </c>
      <c r="C16" s="173">
        <v>0.85</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142</v>
      </c>
      <c r="C17" s="173">
        <v>0.85</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143</v>
      </c>
      <c r="C18" s="173">
        <v>0.85</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144</v>
      </c>
      <c r="C19" s="173">
        <v>0.85</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149</v>
      </c>
      <c r="C24" s="174">
        <v>0.85</v>
      </c>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2R1tlv4H+c5mR/ad/zaGosgYJh0uVbUilyS126rhqX/GynFl2C0/M/J0BhAGNy05bNOSkmvnEQQsFuDQGTO7g==" saltValue="r5aD74Vz7lJSUTGRFn+af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J45" sqref="J45"/>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6" t="s">
        <v>170</v>
      </c>
      <c r="B1" s="546"/>
      <c r="C1" s="460"/>
      <c r="D1" s="547" t="s">
        <v>171</v>
      </c>
      <c r="E1" s="547"/>
      <c r="F1" s="547"/>
      <c r="G1" s="547"/>
      <c r="H1" s="547"/>
      <c r="I1" s="547"/>
      <c r="J1" s="547"/>
      <c r="K1" s="547"/>
      <c r="L1" s="547"/>
      <c r="M1" s="547"/>
      <c r="N1" s="547"/>
      <c r="O1" s="547"/>
      <c r="P1" s="547"/>
      <c r="Q1" s="547"/>
      <c r="R1" s="547"/>
      <c r="S1" s="547"/>
      <c r="T1" s="547"/>
      <c r="U1" s="54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61"/>
    </row>
    <row r="3" spans="1:68" s="3" customFormat="1" ht="18.75" x14ac:dyDescent="0.3">
      <c r="A3" s="461"/>
      <c r="B3" s="471" t="s">
        <v>166</v>
      </c>
      <c r="C3" s="96"/>
      <c r="D3" s="97"/>
      <c r="E3" s="97"/>
      <c r="F3" s="97"/>
      <c r="G3" s="483"/>
      <c r="H3" s="176"/>
      <c r="I3" s="97"/>
      <c r="J3" s="97"/>
      <c r="K3" s="471" t="s">
        <v>167</v>
      </c>
      <c r="L3" s="471"/>
      <c r="M3" s="471"/>
      <c r="N3" s="471"/>
      <c r="O3" s="482"/>
      <c r="P3" s="472" t="s">
        <v>107</v>
      </c>
    </row>
    <row r="4" spans="1:68" ht="24.95" customHeight="1" x14ac:dyDescent="0.35">
      <c r="A4" s="548" t="s">
        <v>123</v>
      </c>
      <c r="B4" s="548"/>
      <c r="C4" s="548"/>
      <c r="D4" s="3"/>
      <c r="E4" s="3"/>
      <c r="F4" s="3"/>
      <c r="G4" s="3"/>
      <c r="H4" s="3"/>
      <c r="I4" s="3"/>
      <c r="J4" s="3"/>
      <c r="K4" s="3"/>
      <c r="L4" s="3"/>
      <c r="M4" s="3"/>
      <c r="N4" s="3"/>
      <c r="O4" s="3"/>
      <c r="P4" s="3"/>
      <c r="Q4" s="3"/>
      <c r="R4" s="3"/>
      <c r="S4" s="3"/>
      <c r="T4" s="3"/>
      <c r="U4" s="3"/>
      <c r="V4" s="3"/>
      <c r="W4" s="3"/>
      <c r="X4" s="3"/>
      <c r="Y4" s="3"/>
    </row>
    <row r="5" spans="1:68" x14ac:dyDescent="0.2">
      <c r="A5" s="549" t="s">
        <v>124</v>
      </c>
      <c r="B5" s="550" t="s">
        <v>125</v>
      </c>
      <c r="C5" s="551" t="s">
        <v>126</v>
      </c>
      <c r="D5" s="545" t="s">
        <v>127</v>
      </c>
      <c r="E5" s="545"/>
      <c r="F5" s="545" t="s">
        <v>128</v>
      </c>
      <c r="G5" s="545"/>
      <c r="H5" s="545">
        <f>'Dati par projektu'!E15</f>
        <v>2026</v>
      </c>
      <c r="I5" s="545"/>
      <c r="J5" s="545">
        <f>IF(OR(H5&gt;='Dati par projektu'!$C$19,H5="X"),"X",H5+1)</f>
        <v>2027</v>
      </c>
      <c r="K5" s="545"/>
      <c r="L5" s="545">
        <f>IF(OR(J5&gt;='Dati par projektu'!$C$19,J5="X"),"X",J5+1)</f>
        <v>2028</v>
      </c>
      <c r="M5" s="545"/>
      <c r="N5" s="545">
        <f>IF(OR(L5&gt;='Dati par projektu'!$C$19,L5="X"),"X",L5+1)</f>
        <v>2029</v>
      </c>
      <c r="O5" s="545"/>
      <c r="P5" s="545" t="str">
        <f>IF(OR(N5&gt;='Dati par projektu'!$C$19,N5="X"),"X",N5+1)</f>
        <v>X</v>
      </c>
      <c r="Q5" s="545"/>
      <c r="R5" s="545" t="str">
        <f>IF(OR(P5&gt;='Dati par projektu'!$C$19,P5="X"),"X",P5+1)</f>
        <v>X</v>
      </c>
      <c r="S5" s="545"/>
      <c r="T5" s="545" t="str">
        <f>IF(OR(R5&gt;='Dati par projektu'!$C$19,R5="X"),"X",R5+1)</f>
        <v>X</v>
      </c>
      <c r="U5" s="545"/>
      <c r="V5" s="545" t="str">
        <f>IF(OR(T5&gt;='Dati par projektu'!$C$19,T5="X"),"X",T5+1)</f>
        <v>X</v>
      </c>
      <c r="W5" s="545"/>
      <c r="X5" s="545" t="str">
        <f>IF(OR(V5&gt;='Dati par projektu'!$C$19,V5="X"),"X",V5+1)</f>
        <v>X</v>
      </c>
      <c r="Y5" s="545"/>
      <c r="AE5" s="5"/>
      <c r="AF5" s="5"/>
      <c r="AG5" s="5"/>
      <c r="AH5" s="5"/>
      <c r="AI5" s="5"/>
      <c r="AJ5" s="5"/>
      <c r="AK5" s="5"/>
      <c r="AL5" s="5"/>
      <c r="AM5" s="5"/>
      <c r="AN5" s="5"/>
      <c r="AO5" s="5"/>
      <c r="AP5" s="5"/>
      <c r="AQ5" s="5"/>
      <c r="AR5" s="5"/>
      <c r="AS5" s="5"/>
      <c r="AT5" s="5"/>
      <c r="AV5" s="6">
        <v>0.55000000000000004</v>
      </c>
    </row>
    <row r="6" spans="1:68" ht="27" customHeight="1" x14ac:dyDescent="0.2">
      <c r="A6" s="549"/>
      <c r="B6" s="550" t="s">
        <v>129</v>
      </c>
      <c r="C6" s="552"/>
      <c r="D6" s="139" t="s">
        <v>130</v>
      </c>
      <c r="E6" s="13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hidden="1" x14ac:dyDescent="0.2">
      <c r="A7" s="8">
        <v>1</v>
      </c>
      <c r="B7" s="9" t="s">
        <v>134</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135</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136</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137</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138</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139</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3">
        <v>0.85</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141</v>
      </c>
      <c r="C16" s="173">
        <v>0.85</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142</v>
      </c>
      <c r="C17" s="173">
        <v>0.85</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143</v>
      </c>
      <c r="C18" s="173">
        <v>0.85</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144</v>
      </c>
      <c r="C19" s="173">
        <v>0.85</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145</v>
      </c>
      <c r="C20" s="173">
        <v>0.85</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146</v>
      </c>
      <c r="C21" s="173">
        <v>0.85</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147</v>
      </c>
      <c r="C22" s="173">
        <v>0.85</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148</v>
      </c>
      <c r="C23" s="173">
        <v>0.85</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149</v>
      </c>
      <c r="C24" s="174">
        <v>0.85</v>
      </c>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4"/>
      <c r="B25" s="9" t="s">
        <v>150</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151</v>
      </c>
      <c r="C26" s="466"/>
      <c r="D26" s="13"/>
      <c r="E26" s="465"/>
      <c r="F26" s="467"/>
      <c r="G26" s="467"/>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68"/>
      <c r="B66" s="469"/>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VVqnUKZ97UvwXYIjX6alxpHSUYhjYzdzzwCPcUkK6ll8JM59Ch2W7P3pjKAQK+RJj+DDyZyJPHxwHgR4CrFOfw==" saltValue="emfVxXvRQittu4GrfFUGO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1a6793cb9d799be2cf56460a42ef44c">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ce1e1fd3b31c1fe806c05066683953"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2.xml><?xml version="1.0" encoding="utf-8"?>
<ds:datastoreItem xmlns:ds="http://schemas.openxmlformats.org/officeDocument/2006/customXml" ds:itemID="{41D06FBD-80A0-4D10-B4A7-BA78B971BC5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C2D3F119-D5F3-4283-B672-65FAA2A853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2025-12-09T14:21:20Z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