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flagovlv.sharepoint.com/sites/PAN/Shared Documents/21-27/4.2.4.1. Nozaru apmācības/2.kārta/1.Atlases sagatavošana/Nolikums/3_Gala_nolikums/informatīvais materiāls/"/>
    </mc:Choice>
  </mc:AlternateContent>
  <xr:revisionPtr revIDLastSave="50" documentId="13_ncr:1_{343772E7-09E5-4067-904A-6152ED4997D7}" xr6:coauthVersionLast="47" xr6:coauthVersionMax="47" xr10:uidLastSave="{614F37BB-958C-44F9-848D-049355B96852}"/>
  <bookViews>
    <workbookView xWindow="-110" yWindow="-110" windowWidth="19420" windowHeight="10300" xr2:uid="{0877C53C-E19C-4E69-98AB-744FD49D73B3}"/>
  </bookViews>
  <sheets>
    <sheet name="Budžets un fin.plāns" sheetId="5" r:id="rId1"/>
    <sheet name="Budžets un fin.plāns_PIEMĒRS" sheetId="6" r:id="rId2"/>
    <sheet name="DeMinimis" sheetId="3" r:id="rId3"/>
  </sheets>
  <definedNames>
    <definedName name="JĀ">#REF!</definedName>
    <definedName name="Nē">#REF!</definedName>
    <definedName name="shē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5" l="1"/>
  <c r="C57" i="5"/>
  <c r="C56" i="5"/>
  <c r="C55" i="5"/>
  <c r="Q39" i="6"/>
  <c r="K39" i="6"/>
  <c r="O39" i="6" s="1"/>
  <c r="Q38" i="6"/>
  <c r="M38" i="6"/>
  <c r="K38" i="6"/>
  <c r="O38" i="6" s="1"/>
  <c r="I37" i="6"/>
  <c r="H37" i="6"/>
  <c r="Q37" i="6" s="1"/>
  <c r="Q35" i="6"/>
  <c r="K35" i="6"/>
  <c r="O35" i="6" s="1"/>
  <c r="Q34" i="6"/>
  <c r="K34" i="6"/>
  <c r="O34" i="6" s="1"/>
  <c r="I33" i="6"/>
  <c r="H33" i="6"/>
  <c r="Q33" i="6" s="1"/>
  <c r="F85" i="6"/>
  <c r="F84" i="6"/>
  <c r="F86" i="6" s="1"/>
  <c r="F82" i="6"/>
  <c r="F81" i="6"/>
  <c r="Q50" i="6"/>
  <c r="K50" i="6"/>
  <c r="O50" i="6" s="1"/>
  <c r="Q49" i="6"/>
  <c r="K49" i="6"/>
  <c r="O49" i="6" s="1"/>
  <c r="Q48" i="6"/>
  <c r="K48" i="6"/>
  <c r="O48" i="6" s="1"/>
  <c r="Q47" i="6"/>
  <c r="K47" i="6"/>
  <c r="M47" i="6" s="1"/>
  <c r="Q46" i="6"/>
  <c r="K46" i="6"/>
  <c r="M46" i="6" s="1"/>
  <c r="Q45" i="6"/>
  <c r="K45" i="6"/>
  <c r="M45" i="6" s="1"/>
  <c r="Q44" i="6"/>
  <c r="K44" i="6"/>
  <c r="O44" i="6" s="1"/>
  <c r="Q43" i="6"/>
  <c r="K43" i="6"/>
  <c r="O43" i="6" s="1"/>
  <c r="Q42" i="6"/>
  <c r="K42" i="6"/>
  <c r="M42" i="6" s="1"/>
  <c r="I41" i="6"/>
  <c r="I40" i="6" s="1"/>
  <c r="I32" i="6" s="1"/>
  <c r="H41" i="6"/>
  <c r="Q41" i="6" s="1"/>
  <c r="K37" i="6"/>
  <c r="O37" i="6" s="1"/>
  <c r="Q36" i="6"/>
  <c r="K36" i="6"/>
  <c r="M36" i="6" s="1"/>
  <c r="Q31" i="6"/>
  <c r="K31" i="6"/>
  <c r="O31" i="6" s="1"/>
  <c r="Q30" i="6"/>
  <c r="K30" i="6"/>
  <c r="O30" i="6" s="1"/>
  <c r="I29" i="6"/>
  <c r="H29" i="6"/>
  <c r="C67" i="6" s="1"/>
  <c r="C68" i="6" s="1"/>
  <c r="Q28" i="6"/>
  <c r="K28" i="6"/>
  <c r="O28" i="6" s="1"/>
  <c r="Q27" i="6"/>
  <c r="K27" i="6"/>
  <c r="O27" i="6" s="1"/>
  <c r="Q26" i="6"/>
  <c r="K26" i="6"/>
  <c r="M26" i="6" s="1"/>
  <c r="Q25" i="6"/>
  <c r="K25" i="6"/>
  <c r="O25" i="6" s="1"/>
  <c r="I24" i="6"/>
  <c r="H24" i="6"/>
  <c r="Q24" i="6" s="1"/>
  <c r="Q23" i="6"/>
  <c r="K23" i="6"/>
  <c r="O23" i="6" s="1"/>
  <c r="Q22" i="6"/>
  <c r="K22" i="6"/>
  <c r="O22" i="6" s="1"/>
  <c r="I21" i="6"/>
  <c r="H21" i="6"/>
  <c r="K21" i="6" s="1"/>
  <c r="Q19" i="6"/>
  <c r="K19" i="6"/>
  <c r="O19" i="6" s="1"/>
  <c r="Q18" i="6"/>
  <c r="K18" i="6"/>
  <c r="O18" i="6" s="1"/>
  <c r="Q17" i="6"/>
  <c r="K17" i="6"/>
  <c r="O17" i="6" s="1"/>
  <c r="Q16" i="6"/>
  <c r="K16" i="6"/>
  <c r="M16" i="6" s="1"/>
  <c r="I15" i="6"/>
  <c r="H15" i="6"/>
  <c r="K15" i="6" s="1"/>
  <c r="Q14" i="6"/>
  <c r="K14" i="6"/>
  <c r="M14" i="6" s="1"/>
  <c r="Q13" i="6"/>
  <c r="K13" i="6"/>
  <c r="O13" i="6" s="1"/>
  <c r="I12" i="6"/>
  <c r="H12" i="6"/>
  <c r="H10" i="6"/>
  <c r="H9" i="6"/>
  <c r="Q9" i="6" s="1"/>
  <c r="F81" i="5"/>
  <c r="F80" i="5"/>
  <c r="F78" i="5"/>
  <c r="F77" i="5"/>
  <c r="F76" i="5"/>
  <c r="Q23" i="5"/>
  <c r="K22" i="5"/>
  <c r="M22" i="5" s="1"/>
  <c r="I37" i="5"/>
  <c r="I36" i="5" s="1"/>
  <c r="I32" i="5" s="1"/>
  <c r="H37" i="5"/>
  <c r="H36" i="5" s="1"/>
  <c r="H32" i="5" s="1"/>
  <c r="Q32" i="5" s="1"/>
  <c r="I29" i="5"/>
  <c r="H29" i="5"/>
  <c r="K29" i="5" s="1"/>
  <c r="O29" i="5" s="1"/>
  <c r="H24" i="5"/>
  <c r="Q24" i="5" s="1"/>
  <c r="I24" i="5"/>
  <c r="I15" i="5"/>
  <c r="H15" i="5"/>
  <c r="K15" i="5" s="1"/>
  <c r="O15" i="5" s="1"/>
  <c r="H12" i="5"/>
  <c r="Q12" i="5" s="1"/>
  <c r="H10" i="5"/>
  <c r="Q10" i="5" s="1"/>
  <c r="Q13" i="5"/>
  <c r="Q14" i="5"/>
  <c r="Q16" i="5"/>
  <c r="Q17" i="5"/>
  <c r="Q18" i="5"/>
  <c r="Q19" i="5"/>
  <c r="Q25" i="5"/>
  <c r="Q26" i="5"/>
  <c r="Q27" i="5"/>
  <c r="Q28" i="5"/>
  <c r="Q30" i="5"/>
  <c r="Q31" i="5"/>
  <c r="Q33" i="5"/>
  <c r="Q34" i="5"/>
  <c r="Q35" i="5"/>
  <c r="Q38" i="5"/>
  <c r="Q39" i="5"/>
  <c r="Q40" i="5"/>
  <c r="Q41" i="5"/>
  <c r="Q42" i="5"/>
  <c r="Q43" i="5"/>
  <c r="Q44" i="5"/>
  <c r="Q45" i="5"/>
  <c r="Q46" i="5"/>
  <c r="K44" i="5"/>
  <c r="M44" i="5" s="1"/>
  <c r="K43" i="5"/>
  <c r="M43" i="5" s="1"/>
  <c r="K42" i="5"/>
  <c r="O42" i="5" s="1"/>
  <c r="K41" i="5"/>
  <c r="O41" i="5" s="1"/>
  <c r="K39" i="5"/>
  <c r="M39" i="5" s="1"/>
  <c r="K38" i="5"/>
  <c r="O38" i="5" s="1"/>
  <c r="K35" i="5"/>
  <c r="M35" i="5" s="1"/>
  <c r="K34" i="5"/>
  <c r="O34" i="5" s="1"/>
  <c r="K33" i="5"/>
  <c r="O33" i="5" s="1"/>
  <c r="K31" i="5"/>
  <c r="O31" i="5" s="1"/>
  <c r="K30" i="5"/>
  <c r="O30" i="5" s="1"/>
  <c r="K28" i="5"/>
  <c r="M28" i="5" s="1"/>
  <c r="K27" i="5"/>
  <c r="O27" i="5" s="1"/>
  <c r="K26" i="5"/>
  <c r="O26" i="5" s="1"/>
  <c r="K19" i="5"/>
  <c r="O19" i="5" s="1"/>
  <c r="K18" i="5"/>
  <c r="O18" i="5" s="1"/>
  <c r="K17" i="5"/>
  <c r="O17" i="5" s="1"/>
  <c r="K16" i="5"/>
  <c r="O16" i="5" s="1"/>
  <c r="K14" i="5"/>
  <c r="O14" i="5" s="1"/>
  <c r="K13" i="5"/>
  <c r="O13" i="5" s="1"/>
  <c r="I12" i="5"/>
  <c r="K46" i="5"/>
  <c r="O46" i="5" s="1"/>
  <c r="K45" i="5"/>
  <c r="O45" i="5" s="1"/>
  <c r="K40" i="5"/>
  <c r="O40" i="5" s="1"/>
  <c r="B42" i="3"/>
  <c r="BE44" i="3"/>
  <c r="B45" i="3"/>
  <c r="BE45" i="3" s="1"/>
  <c r="B43" i="3"/>
  <c r="C43" i="3" s="1"/>
  <c r="D43" i="3" s="1"/>
  <c r="E43" i="3" s="1"/>
  <c r="F43" i="3" s="1"/>
  <c r="G43" i="3" s="1"/>
  <c r="H43" i="3" s="1"/>
  <c r="I43" i="3" s="1"/>
  <c r="J43" i="3" s="1"/>
  <c r="K43" i="3" s="1"/>
  <c r="L43" i="3" s="1"/>
  <c r="M43" i="3" s="1"/>
  <c r="N43" i="3" s="1"/>
  <c r="O43" i="3" s="1"/>
  <c r="P43" i="3" s="1"/>
  <c r="Q43" i="3" s="1"/>
  <c r="R43" i="3" s="1"/>
  <c r="S43" i="3" s="1"/>
  <c r="T43" i="3" s="1"/>
  <c r="U43" i="3" s="1"/>
  <c r="V43" i="3" s="1"/>
  <c r="W43" i="3" s="1"/>
  <c r="X43" i="3" s="1"/>
  <c r="Y43" i="3" s="1"/>
  <c r="Z43" i="3" s="1"/>
  <c r="AA43" i="3" s="1"/>
  <c r="AB43" i="3" s="1"/>
  <c r="AC43" i="3" s="1"/>
  <c r="AD43" i="3" s="1"/>
  <c r="AE43" i="3" s="1"/>
  <c r="AF43" i="3" s="1"/>
  <c r="AG43" i="3" s="1"/>
  <c r="AH43" i="3" s="1"/>
  <c r="AI43" i="3" s="1"/>
  <c r="AJ43" i="3" s="1"/>
  <c r="AK43" i="3" s="1"/>
  <c r="AL43" i="3" s="1"/>
  <c r="AM43" i="3" s="1"/>
  <c r="AN43" i="3" s="1"/>
  <c r="AO43" i="3" s="1"/>
  <c r="AP43" i="3" s="1"/>
  <c r="AQ43" i="3" s="1"/>
  <c r="AR43" i="3" s="1"/>
  <c r="AS43" i="3" s="1"/>
  <c r="AT43" i="3" s="1"/>
  <c r="AU43" i="3" s="1"/>
  <c r="AV43" i="3" s="1"/>
  <c r="AW43" i="3" s="1"/>
  <c r="AX43" i="3" s="1"/>
  <c r="AY43" i="3" s="1"/>
  <c r="AZ43" i="3" s="1"/>
  <c r="BA43" i="3" s="1"/>
  <c r="BB43" i="3" s="1"/>
  <c r="BC43" i="3" s="1"/>
  <c r="BD43" i="3" s="1"/>
  <c r="G34" i="3"/>
  <c r="G35" i="3"/>
  <c r="G36" i="3"/>
  <c r="G37" i="3"/>
  <c r="G33" i="3"/>
  <c r="C27" i="3"/>
  <c r="C28" i="3" s="1"/>
  <c r="F38" i="3"/>
  <c r="G38" i="3"/>
  <c r="E38" i="3"/>
  <c r="M39" i="6" l="1"/>
  <c r="R39" i="6" s="1"/>
  <c r="R38" i="6"/>
  <c r="O47" i="6"/>
  <c r="M35" i="6"/>
  <c r="R35" i="6" s="1"/>
  <c r="M34" i="6"/>
  <c r="R34" i="6" s="1"/>
  <c r="F83" i="6"/>
  <c r="H8" i="6"/>
  <c r="K8" i="6" s="1"/>
  <c r="O8" i="6" s="1"/>
  <c r="K33" i="6"/>
  <c r="O33" i="6" s="1"/>
  <c r="F80" i="6"/>
  <c r="R47" i="6"/>
  <c r="C71" i="6"/>
  <c r="C72" i="6" s="1"/>
  <c r="C73" i="6" s="1"/>
  <c r="Q15" i="6"/>
  <c r="I20" i="6"/>
  <c r="H11" i="6"/>
  <c r="K11" i="6" s="1"/>
  <c r="I11" i="6"/>
  <c r="I51" i="6" s="1"/>
  <c r="O42" i="6"/>
  <c r="R42" i="6" s="1"/>
  <c r="H40" i="6"/>
  <c r="O45" i="6"/>
  <c r="R45" i="6" s="1"/>
  <c r="K24" i="6"/>
  <c r="M27" i="6"/>
  <c r="R27" i="6" s="1"/>
  <c r="M30" i="6"/>
  <c r="R30" i="6" s="1"/>
  <c r="Q21" i="6"/>
  <c r="O36" i="6"/>
  <c r="R36" i="6" s="1"/>
  <c r="M44" i="6"/>
  <c r="R44" i="6" s="1"/>
  <c r="H20" i="6"/>
  <c r="K41" i="6"/>
  <c r="O41" i="6" s="1"/>
  <c r="M50" i="6"/>
  <c r="R50" i="6" s="1"/>
  <c r="O14" i="6"/>
  <c r="R14" i="6" s="1"/>
  <c r="M17" i="6"/>
  <c r="R17" i="6" s="1"/>
  <c r="Q10" i="6"/>
  <c r="O15" i="6"/>
  <c r="M15" i="6"/>
  <c r="C70" i="6"/>
  <c r="C69" i="6"/>
  <c r="M21" i="6"/>
  <c r="O21" i="6"/>
  <c r="M8" i="6"/>
  <c r="M49" i="6"/>
  <c r="R49" i="6" s="1"/>
  <c r="K12" i="6"/>
  <c r="O16" i="6"/>
  <c r="R16" i="6" s="1"/>
  <c r="O26" i="6"/>
  <c r="R26" i="6" s="1"/>
  <c r="M37" i="6"/>
  <c r="R37" i="6" s="1"/>
  <c r="M43" i="6"/>
  <c r="R43" i="6" s="1"/>
  <c r="O46" i="6"/>
  <c r="R46" i="6" s="1"/>
  <c r="M18" i="6"/>
  <c r="R18" i="6" s="1"/>
  <c r="M22" i="6"/>
  <c r="R22" i="6" s="1"/>
  <c r="M28" i="6"/>
  <c r="R28" i="6" s="1"/>
  <c r="M48" i="6"/>
  <c r="R48" i="6" s="1"/>
  <c r="K10" i="6"/>
  <c r="M25" i="6"/>
  <c r="R25" i="6" s="1"/>
  <c r="Q29" i="6"/>
  <c r="M31" i="6"/>
  <c r="R31" i="6" s="1"/>
  <c r="Q12" i="6"/>
  <c r="K9" i="6"/>
  <c r="M13" i="6"/>
  <c r="R13" i="6" s="1"/>
  <c r="M19" i="6"/>
  <c r="R19" i="6" s="1"/>
  <c r="M23" i="6"/>
  <c r="R23" i="6" s="1"/>
  <c r="K29" i="6"/>
  <c r="F82" i="5"/>
  <c r="F79" i="5"/>
  <c r="C67" i="5"/>
  <c r="C68" i="5" s="1"/>
  <c r="C70" i="5" s="1"/>
  <c r="C63" i="5"/>
  <c r="C64" i="5" s="1"/>
  <c r="K37" i="5"/>
  <c r="O37" i="5" s="1"/>
  <c r="H9" i="5"/>
  <c r="Q9" i="5" s="1"/>
  <c r="I21" i="5"/>
  <c r="I20" i="5" s="1"/>
  <c r="K23" i="5"/>
  <c r="O23" i="5" s="1"/>
  <c r="Q22" i="5"/>
  <c r="H21" i="5"/>
  <c r="Q21" i="5" s="1"/>
  <c r="O44" i="5"/>
  <c r="R44" i="5" s="1"/>
  <c r="K10" i="5"/>
  <c r="O10" i="5" s="1"/>
  <c r="Q37" i="5"/>
  <c r="Q15" i="5"/>
  <c r="I11" i="5"/>
  <c r="Q36" i="5"/>
  <c r="K36" i="5"/>
  <c r="O36" i="5" s="1"/>
  <c r="Q29" i="5"/>
  <c r="M15" i="5"/>
  <c r="O43" i="5"/>
  <c r="R43" i="5" s="1"/>
  <c r="O39" i="5"/>
  <c r="R39" i="5" s="1"/>
  <c r="O35" i="5"/>
  <c r="R35" i="5" s="1"/>
  <c r="O28" i="5"/>
  <c r="R28" i="5" s="1"/>
  <c r="O22" i="5"/>
  <c r="M31" i="5"/>
  <c r="R31" i="5" s="1"/>
  <c r="M46" i="5"/>
  <c r="R46" i="5" s="1"/>
  <c r="M30" i="5"/>
  <c r="R30" i="5" s="1"/>
  <c r="M38" i="5"/>
  <c r="R38" i="5" s="1"/>
  <c r="M45" i="5"/>
  <c r="R45" i="5" s="1"/>
  <c r="M29" i="5"/>
  <c r="M13" i="5"/>
  <c r="R13" i="5" s="1"/>
  <c r="M27" i="5"/>
  <c r="R27" i="5" s="1"/>
  <c r="M19" i="5"/>
  <c r="R19" i="5" s="1"/>
  <c r="M14" i="5"/>
  <c r="R14" i="5" s="1"/>
  <c r="M42" i="5"/>
  <c r="R42" i="5" s="1"/>
  <c r="M34" i="5"/>
  <c r="R34" i="5" s="1"/>
  <c r="M26" i="5"/>
  <c r="R26" i="5" s="1"/>
  <c r="M18" i="5"/>
  <c r="R18" i="5" s="1"/>
  <c r="M41" i="5"/>
  <c r="R41" i="5" s="1"/>
  <c r="M33" i="5"/>
  <c r="R33" i="5" s="1"/>
  <c r="M17" i="5"/>
  <c r="R17" i="5" s="1"/>
  <c r="M40" i="5"/>
  <c r="R40" i="5" s="1"/>
  <c r="M16" i="5"/>
  <c r="R16" i="5" s="1"/>
  <c r="K24" i="5"/>
  <c r="K25" i="5"/>
  <c r="K12" i="5"/>
  <c r="H11" i="5"/>
  <c r="Q11" i="5" s="1"/>
  <c r="K32" i="5"/>
  <c r="B10" i="3"/>
  <c r="Q8" i="6" l="1"/>
  <c r="M33" i="6"/>
  <c r="R33" i="6" s="1"/>
  <c r="Q11" i="6"/>
  <c r="C74" i="6"/>
  <c r="R21" i="6"/>
  <c r="R8" i="6"/>
  <c r="O24" i="6"/>
  <c r="M24" i="6"/>
  <c r="Q20" i="6"/>
  <c r="K20" i="6"/>
  <c r="Q40" i="6"/>
  <c r="K40" i="6"/>
  <c r="H32" i="6"/>
  <c r="M41" i="6"/>
  <c r="R41" i="6" s="1"/>
  <c r="O12" i="6"/>
  <c r="M12" i="6"/>
  <c r="O10" i="6"/>
  <c r="M10" i="6"/>
  <c r="M9" i="6"/>
  <c r="O9" i="6"/>
  <c r="O11" i="6"/>
  <c r="M11" i="6"/>
  <c r="R15" i="6"/>
  <c r="O29" i="6"/>
  <c r="M29" i="6"/>
  <c r="C69" i="5"/>
  <c r="C66" i="5"/>
  <c r="C65" i="5"/>
  <c r="K9" i="5"/>
  <c r="M9" i="5" s="1"/>
  <c r="H8" i="5"/>
  <c r="Q8" i="5" s="1"/>
  <c r="M37" i="5"/>
  <c r="R37" i="5" s="1"/>
  <c r="R22" i="5"/>
  <c r="M23" i="5"/>
  <c r="R23" i="5" s="1"/>
  <c r="M10" i="5"/>
  <c r="R10" i="5" s="1"/>
  <c r="H20" i="5"/>
  <c r="K21" i="5"/>
  <c r="O21" i="5" s="1"/>
  <c r="I47" i="5"/>
  <c r="R15" i="5"/>
  <c r="M36" i="5"/>
  <c r="R36" i="5" s="1"/>
  <c r="R29" i="5"/>
  <c r="O32" i="5"/>
  <c r="M32" i="5"/>
  <c r="O12" i="5"/>
  <c r="M12" i="5"/>
  <c r="O25" i="5"/>
  <c r="M25" i="5"/>
  <c r="O24" i="5"/>
  <c r="M24" i="5"/>
  <c r="K11" i="5"/>
  <c r="R9" i="6" l="1"/>
  <c r="R29" i="6"/>
  <c r="R12" i="6"/>
  <c r="R24" i="6"/>
  <c r="R11" i="6"/>
  <c r="O20" i="6"/>
  <c r="M20" i="6"/>
  <c r="R20" i="6"/>
  <c r="H51" i="6"/>
  <c r="K32" i="6"/>
  <c r="Q32" i="6"/>
  <c r="M40" i="6"/>
  <c r="O40" i="6"/>
  <c r="R10" i="6"/>
  <c r="O9" i="5"/>
  <c r="R9" i="5" s="1"/>
  <c r="K20" i="5"/>
  <c r="M20" i="5" s="1"/>
  <c r="H47" i="5"/>
  <c r="K8" i="5"/>
  <c r="O8" i="5" s="1"/>
  <c r="Q20" i="5"/>
  <c r="Q47" i="5" s="1"/>
  <c r="M21" i="5"/>
  <c r="R21" i="5" s="1"/>
  <c r="R25" i="5"/>
  <c r="R12" i="5"/>
  <c r="R32" i="5"/>
  <c r="R24" i="5"/>
  <c r="O11" i="5"/>
  <c r="M11" i="5"/>
  <c r="R40" i="6" l="1"/>
  <c r="Q51" i="6"/>
  <c r="O32" i="6"/>
  <c r="O51" i="6" s="1"/>
  <c r="K51" i="6"/>
  <c r="M32" i="6"/>
  <c r="M51" i="6" s="1"/>
  <c r="C62" i="6"/>
  <c r="D81" i="6"/>
  <c r="D84" i="6"/>
  <c r="O20" i="5"/>
  <c r="O47" i="5" s="1"/>
  <c r="K47" i="5"/>
  <c r="D80" i="5"/>
  <c r="D77" i="5"/>
  <c r="M8" i="5"/>
  <c r="R8" i="5" s="1"/>
  <c r="R11" i="5"/>
  <c r="C61" i="6" l="1"/>
  <c r="E61" i="6" s="1"/>
  <c r="C60" i="6"/>
  <c r="R51" i="6"/>
  <c r="R32" i="6"/>
  <c r="R20" i="5"/>
  <c r="M47" i="5"/>
  <c r="R47" i="5" s="1"/>
  <c r="B11" i="3"/>
  <c r="B14" i="3" s="1"/>
  <c r="E56" i="5"/>
  <c r="E60" i="6" l="1"/>
  <c r="C58" i="6"/>
  <c r="E58" i="6" s="1"/>
  <c r="C59" i="6"/>
  <c r="E59" i="6" s="1"/>
  <c r="E57" i="5"/>
  <c r="E55" i="5"/>
  <c r="C54" i="5"/>
  <c r="E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tc={6846AC96-A59E-4C4A-883A-78C273D05F40}</author>
  </authors>
  <commentList>
    <comment ref="J29" authorId="0" shapeId="0" xr:uid="{6846AC96-A59E-4C4A-883A-78C273D05F40}">
      <text>
        <t xml:space="preserve">[Threaded comment]
Your version of Excel allows you to read this threaded comment; however, any edits to it will get removed if the file is opened in a newer version of Excel. Learn more: https://go.microsoft.com/fwlink/?linkid=870924
Comment:
    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Reply:
    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Sintija Laugale-Volbaka</author>
    <author>tc={84D728BE-7A87-40B0-9899-329A3BB0C17A}</author>
  </authors>
  <commentList>
    <comment ref="F6" authorId="0" shapeId="0" xr:uid="{C3FA8328-0C59-4873-8231-9D629E071ECA}">
      <text>
        <r>
          <rPr>
            <b/>
            <sz val="9"/>
            <color indexed="81"/>
            <rFont val="Tahoma"/>
            <family val="2"/>
          </rPr>
          <t>Norāda izmaksu apmēra aprēķinā izmantoto mērvienību</t>
        </r>
      </text>
    </comment>
    <comment ref="G6" authorId="0" shapeId="0" xr:uid="{9D03B423-5363-4E43-8594-D2FD1404F827}">
      <text>
        <r>
          <rPr>
            <b/>
            <sz val="9"/>
            <color indexed="81"/>
            <rFont val="Tahoma"/>
            <family val="2"/>
          </rPr>
          <t>Norāda projekta darbības numuru no projekta iesnieguma sadaļas "Darbības"</t>
        </r>
      </text>
    </comment>
    <comment ref="J29" authorId="1" shapeId="0" xr:uid="{84D728BE-7A87-40B0-9899-329A3BB0C17A}">
      <text>
        <t xml:space="preserve">[Threaded comment]
Your version of Excel allows you to read this threaded comment; however, any edits to it will get removed if the file is opened in a newer version of Excel. Learn more: https://go.microsoft.com/fwlink/?linkid=870924
Comment:
    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Reply:
    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
      </text>
    </comment>
    <comment ref="B34" authorId="0" shapeId="0" xr:uid="{B9381BF5-75B4-4074-BD3C-E054472A7B35}">
      <text>
        <r>
          <rPr>
            <b/>
            <sz val="9"/>
            <color indexed="81"/>
            <rFont val="Tahoma"/>
            <family val="2"/>
          </rPr>
          <t>Nepieciešamības gadījuma var veidot apakšpozīcijas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tc={5B04F846-BE8C-41B6-886B-0812A6495454}</author>
    <author>tc={23AAE04D-EBDD-4739-AB07-4C111805ADE7}</author>
    <author>tc={A99B6DE2-D372-4393-B11B-91A88E5754DD}</author>
    <author>tc={A0198F05-49BA-4D91-8B3D-4CE5D474FD53}</author>
    <author>tc={24098C3A-835E-4DE7-9612-D0BD5DB88925}</author>
    <author>tc={6C177786-2DD0-41E4-A1BA-944EB2D911EB}</author>
    <author>tc={20C86E30-8B32-4651-854A-34C0BB87CC4C}</author>
  </authors>
  <commentList>
    <comment ref="B12" authorId="0" shapeId="0" xr:uid="{5B04F846-BE8C-41B6-886B-0812A6495454}">
      <text>
        <t>[Threaded comment]
Your version of Excel allows you to read this threaded comment; however, any edits to it will get removed if the file is opened in a newer version of Excel. Learn more: https://go.microsoft.com/fwlink/?linkid=870924
Comment:
    Norāda summu, kas pieprasīta, ja projekta iesniegumam tiek pievienots iesniegums par piešķiramo de minimis apmēru, lai nepiešķirtu pilnā apmērā</t>
      </text>
    </comment>
    <comment ref="B13" authorId="1" shapeId="0" xr:uid="{23AAE04D-EBDD-4739-AB07-4C111805ADE7}">
      <text>
        <t>[Threaded comment]
Your version of Excel allows you to read this threaded comment; however, any edits to it will get removed if the file is opened in a newer version of Excel. Learn more: https://go.microsoft.com/fwlink/?linkid=870924
Comment:
    Norāda projektā paredzēto sadarbības tīkla de minimis atbalsta apmēru vai projektam pievienotajā iesniegumā norādīto summu. 
PIEŠĶIRAMAIS DE MINIMIS APMĒRS NEDRĪKST PĀRSNIEGT PIEEJAMĀ DE MINIMIS ATBALSTA APMĒRU (De minimis atbalsta uzskaites sistēmas dati)</t>
      </text>
    </comment>
    <comment ref="A19" authorId="2" shapeId="0" xr:uid="{A99B6DE2-D372-4393-B11B-91A88E5754DD}">
      <text>
        <t>[Threaded comment]
Your version of Excel allows you to read this threaded comment; however, any edits to it will get removed if the file is opened in a newer version of Excel. Learn more: https://go.microsoft.com/fwlink/?linkid=870924
Comment:
    De minimis atbalsts, kas pieškirts pēdējos 3 gados</t>
      </text>
    </comment>
    <comment ref="E20" authorId="3" shapeId="0" xr:uid="{A0198F05-49BA-4D91-8B3D-4CE5D474FD53}">
      <text>
        <t>[Threaded comment]
Your version of Excel allows you to read this threaded comment; however, any edits to it will get removed if the file is opened in a newer version of Excel. Learn more: https://go.microsoft.com/fwlink/?linkid=870924
Comment:
    Aprēķina 3 gadus no piešķiršanas dienas</t>
      </text>
    </comment>
    <comment ref="A42" authorId="4" shapeId="0" xr:uid="{24098C3A-835E-4DE7-9612-D0BD5DB88925}">
      <text>
        <t>[Threaded comment]
Your version of Excel allows you to read this threaded comment; however, any edits to it will get removed if the file is opened in a newer version of Excel. Learn more: https://go.microsoft.com/fwlink/?linkid=870924
Comment:
    Attiecīgajā gadā un mēnesī norāda de minimis apmēru, kas atbrīvojas (piešķirts pirms 3 gadiem)</t>
      </text>
    </comment>
    <comment ref="A44" authorId="5" shapeId="0" xr:uid="{6C177786-2DD0-41E4-A1BA-944EB2D911EB}">
      <text>
        <t>[Threaded comment]
Your version of Excel allows you to read this threaded comment; however, any edits to it will get removed if the file is opened in a newer version of Excel. Learn more: https://go.microsoft.com/fwlink/?linkid=870924
Comment:
    Norāda citos īstenošanā esošajos projektos piešķiramo de minimis apmēru atbilstoši projekta finansū plūsmai un ievērojot tā īstenošanas termiņu</t>
      </text>
    </comment>
    <comment ref="A45" authorId="6" shapeId="0" xr:uid="{20C86E30-8B32-4651-854A-34C0BB87CC4C}">
      <text>
        <t>[Threaded comment]
Your version of Excel allows you to read this threaded comment; however, any edits to it will get removed if the file is opened in a newer version of Excel. Learn more: https://go.microsoft.com/fwlink/?linkid=870924
Comment:
    Norāda šajā projektā piešķiramo de minimis apmēru</t>
      </text>
    </comment>
  </commentList>
</comments>
</file>

<file path=xl/sharedStrings.xml><?xml version="1.0" encoding="utf-8"?>
<sst xmlns="http://schemas.openxmlformats.org/spreadsheetml/2006/main" count="646" uniqueCount="274">
  <si>
    <t>Infromācija norādāma dzeltenajās šūnās</t>
  </si>
  <si>
    <t>Projekta budžeta kopsavilkums</t>
  </si>
  <si>
    <t>Kods</t>
  </si>
  <si>
    <t>Izmaksu pozīcijas nosaukums*</t>
  </si>
  <si>
    <t>Izmaksu veids (tiešās/ netiešās)</t>
  </si>
  <si>
    <t>Daudzums</t>
  </si>
  <si>
    <t>Mērvienība ***</t>
  </si>
  <si>
    <t>Projekta darbības Nr.</t>
  </si>
  <si>
    <t>Attiecināmās izmaksas</t>
  </si>
  <si>
    <t>t.sk. PVN</t>
  </si>
  <si>
    <t>Maksimālais atļautais publiskais finansējums</t>
  </si>
  <si>
    <t>t.sk. ESF+</t>
  </si>
  <si>
    <t>t.sk.VB</t>
  </si>
  <si>
    <t>Minimālais privātais līdzfinansējums</t>
  </si>
  <si>
    <t>Pārbaude</t>
  </si>
  <si>
    <t>Komercdarbības atbalsta nosacījumi</t>
  </si>
  <si>
    <t>1.</t>
  </si>
  <si>
    <t>Projekta izmaksas saskaņā ar izmaksu vienoto likmi</t>
  </si>
  <si>
    <t> </t>
  </si>
  <si>
    <t>1.1.</t>
  </si>
  <si>
    <t>Projekta iesniedzēja netiešās izmaksas</t>
  </si>
  <si>
    <t>Atbilstoši SAM MK noteikumu 34. punktam un 34.1.apakšpunktam
Projekta iesniedzēja netiešās izmaksas plāno kā vienu izmaksu pozīciju, piemērojot netiešo izmaksu vienoto likmi 15 procentu apmērā no SAM MK noteikumu 28.2. apakšpunktā minētajām tiešajām attiecināmajām personāla izmaksām, kas radušās uz darba tiesisko attiecību pamata, t.i., 15% no budžeta pozīciju Nr. 2.1.1. un Nr. 3.1.1. kopsummas.</t>
  </si>
  <si>
    <t>netiešās</t>
  </si>
  <si>
    <t>Īstenojot SAM MK noteikumu 24. punktā minētās darbības, īsteno projektu, kas nav saistīts ar saimnieciskās darbības veikšanu, nav kvalificējams kā komercdarbības atbalsts</t>
  </si>
  <si>
    <t>1.2.</t>
  </si>
  <si>
    <t>Prasmju fonda pārvaldītāja netiešās izmaksas</t>
  </si>
  <si>
    <t xml:space="preserve">	Ja SAM MK noteikumu 25.punktā noteiktās darbības nodrošina:
-	piemērojot ārpakalpojumu, izmaksas nav uzskatāmas par komercdarbības atbalstu.
-	projekta iesniedzējs vai sadarbības partneris ar savu personālu, izmaksas ir uzskatāmas par komercdarbības atbalstu. Atbalsts piešķirams projekta iesniedzējam vai sadarbības partnerim atbilstoši Komisijas regulai Nr. 2023/2831.</t>
  </si>
  <si>
    <t>2.</t>
  </si>
  <si>
    <t>Projekta vadības izmaksas</t>
  </si>
  <si>
    <t>2.1.</t>
  </si>
  <si>
    <t>Projekta vadības personāla izmaksas</t>
  </si>
  <si>
    <t>Atbilstoši SAM MK noteikumu 28.2. 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t>
  </si>
  <si>
    <t xml:space="preserve">tiešās </t>
  </si>
  <si>
    <t>2.1.1.</t>
  </si>
  <si>
    <t>Projekta vadības personāla izmaksas (uz darba līguma pamata)</t>
  </si>
  <si>
    <t>Atbilstoši SAM MK noteikumu 28.2. un 28.2.1.apakšpunktam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vadības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</si>
  <si>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2.1.2.</t>
  </si>
  <si>
    <t>Projekta vadības personāla izmaksas (uz uzņēmuma vai pakalpojuma līguma pamata)</t>
  </si>
  <si>
    <t>Atbilstoši SAM MK noteikumu 28.2. un 28.2.2.apakšpunktam
Projekta iesniedzēja projekta vadības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vadības un projekta īstenošanas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</si>
  <si>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t>
  </si>
  <si>
    <t>Pārējās vadības izmaksas</t>
  </si>
  <si>
    <t>tiešās</t>
  </si>
  <si>
    <t>2.2.1.</t>
  </si>
  <si>
    <t>Projekta vadības  personāla darba vietu radīšanai nepieciešamā aprīkojuma iegādes  izmaksas</t>
  </si>
  <si>
    <t>Atbilstoši SAM MK noteikumu 28.3.apakšpunktam
Jaunu projekta iesniedzēja projekta vadības personāla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</si>
  <si>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2.2.2.</t>
  </si>
  <si>
    <t>Projekta vadītāja iekšzemes komandējumu un darba braucienu izmaksas</t>
  </si>
  <si>
    <t>Atbilstoši SAM MK noteikumu 28.4. apakšpunktam
Projekta iesniedzēja projekta vadītāja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</si>
  <si>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2.2.3.</t>
  </si>
  <si>
    <t>Projekta vadītāja ārvalstu komandējumu un darba braucienu izmaksas</t>
  </si>
  <si>
    <t>Atbilstoši SAM MK noteikumu 28.4. apakšpunktam
Projekta iesniedzēja projekta vadītāja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</si>
  <si>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2.2.4.</t>
  </si>
  <si>
    <t xml:space="preserve">Projekta vadības personāla transporta pakalpojumu izmaksas </t>
  </si>
  <si>
    <t>Atbilstoši SAM MK noteikumu 28.5. apakšpunktam
Projekta iesniedzēja projekta vadības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</si>
  <si>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t>
  </si>
  <si>
    <t>Projekta īstenošanas personāla izmaksas</t>
  </si>
  <si>
    <t>3.1.</t>
  </si>
  <si>
    <t>Atbilstoši SAM MK noteikumu 28.2. 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t>
  </si>
  <si>
    <t>3.1.1.</t>
  </si>
  <si>
    <t>Projekta īsenošanas personāla izmaksas (uz darba līguma pamata)</t>
  </si>
  <si>
    <t>Atbilstoši SAM MK noteikumu 28.2. un 28.2.1.apakšpunktam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</si>
  <si>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3.1.2.</t>
  </si>
  <si>
    <t>Projekta īstenošanas personāla izmaksas (uz uzņēmuma vai pakalpojuma līguma pamata)</t>
  </si>
  <si>
    <t>Atbilstoši SAM MK noteikumu 28.2. un 28.2.2.apakšpunktam
Projekta iesniedzēja un sadarbības partneru projekta īstenošanas personāla izmaksas (izņemot virsstundas), SAM MK noteikumu 24. apakšpunktā minēto atbalstāmo darbību īstenošanai, kas ir attiecināmas kā faktiskās izmaksas un nepārsniedz Centrālās Statistikas pārvaldes noteikto vidējo darba samaksu attiecīgās kategorijas personālam.
Izmaksas attiecināmas piesaistot projekta īstenošanas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</si>
  <si>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t>
  </si>
  <si>
    <t>Pārējās projekta īstenošanas personāla izmaksas</t>
  </si>
  <si>
    <t>3.2.1.</t>
  </si>
  <si>
    <t>Projekta īstenošanas  personāla darba vietu radīšanai nepieciešamā aprīkojuma iegādes  izmaksas</t>
  </si>
  <si>
    <t>Atbilstoši SAM MK noteikumu 28.3.apakšpunktam
Jaunu projekta iesniedzēja un sadarbības partneru projekta īstenošanas personāla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</si>
  <si>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3.2.2.</t>
  </si>
  <si>
    <t>Projekta īstenošanas  personāla iekšzemes komandējumu un darba braucienu izmaksas</t>
  </si>
  <si>
    <t>Atbilstoši SAM MK noteikumu 28.4. apakšpunktam
Projekta iesniedzēja un sadarbības partneru projekta īstenošanas personāla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</si>
  <si>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3.2.3.</t>
  </si>
  <si>
    <t>Projekta īstenošanas  personāla ārvalstu komandējumu un darba braucienu izmaksas</t>
  </si>
  <si>
    <t>Atbilstoši SAM MK noteikumu 28.4. apakšpunktam
Projekta iesniedzēja un sadarbības partneru projekta īstenošanas personāla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</si>
  <si>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3.2.4.</t>
  </si>
  <si>
    <t xml:space="preserve">Projekta īstenošanas  personāla transporta pakalpojumu izmaksas </t>
  </si>
  <si>
    <t>Atbilstoši SAM MK noteikumu 28.5. apakšpunktam
Projekta iesniedzēja un sadarbības partneru projekta īstenošanas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</si>
  <si>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4.</t>
  </si>
  <si>
    <t>Mērķa grupas nodrošinājuma izmaksas</t>
  </si>
  <si>
    <t>4.1.</t>
  </si>
  <si>
    <t xml:space="preserve">Atbalsts komersantam saskaņā ar Komisijas regulu Nr. 2023/2831 </t>
  </si>
  <si>
    <t>Komunikācijas un vizuālās identitātes prasību nodrošināšanas pasākumu izmaksas</t>
  </si>
  <si>
    <t>Pārējās projekta īstenošanas izmaksas</t>
  </si>
  <si>
    <t>13.1.</t>
  </si>
  <si>
    <t>Projekta iesnieguma pamatojošās dokumentācijas, prasmju fonda konceptuālā apraksta un iepirkuma procedūras dokumentācijas sagatavošanas izmaksas</t>
  </si>
  <si>
    <t>13.2.</t>
  </si>
  <si>
    <t>Ar pasākumu organizēšanu, īstenošanu un dalību saistītās izmaksas</t>
  </si>
  <si>
    <t>13.3.</t>
  </si>
  <si>
    <t xml:space="preserve">Ar vajadzību identificēšanu saistīto pētījumu vai izpētes veikšanas izmaksas </t>
  </si>
  <si>
    <t>Atbilstoši SAM MK noteikumu 28.7.apakšpunktam
Ar prasmju fonda mācību un citu atbalsta pasākumu vajadzību identificēšanu saistīto pētījumu vai izpētes veikšanas izmaksas SAM MK noteikumu 24.3. un 24.4. apakšpunktā minēto atbalstāmo darbību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</si>
  <si>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t>
  </si>
  <si>
    <t>Prasmju fonda pārvaldītāja izmaksas</t>
  </si>
  <si>
    <t>13.4.1.</t>
  </si>
  <si>
    <t xml:space="preserve">Prasmju fonda pārvaldītāja īstenošanas personāla izmaksas </t>
  </si>
  <si>
    <t>Atbilstoši SAM MK noteikumu 29.1.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t>
  </si>
  <si>
    <t>13.4.1.1.</t>
  </si>
  <si>
    <t>Prasmju fonda pārvaldītāja īstenošanas personāla izmaksas  (uz darba līguma pamata)</t>
  </si>
  <si>
    <t>Atbilstoši SAM MK noteikumu 29.1. un 29.1.1.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
Izmaksas attiecināmas piesaistot personālu uz darba līguma pamata, atlīdzībā iekļaujot arī darba devēja valsts sociālās apdrošināšanas obligātās iemaksas un atvaļinājuma izmaksas. Ja personāla iesaiste projektā ir nodrošināta saskaņā ar daļlaika izmaksu attiecināmības principu, attiecināma ir ne mazāk kā 30 procentu noslodze.</t>
  </si>
  <si>
    <t>13.4.1.2.</t>
  </si>
  <si>
    <t>Prasmju fonda pārvaldītāja īstenošanas personāla izmaksas (uz uzņēmuma vai pakalpojuma līguma pamata)</t>
  </si>
  <si>
    <t>Atbilstoši SAM MK noteikumu 29.1. un 29.1.2. apakšpunktam
Prasmju fonda pārvaldītāja īstenošanas personāla izmaksas (izņemot virsstundas), SAM MK noteikumu 25. apakšpunktā minēto atbalstāmo darbību īstenošanai, kas ir attiecināmas kā faktiskās izmaksas un nepārsniedz Centrālās Statistikas pārvaldes noteikto vidējo darba samaksu attiecīgās kategorijas personālam.
Izmaksas attiecināmas piesaistot personālu uz uzņēmuma vai pakalpojuma līguma pamata, atlīdzībā iekļaujot arī darba devēja valsts sociālās apdrošināšanas obligātās iemaksas.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</si>
  <si>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13.4.2.</t>
  </si>
  <si>
    <t xml:space="preserve">Prasmju fonda pārvaldītāja jaunu darba vietu radīšanai nepieciešamā aprīkojuma  iegādes izmaksas </t>
  </si>
  <si>
    <t>Atbilstoši SAM MK noteikumu 29.2.apakšpunktam
Prasmju fonda jaunu darba vietu radīšanai nepieciešamā aprīkojuma (biroja mēbeles un tehnika, datorprogrammas un licences) iegādes izmaksas ne vairāk kā 3 000 euro apmērā vienai darba vietai visā projekta īstenošanas laikā. Ja personāls ir nodarbināts normālu darba laiku, darba vietas aprīkojuma iegādes izmaksas ir attiecināmas 100 procentu apmērā. Ja personāls ir nodarbināts nepilnu darba laiku, darba vietas aprīkojuma izmaksas ir attiecināmas proporcionāli slodzes procentuālajam sadalījumam.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</si>
  <si>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13.4.3.</t>
  </si>
  <si>
    <t>Prasmju fonda pārvaldītāja īstenošanas personāla iekšzemes komandējumu un darba braucienu izmaksas</t>
  </si>
  <si>
    <t>Atbilstoši SAM MK noteikumu 29.3.apakšpunktam
Prasmju fonda pārvaldītāja īstenošanas personāla iekšzemes komandējumu un darba braucienu izmaksas, kas saistītas ar projekta mērķi, atbilstoši normatīvajiem aktiem par kārtību, kādā atlīdzināmi ar komandējumiem saistītie izdevumi, ja tās ir pamatotas un saistītas ar projekta īstenošanu. Iekšzemes komandējumu izmaksas tiek segtas atbilstoši Finanšu ministrijas metodikai "Vienas vienības izmaksu standarta likmes aprēķina un piemērošanas metodika iekšzemes komandējumu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</si>
  <si>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13.4.4.</t>
  </si>
  <si>
    <t>Prasmju fonda pārvaldītāja īstenošanas personāla ārvalstu komandējumu un darba braucienu izmaksas</t>
  </si>
  <si>
    <t>Atbilstoši SAM MK noteikumu 29.3. apakšpunktam
Prasmju fonda pārvaldītāja īstenošanas personāla ārvalstu komandējumu un darba braucienu izmaksas, kas saistītas ar projekta mērķi, atbilstoši normatīvajiem aktiem par kārtību, kādā atlīdzināmi ar komandējumiem saistītie izdevumi, ja tās ir pamatotas un saistītas ar projekta īstenošanu.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</si>
  <si>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13.4.5.</t>
  </si>
  <si>
    <t>Prasmju fonda pārvaldītāja īstenošanas personāla transporta pakalpojumu izmaksas</t>
  </si>
  <si>
    <t>Atbilstoši SAM MK noteikumu 29.4. apakšpunktam
Prasmju fonda pārvaldītāja īstenošanas personāla transporta pakalpojumu izmaksas (maksa par degvielu, transportlīdzekļu noma, transporta pakalpojumu pirkšana, maksa par sabiedriskā transporta izmantošanu), kas ir daļa no iekšzemes komandējumu vai darba braucienu izmaksām. Degvielas izmaksas vieglajam transportlīdzeklim un reģionālā sabiedriskā un vietējā sabiedriskā transporta izmaksas tiek segtas atbilstoši Finanšu ministrijas metodikai "Vienas vienības izmaksu standarta likmes aprēķina un piemērošanas metodika 1 km izmaksām darbības programmas "Izaugsme un nodarbinātība" un Eiropas Savienības kohēzijas politikas programmas 2021. – 2027. gadam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</si>
  <si>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13.4.6.</t>
  </si>
  <si>
    <t>Informatīvo kampaņu un jauno prasmju fondu dalībnieku piesaistes un mērķa grupas informēšanas un piesaistes pasākumu izmaksas</t>
  </si>
  <si>
    <t>Atbilstoši SAM MK noteikumu 29.5. apakšpunktam
Informatīvo kampaņu un jauno prasmju fondu dalībnieku piesaistes un mērķa grupas informēšanas un piesaistes pasākumu izmaksas SAM MK noteikumu 25.5. un 25.6. apakšpunktā minētās atbalstāmās darbības īstenošanai, tai skaitā semināriem, izstādēm, drukātiem materiāliem, kā arī informācijas ievietošanai reģionālajos plašsaziņas līdzekļos.
SAM MK noteikumu 28.6. un 29.5. apakšpunktā minēto semināru, darba grupu, pieredzes apmaiņas, konferenču un informatīvo pasākumu izmaksas, t.i., budžeta pozīciju Nr.13.2. un Nr.13.4.6. kopsumma, nepārsniedz 10 procentus no kopējām projekta iesniegumā apstiprinātajām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</si>
  <si>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13.4.7.</t>
  </si>
  <si>
    <t>13.4.8.</t>
  </si>
  <si>
    <t xml:space="preserve">Īstenoto mācību pasākumu ietekmes izvērtējuma izmaksas </t>
  </si>
  <si>
    <t>Atbilstoši SAM MK noteikumu 29.7. apakšpunktam
Īstenoto mācību pasākumu ietekmes izvērtējuma izmaksas SAM MK noteikumu 25.7. apakšpunktā minētās atbalstāmās darbības īstenošanai.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</si>
  <si>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Kopējās attiecināmās izmaksas</t>
  </si>
  <si>
    <t>Finansējums pa avotiem</t>
  </si>
  <si>
    <t>Atbilstības SAM MK noteikumu 9.punktam pārbaude</t>
  </si>
  <si>
    <t>Finansēšanas avots</t>
  </si>
  <si>
    <t>Euro</t>
  </si>
  <si>
    <t>%</t>
  </si>
  <si>
    <t xml:space="preserve">Vienam projekta iesniegumam minimālais finansējums </t>
  </si>
  <si>
    <t xml:space="preserve">Vienam projekta iesniegumam maksimālais finansējums </t>
  </si>
  <si>
    <t>ESF+</t>
  </si>
  <si>
    <t>Valsts budžeta finansējums</t>
  </si>
  <si>
    <t>Publiskās attiecināmās izmaksas</t>
  </si>
  <si>
    <t>Privātais līdzfinansējums</t>
  </si>
  <si>
    <t>Ja pārkāpts ierobežojums, šūna iekrāsojas sarkana</t>
  </si>
  <si>
    <t>De minimis apmēra aprēķins</t>
  </si>
  <si>
    <r>
      <rPr>
        <b/>
        <sz val="12"/>
        <color theme="1"/>
        <rFont val="Aptos"/>
        <family val="2"/>
      </rPr>
      <t>Gala labuma guvēju jeb komersantu</t>
    </r>
    <r>
      <rPr>
        <sz val="12"/>
        <color theme="1"/>
        <rFont val="Aptos"/>
        <family val="2"/>
      </rPr>
      <t xml:space="preserve"> izmaksas, ko piešķir kā de minimis komersantam (projekta īstenošanas laikā)</t>
    </r>
  </si>
  <si>
    <t>t.sk. de minimis apmērs (publiskais finansējums)</t>
  </si>
  <si>
    <t>t.sk. Valsts budžeta līdzfinansējums</t>
  </si>
  <si>
    <r>
      <rPr>
        <b/>
        <sz val="12"/>
        <color theme="1"/>
        <rFont val="Aptos"/>
        <family val="2"/>
      </rPr>
      <t>Prasmju fonda pārvaldītāja</t>
    </r>
    <r>
      <rPr>
        <sz val="12"/>
        <color theme="1"/>
        <rFont val="Aptos"/>
        <family val="2"/>
      </rPr>
      <t xml:space="preserve"> izmaksas, ko piešķir kā de minimis, </t>
    </r>
    <r>
      <rPr>
        <b/>
        <sz val="12"/>
        <color theme="1"/>
        <rFont val="Aptos"/>
        <family val="2"/>
      </rPr>
      <t>ja pārvaldību veic projekta iesniedzējs vai sadarbības partneris</t>
    </r>
  </si>
  <si>
    <t>Atbilstības SAM MK noteikumu 33.punktā noteiktajiem izmaksu ierobežojumiem pārbaude</t>
  </si>
  <si>
    <t>Izmaksu apmēra ierobežojuma nosacījumi</t>
  </si>
  <si>
    <t>Pārbaudes vērtība</t>
  </si>
  <si>
    <t>Projektā plānotās izmaksas</t>
  </si>
  <si>
    <t>Budžeta pozīcija</t>
  </si>
  <si>
    <t>summa</t>
  </si>
  <si>
    <t>SAM MK noteikumu 33.1.apakšpunkts</t>
  </si>
  <si>
    <t>SAM MK noteikumu 28.1. apakšpunktā minētajām projekta iesnieguma pamatojošās dokumentācijas sagatavošanas izmaksām – ne vairāk kā 50 000 euro no projekta iesniegumā apstiprinātajām kopējām attiecināmām izmaksām</t>
  </si>
  <si>
    <t>Ja nav ievērots ierobežojums, šūna iekrāsojas sarkana</t>
  </si>
  <si>
    <t>SAM MK noteikumu 33.2.apakšpunkts</t>
  </si>
  <si>
    <t>SAM MK noteikumu 28.6. un 29.5. apakšpunktā minēto semināru, darba grupu, pieredzes apmaiņas, konferenču un informatīvo pasākumu izmaksas nepārsniedz 10 procentus no kopējām projekta iesniegumā apstiprinātajām izmaksām</t>
  </si>
  <si>
    <t>Kopā</t>
  </si>
  <si>
    <t>SAM MK noteikumu 33.3.apakšpunkts</t>
  </si>
  <si>
    <t>SAM MK noteikumu 29.6. apakšpunktā un 30. punktā minēto mācību izmaksām – ne mazāk kā 50 procentus no kopējām projekta iesniegumā apstiprinātajām attiecināmajām izmaksām</t>
  </si>
  <si>
    <t>Aizpildīšanas piemērs</t>
  </si>
  <si>
    <t>mēneši</t>
  </si>
  <si>
    <t>d.x</t>
  </si>
  <si>
    <t>darba vietas</t>
  </si>
  <si>
    <t>komandējumi</t>
  </si>
  <si>
    <t>braucieni/ komandējumi</t>
  </si>
  <si>
    <t>Atbilstoši SAM MK noteikumu 30.punktam
Attiecināmas SAM MK noteikumu 25.2. apakšpunktā minēto mācību apguves izmaksas Latvijas Republikā reģistrētiem sīkiem (mikro), maziem, vidējiem un lieliem komersantiem.
SAM MK noteikumu 29.6. apakšpunktā un 30. punktā minēto mācību izmaksas, t.i., budžeta pozīciju Nr. 13.4.7. un Nr. 4.1. kopsumma, plāno ne mazāk kā 50 procentus no kopējām projekta iesniegumā apstiprinātajām attiecināmajām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</si>
  <si>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apmācītas personas</t>
  </si>
  <si>
    <t>Atbilstoši SAM MK noteikumu 28.8. apakšpunktam
Projekta komunikācijas un vizuālās identitātes prasību nodrošināšanas izmaksas.
Attiecināma tikai obligāto prasību nodrošināšana. Papildu komunikācijas un vizuālās identitātes pasākumu īstenošanas izmaksas, piemēram, drukāto materiālu, audiovizuālo materiālu, reklāmas vai reprezentatīvo materiālu izgatavošana un izplatīšana, nav attiecināmās izmaksas.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</si>
  <si>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pasākumu kopums</t>
  </si>
  <si>
    <t>Atbilstoši SAM MK noteikumu 28.1.apakšpunktam
Finansējuma saņēmēja izmaksas SAM MK noteikumu 24.1. apakšpunktā minēto projekta iesnieguma pamatojošās dokumentācijas, tostarp prasmju fonda konceptuālā apraksta un iepirkuma procedūras dokumentācijas sagatavošanu, kas veikta, pamatojoties uz uzņēmuma (pakalpojuma) līgumu pamata. 
Attiecināmas projekta iesnieguma pamatojošās dokumentācijas sagatavošanas izmaksas ne vairāk kā 50 000 euro no projekta iesniegumā apstiprinātajām kopējām attiecināmām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</si>
  <si>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13.1.1.</t>
  </si>
  <si>
    <t>Prasmju fonda konceptuālā apraksta sagatavošanas izmaksas</t>
  </si>
  <si>
    <t>konceptuālais apraksts</t>
  </si>
  <si>
    <t>13.1.2.</t>
  </si>
  <si>
    <t>Projekta iesnieguma pamatojošās dokumentācijas sagatavošanas izmaksas</t>
  </si>
  <si>
    <t>dokumentācijas komplekts</t>
  </si>
  <si>
    <t>Atbilstoši SAM MK noteikumu 28.6.  apakšpunktam
Ar semināru, darba grupu, konferenču, labās prakses, pieredzes apmaiņas Latvijā un ārvalstīs, un citu informatīvo pasākumu organizēšanu, īstenošanu un dalību saistītās izmaksas SAM MK noteikumu 24.2., 24.3., 24.4., 24.5. un 24.6. apakšpunktā  minēto atbalstāmo darbību īstenošanai.
SAM MK noteikumu 28.6. un 29.5. apakšpunktā minēto semināru, darba grupu, pieredzes apmaiņas, konferenču un informatīvo pasākumu izmaksas, t.i., budžeta pozīciju Nr.13.2. un Nr.13.4.6. kopsumma, nepārsniedz 10 procentus no kopējām projekta iesniegumā apstiprinātajām izmaksām.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</si>
  <si>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pasākumi</t>
  </si>
  <si>
    <t>13.3.1.</t>
  </si>
  <si>
    <t>Prasmju fonda mācību vajadzību  izpētes veikšanas izmaksas</t>
  </si>
  <si>
    <t>veikta izpēte</t>
  </si>
  <si>
    <t>13.3.2.</t>
  </si>
  <si>
    <t>Atbalsta pasākumu vajadzību identificēšanas pētījumu izmaksas</t>
  </si>
  <si>
    <t>pētījums</t>
  </si>
  <si>
    <t>informatīvā kampaņa</t>
  </si>
  <si>
    <t>mācību kursi</t>
  </si>
  <si>
    <t>izvērtējums</t>
  </si>
  <si>
    <t>Informācija norādāma dzeltanajās šūnās</t>
  </si>
  <si>
    <t>Projekta informācija</t>
  </si>
  <si>
    <t>Projekta Nr.</t>
  </si>
  <si>
    <t>Projekta nosaukums</t>
  </si>
  <si>
    <t>Projekta iesniedzējs</t>
  </si>
  <si>
    <t>Projekta iesniedzēja reģ.nr.</t>
  </si>
  <si>
    <t>Projektā paredzētās sadarbības tīkla izmaksas, kas atbilst de minimis, EUR</t>
  </si>
  <si>
    <t>Projektā paredzētais sadarbības tīkla de minimis atbalsts, EUR</t>
  </si>
  <si>
    <t>Projektā pievienotajā iesniegumā pieprasītais de minimis (ja attiecināms), EUR</t>
  </si>
  <si>
    <t>Projektā apstiprināšanas brīdī pieškiramais de minimis, EUR</t>
  </si>
  <si>
    <t>Projektā īstenošanas laikā piešķiramais de minimis, EUR</t>
  </si>
  <si>
    <t>Informācija De minimis atbalsta uzskaites sistēmā</t>
  </si>
  <si>
    <t>De minimis atbalsta atbilstoši Vispārējai tautsaimniecības regulai (2023/2831) atlikums</t>
  </si>
  <si>
    <t>Piešķirts de minimis atbalsts pēc 2022.06.</t>
  </si>
  <si>
    <t>Summa, EUR</t>
  </si>
  <si>
    <t>Piešķiršanas datums</t>
  </si>
  <si>
    <t>Datums, kad atbalsta apmērs atbrīvojas</t>
  </si>
  <si>
    <t>Pārbaude (piešķirtais+atlikums=300 000 EUR)</t>
  </si>
  <si>
    <t>Īstenošanā esošie projekti, kuros piešķirams de minimis atbalsts</t>
  </si>
  <si>
    <t>Projekta uzsākšanas datums</t>
  </si>
  <si>
    <t>Projekta beigu datums</t>
  </si>
  <si>
    <t>Projektā plānotais De minimis, EUR</t>
  </si>
  <si>
    <t>Līdz šim piešķirtais de minimis atbalsts, EUR</t>
  </si>
  <si>
    <t>Piešķirams de minimis atbalsts īstenošanas laikā, EUR</t>
  </si>
  <si>
    <t>De minimis plūsma</t>
  </si>
  <si>
    <t>2025.06</t>
  </si>
  <si>
    <t>2025.07</t>
  </si>
  <si>
    <t>2025.08</t>
  </si>
  <si>
    <t>2025.09</t>
  </si>
  <si>
    <t>2025.10</t>
  </si>
  <si>
    <t>2025.11</t>
  </si>
  <si>
    <t>2025.12</t>
  </si>
  <si>
    <t>2026.01</t>
  </si>
  <si>
    <t>2026.02</t>
  </si>
  <si>
    <t>2026.03</t>
  </si>
  <si>
    <t>2026.04</t>
  </si>
  <si>
    <t>2026.05</t>
  </si>
  <si>
    <t>2026.06</t>
  </si>
  <si>
    <t>2026.07</t>
  </si>
  <si>
    <t>2026.08</t>
  </si>
  <si>
    <t>2026.09</t>
  </si>
  <si>
    <t>2026.10</t>
  </si>
  <si>
    <t>2026.11</t>
  </si>
  <si>
    <t>2026.12</t>
  </si>
  <si>
    <t>2027.01</t>
  </si>
  <si>
    <t>2027.02</t>
  </si>
  <si>
    <t>2027.03</t>
  </si>
  <si>
    <t>2027.04</t>
  </si>
  <si>
    <t>2027.05</t>
  </si>
  <si>
    <t>2027.06</t>
  </si>
  <si>
    <t>2027.07</t>
  </si>
  <si>
    <t>2027.08</t>
  </si>
  <si>
    <t>2027.09</t>
  </si>
  <si>
    <t>2027.10</t>
  </si>
  <si>
    <t>2027.11</t>
  </si>
  <si>
    <t>2027.12</t>
  </si>
  <si>
    <t>2028.01</t>
  </si>
  <si>
    <t>2028.02</t>
  </si>
  <si>
    <t>2028.03</t>
  </si>
  <si>
    <t>2028.04</t>
  </si>
  <si>
    <t>2028.05</t>
  </si>
  <si>
    <t>2028.06</t>
  </si>
  <si>
    <t>2028.07</t>
  </si>
  <si>
    <t>2028.08</t>
  </si>
  <si>
    <t>2028.09</t>
  </si>
  <si>
    <t>2028.10</t>
  </si>
  <si>
    <t>2028.11</t>
  </si>
  <si>
    <t>2028.12</t>
  </si>
  <si>
    <t>2029.01</t>
  </si>
  <si>
    <t>2029.02</t>
  </si>
  <si>
    <t>2029.03</t>
  </si>
  <si>
    <t>2029.04</t>
  </si>
  <si>
    <t>2029.05</t>
  </si>
  <si>
    <t>2029.06</t>
  </si>
  <si>
    <t>2029.07</t>
  </si>
  <si>
    <t>2029.08</t>
  </si>
  <si>
    <t>2029.09</t>
  </si>
  <si>
    <t>2029.10</t>
  </si>
  <si>
    <t>2029.11</t>
  </si>
  <si>
    <t>2029.12</t>
  </si>
  <si>
    <t>Pieejamais de minimis, t.sk. atbrīvojusies summa</t>
  </si>
  <si>
    <t>Pieejamais de minimis kumulatīvi</t>
  </si>
  <si>
    <t>Piešķiramais īstenošanā esošajos PI</t>
  </si>
  <si>
    <t>Piešķiramais šajā PI</t>
  </si>
  <si>
    <r>
      <t xml:space="preserve">Atbilstoši SAM MK noteikumu 28.1.apakšpunktam
Finansējuma saņēmēja izmaksas SAM MK noteikumu 24.1. apakšpunktā minēto projekta iesnieguma pamatojošās dokumentācijas, tostarp prasmju fonda konceptuālā apraksta un iepirkuma procedūras dokumentācijas sagatavošanu, kas veikta, pamatojoties uz uzņēmuma (pakalpojuma) līgumu pamata. 
</t>
    </r>
    <r>
      <rPr>
        <sz val="12"/>
        <rFont val="Aptos Display"/>
        <family val="2"/>
        <scheme val="major"/>
      </rPr>
      <t>Attiecināmas projekta iesnieguma pamatojošās dokumentācijas sagatavošanas izmaksas ne vairāk kā 50 000 euro no projekta iesniegumā apstiprinātajām kopējām attiecināmām izmaksām.</t>
    </r>
    <r>
      <rPr>
        <sz val="12"/>
        <color theme="1"/>
        <rFont val="Aptos Display"/>
        <family val="2"/>
        <charset val="186"/>
        <scheme val="major"/>
      </rPr>
      <t xml:space="preserve">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r>
  </si>
  <si>
    <r>
      <t>Atbilstoši SAM MK noteikumu 30.punktam
Attiecināmas SAM MK noteikumu 25.2. apakšpunktā minēto mācību apguves izmaksas Latvijas Republikā reģistrētiem sīkiem (mikro), maziem, vidējiem un lieliem komersantiem.
SAM MK noteikumu 29.6. apakšpunktā un 30. punktā minēto mācību izmaksas, t.i., budžeta pozīciju Nr. 13.4.7</t>
    </r>
    <r>
      <rPr>
        <sz val="12"/>
        <rFont val="Aptos Display"/>
        <family val="2"/>
        <scheme val="major"/>
      </rPr>
      <t>. un Nr. 4.1. kopsumma, plāno ne mazāk kā 50 procentus no kopējām projekta iesniegumā apstiprinātajām attiecināmajām izmaksām.</t>
    </r>
    <r>
      <rPr>
        <sz val="12"/>
        <rFont val="Aptos Display"/>
        <family val="2"/>
        <charset val="186"/>
        <scheme val="major"/>
      </rPr>
      <t xml:space="preserve">
Izmaksām var piemērot ārpakalpojumu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r>
  </si>
  <si>
    <t>Atbilstoši SAM MK noteikumu 34. punktam un 34.2.apakšpunktam
Prasmju fonda pārvaldītājam netiešās izmaksas plāno kā vienu izmaksu pozīciju, piemērojot netiešo izmaksu vienoto likmi 15 procentu apmērā no SAM noteikumu 29.1. apakšpunktā minētajām tiešajām attiecināmajām personāla izmaksām, kas radušās uz darba tiesisko attiecību pamata, t.i., 15% no budžeta pozīcijas Nr. 13.4.1.1.summas.</t>
  </si>
  <si>
    <t>Atbilstoši SAM MK noteikumu 34. punktam un 34.2.apakšpunktam
Prasmju fonda pārvaldītājam netiešās izmaksas plāno kā vienu izmaksu pozīciju, piemērojot netiešo izmaksu vienoto likmi 15 procentu apmērā no SAM noteikumu 29.1. apakšpunktā minētajām tiešajām attiecināmajām personāla izmaksām, kas radušās uz darba tiesisko attiecību pamata, t.i., 15% mo budžeta pozīcijas Nr. 13.4.1.1.summas.</t>
  </si>
  <si>
    <t>Atbilstoši SAM MK noteikumu 29.6. apakšpunktam
Mācību apguves izmaksas SAM MK noteikumu 25.3. apakšpunktā minēto atbalstāmo darbību īstenošanai.
SAM MK noteikumu 29.6. apakšpunktā un 30. punktā minēto mācību izmaksas, t.i., budžeta pozīciju Nr. 13.4.7. un Nr. 4.1. kopsumma, plāno ne mazāk kā 50 procentus no kopējām projekta iesniegumā apstiprinātajām attiecināmajām izmaksām.
Atbilstoši SAM MK noteikumu 2.4. punktam – mācību pakalpojumu sniedzējs – juridiska vai fiziska persona, kas nodrošina mācību pakalpojuma sniegšanu. Mācību pakalpojuma sniedzējs nevar būt pats prasmju fonda pārvaldītājs.
Ņemot vērā SAM MK noteikumu 2.4. punktā noteikto, izmaksām būtu piemērojams ārpakalpojums saskaņā ar normatīvajiem aktiem publisko iepirkumu jomā vai normatīvajiem aktiem par iepirkuma procedūru un tās piemērošanas kārtību pasūtītāja finansētiem projektiem, īstenojot atklātu, pārredzamu, nediskriminējošu un konkurenci neierobežojošu iepirkuma procedūru, nepieciešamības gadījumā piemērojot arī sociāli atbildīgu iepirkuma procedūru.</t>
  </si>
  <si>
    <t xml:space="preserve">	Ja SAM MK noteikumu 25.punktā noteiktās darbības nodrošina:
-	piemērojot ārpakalpojumu, izmaksas nav uzskatāmas par komercdarbības atbalstu.
</t>
  </si>
  <si>
    <t xml:space="preserve">	Ja SAM MK noteikumu 25.punktā noteiktās darbības nodrošina:
-	piemērojot ārpakalpojumu, izmaksas nav uzskatāmas par komercdarbības atbalstu.
	</t>
  </si>
  <si>
    <t>Mācību apguves izmaksas komersantu darbiniekiem</t>
  </si>
  <si>
    <t>Mācību apguves izmaksas nozares potenciālajam darbaspēkam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</si>
</sst>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00\ _€_-;\-* #,##0.00\ _€_-;_-* &quot;-&quot;??\ _€_-;_-@_-"/>
  </numFmts>
  <fonts count="47"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12"/>
      <name val="Aptos"/>
      <family val="2"/>
    </font>
    <font>
      <sz val="12"/>
      <name val="Aptos"/>
      <family val="2"/>
    </font>
    <font>
      <i/>
      <sz val="12"/>
      <name val="Aptos"/>
      <family val="2"/>
    </font>
    <font>
      <i/>
      <sz val="12"/>
      <color theme="1"/>
      <name val="Aptos"/>
      <family val="2"/>
    </font>
    <font>
      <sz val="12"/>
      <color theme="1"/>
      <name val="Aptos"/>
      <family val="2"/>
    </font>
    <font>
      <b/>
      <sz val="12"/>
      <name val="Times New Roman"/>
      <family val="1"/>
      <charset val="186"/>
    </font>
    <font>
      <b/>
      <i/>
      <sz val="12"/>
      <name val="Times New Roman"/>
      <family val="1"/>
      <charset val="186"/>
    </font>
    <font>
      <b/>
      <sz val="12"/>
      <color theme="1"/>
      <name val="Aptos"/>
      <family val="2"/>
    </font>
    <font>
      <sz val="12"/>
      <name val="Times New Roman"/>
      <family val="1"/>
      <charset val="186"/>
    </font>
    <font>
      <b/>
      <i/>
      <sz val="12"/>
      <color theme="1"/>
      <name val="Aptos"/>
      <family val="2"/>
    </font>
    <font>
      <i/>
      <sz val="12"/>
      <color theme="1"/>
      <name val="Aptos"/>
      <family val="2"/>
    </font>
    <font>
      <sz val="12"/>
      <color theme="6"/>
      <name val="Aptos"/>
      <family val="2"/>
    </font>
    <font>
      <i/>
      <sz val="12"/>
      <name val="Times New Roman"/>
      <family val="1"/>
      <charset val="186"/>
    </font>
    <font>
      <sz val="12"/>
      <color theme="1"/>
      <name val="Aptos"/>
      <family val="2"/>
    </font>
    <font>
      <b/>
      <sz val="12"/>
      <color theme="1"/>
      <name val="Aptos"/>
      <family val="2"/>
    </font>
    <font>
      <i/>
      <sz val="12"/>
      <color theme="1"/>
      <name val="Aptos"/>
      <family val="2"/>
    </font>
    <font>
      <u/>
      <sz val="11"/>
      <color theme="10"/>
      <name val="Aptos Narrow"/>
      <family val="2"/>
      <scheme val="minor"/>
    </font>
    <font>
      <b/>
      <sz val="18"/>
      <color theme="1"/>
      <name val="Aptos"/>
      <family val="2"/>
    </font>
    <font>
      <sz val="11"/>
      <color theme="1"/>
      <name val="Aptos"/>
      <family val="2"/>
    </font>
    <font>
      <i/>
      <sz val="11"/>
      <color theme="1" tint="0.499984740745262"/>
      <name val="Aptos"/>
      <family val="2"/>
    </font>
    <font>
      <b/>
      <sz val="11"/>
      <color theme="1"/>
      <name val="Aptos"/>
      <family val="2"/>
    </font>
    <font>
      <sz val="11"/>
      <name val="Aptos"/>
      <family val="2"/>
    </font>
    <font>
      <sz val="11"/>
      <color rgb="FFFF0000"/>
      <name val="Aptos"/>
      <family val="2"/>
    </font>
    <font>
      <b/>
      <sz val="11"/>
      <name val="Aptos"/>
      <family val="2"/>
    </font>
    <font>
      <sz val="12"/>
      <color theme="1"/>
      <name val="Aptos Display"/>
      <family val="2"/>
      <scheme val="major"/>
    </font>
    <font>
      <b/>
      <sz val="12"/>
      <color theme="1"/>
      <name val="Aptos Display"/>
      <family val="2"/>
      <scheme val="major"/>
    </font>
    <font>
      <i/>
      <sz val="11"/>
      <color theme="5"/>
      <name val="Aptos"/>
      <family val="2"/>
    </font>
    <font>
      <b/>
      <sz val="12"/>
      <color rgb="FFFF0000"/>
      <name val="Aptos"/>
      <family val="2"/>
    </font>
    <font>
      <sz val="12"/>
      <name val="Aptos Display"/>
      <family val="2"/>
      <scheme val="major"/>
    </font>
    <font>
      <sz val="12"/>
      <color theme="1"/>
      <name val="Aptos Display"/>
      <family val="2"/>
      <scheme val="major"/>
    </font>
    <font>
      <b/>
      <sz val="12"/>
      <name val="Aptos Display"/>
      <family val="2"/>
      <scheme val="major"/>
    </font>
    <font>
      <i/>
      <sz val="12"/>
      <name val="Aptos Display"/>
      <family val="2"/>
      <scheme val="major"/>
    </font>
    <font>
      <sz val="12"/>
      <name val="Aptos Display"/>
      <family val="2"/>
      <charset val="186"/>
      <scheme val="major"/>
    </font>
    <font>
      <sz val="12"/>
      <color theme="1"/>
      <name val="Aptos Display"/>
      <family val="2"/>
      <charset val="186"/>
      <scheme val="major"/>
    </font>
    <font>
      <sz val="10"/>
      <color rgb="FF414142"/>
      <name val="Aptos Display"/>
      <family val="2"/>
      <scheme val="major"/>
    </font>
    <font>
      <sz val="11"/>
      <color theme="1"/>
      <name val="Aptos Display"/>
      <family val="2"/>
      <charset val="186"/>
      <scheme val="major"/>
    </font>
    <font>
      <b/>
      <i/>
      <sz val="12"/>
      <name val="Aptos Display"/>
      <family val="2"/>
      <scheme val="major"/>
    </font>
    <font>
      <b/>
      <sz val="12"/>
      <color theme="0"/>
      <name val="Aptos Display"/>
      <family val="2"/>
      <scheme val="major"/>
    </font>
    <font>
      <b/>
      <i/>
      <sz val="12"/>
      <color theme="0"/>
      <name val="Aptos Display"/>
      <family val="2"/>
      <scheme val="major"/>
    </font>
    <font>
      <b/>
      <sz val="12"/>
      <color theme="0"/>
      <name val="Aptos"/>
      <family val="2"/>
    </font>
    <font>
      <b/>
      <sz val="12"/>
      <color rgb="FFEE0000"/>
      <name val="Aptos"/>
      <family val="2"/>
    </font>
    <font>
      <i/>
      <sz val="12"/>
      <color theme="5"/>
      <name val="Aptos"/>
      <family val="2"/>
    </font>
    <font>
      <b/>
      <sz val="12"/>
      <color theme="5"/>
      <name val="Aptos Display"/>
      <family val="2"/>
      <scheme val="major"/>
    </font>
    <font>
      <b/>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3" tint="0.749992370372631"/>
        <bgColor indexed="64"/>
      </patternFill>
    </fill>
    <fill>
      <patternFill patternType="solid">
        <fgColor rgb="FFF5F9F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medium">
        <color indexed="64"/>
      </left>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9" fillId="0" borderId="0" applyNumberFormat="0" applyFill="0" applyBorder="0" applyAlignment="0" applyProtection="0"/>
  </cellStyleXfs>
  <cellXfs count="311">
    <xf numFmtId="0" fontId="0" fillId="0" borderId="0" xfId="0"/>
    <xf numFmtId="0" fontId="3" fillId="0" borderId="0" xfId="0" applyFont="1"/>
    <xf numFmtId="0" fontId="4"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xf numFmtId="0" fontId="3" fillId="3" borderId="0" xfId="0" applyFont="1" applyFill="1" applyAlignment="1">
      <alignment horizontal="center" vertical="center"/>
    </xf>
    <xf numFmtId="0" fontId="7" fillId="3" borderId="0" xfId="0" applyFont="1" applyFill="1" applyAlignment="1">
      <alignment horizontal="center"/>
    </xf>
    <xf numFmtId="164" fontId="7" fillId="0" borderId="0" xfId="0" applyNumberFormat="1" applyFont="1"/>
    <xf numFmtId="0" fontId="9" fillId="0" borderId="0" xfId="3" applyFont="1" applyAlignment="1">
      <alignment vertical="center" wrapText="1"/>
    </xf>
    <xf numFmtId="165" fontId="8" fillId="0" borderId="0" xfId="0" applyNumberFormat="1" applyFont="1" applyAlignment="1">
      <alignment horizontal="center" vertical="top"/>
    </xf>
    <xf numFmtId="0" fontId="11" fillId="0" borderId="0" xfId="0" applyFont="1" applyAlignment="1">
      <alignment horizontal="center" vertical="top"/>
    </xf>
    <xf numFmtId="43" fontId="9" fillId="0" borderId="0" xfId="1" applyFont="1" applyFill="1" applyBorder="1" applyAlignment="1">
      <alignment horizontal="center" vertical="top"/>
    </xf>
    <xf numFmtId="0" fontId="20" fillId="0" borderId="0" xfId="0" applyFont="1"/>
    <xf numFmtId="0" fontId="21" fillId="0" borderId="0" xfId="0" applyFont="1"/>
    <xf numFmtId="0" fontId="21" fillId="0" borderId="0" xfId="0" applyFont="1" applyAlignment="1">
      <alignment wrapText="1"/>
    </xf>
    <xf numFmtId="0" fontId="21" fillId="0" borderId="1" xfId="0" applyFont="1" applyBorder="1" applyAlignment="1">
      <alignment horizontal="right" wrapText="1"/>
    </xf>
    <xf numFmtId="0" fontId="21" fillId="0" borderId="0" xfId="0" applyFont="1" applyAlignment="1">
      <alignment horizontal="left"/>
    </xf>
    <xf numFmtId="0" fontId="21" fillId="0" borderId="0" xfId="0" applyFont="1" applyAlignment="1">
      <alignment horizontal="center" wrapText="1"/>
    </xf>
    <xf numFmtId="0" fontId="22" fillId="0" borderId="0" xfId="0" applyFont="1" applyAlignment="1">
      <alignment horizontal="left"/>
    </xf>
    <xf numFmtId="0" fontId="21" fillId="0" borderId="0" xfId="0" applyFont="1" applyAlignment="1">
      <alignment horizontal="left" wrapText="1"/>
    </xf>
    <xf numFmtId="0" fontId="21" fillId="0" borderId="1" xfId="0" applyFont="1" applyBorder="1" applyAlignment="1">
      <alignment horizontal="left" wrapText="1"/>
    </xf>
    <xf numFmtId="165" fontId="21" fillId="0" borderId="0" xfId="0" applyNumberFormat="1" applyFont="1" applyAlignment="1">
      <alignment horizontal="left"/>
    </xf>
    <xf numFmtId="0" fontId="21" fillId="0" borderId="0" xfId="0" applyFont="1" applyAlignment="1">
      <alignment horizontal="center" vertical="center" wrapText="1"/>
    </xf>
    <xf numFmtId="0" fontId="21" fillId="0" borderId="0" xfId="0" applyFont="1" applyAlignment="1">
      <alignment horizontal="center" vertical="center"/>
    </xf>
    <xf numFmtId="0" fontId="24" fillId="0" borderId="1" xfId="0" applyFont="1" applyBorder="1" applyAlignment="1">
      <alignment horizontal="left" vertical="center" wrapText="1"/>
    </xf>
    <xf numFmtId="43" fontId="21" fillId="0" borderId="0" xfId="1" applyFont="1"/>
    <xf numFmtId="165" fontId="21" fillId="0" borderId="0" xfId="0" applyNumberFormat="1" applyFont="1"/>
    <xf numFmtId="43" fontId="24" fillId="0" borderId="1" xfId="1" applyFont="1" applyFill="1" applyBorder="1" applyAlignment="1">
      <alignment horizontal="center" vertical="center"/>
    </xf>
    <xf numFmtId="0" fontId="24" fillId="0" borderId="1" xfId="0" applyFont="1" applyBorder="1" applyAlignment="1">
      <alignment horizontal="left" vertical="center"/>
    </xf>
    <xf numFmtId="0" fontId="24" fillId="0" borderId="0" xfId="0" applyFont="1" applyAlignment="1">
      <alignment horizontal="center" vertical="center"/>
    </xf>
    <xf numFmtId="0" fontId="24" fillId="0" borderId="0" xfId="0" applyFont="1"/>
    <xf numFmtId="0" fontId="23" fillId="4" borderId="1" xfId="0" applyFont="1" applyFill="1" applyBorder="1"/>
    <xf numFmtId="0" fontId="23" fillId="4" borderId="1" xfId="0" applyFont="1" applyFill="1" applyBorder="1" applyAlignment="1">
      <alignment wrapText="1"/>
    </xf>
    <xf numFmtId="0" fontId="23" fillId="5" borderId="1" xfId="4" applyFont="1" applyFill="1" applyBorder="1" applyAlignment="1">
      <alignment horizontal="left" vertical="center" wrapText="1"/>
    </xf>
    <xf numFmtId="0" fontId="23" fillId="5" borderId="1" xfId="0" applyFont="1" applyFill="1" applyBorder="1" applyAlignment="1">
      <alignment horizontal="left" vertical="center" wrapText="1"/>
    </xf>
    <xf numFmtId="43" fontId="23" fillId="5" borderId="1" xfId="1" applyFont="1" applyFill="1" applyBorder="1" applyAlignment="1">
      <alignment horizontal="left" vertical="center" wrapText="1"/>
    </xf>
    <xf numFmtId="14" fontId="23" fillId="5" borderId="1" xfId="0" applyNumberFormat="1" applyFont="1" applyFill="1" applyBorder="1" applyAlignment="1">
      <alignment horizontal="left" vertical="center" wrapText="1"/>
    </xf>
    <xf numFmtId="164" fontId="4" fillId="0" borderId="0" xfId="0" applyNumberFormat="1" applyFont="1"/>
    <xf numFmtId="164" fontId="7" fillId="3" borderId="0" xfId="0" applyNumberFormat="1" applyFont="1" applyFill="1" applyAlignment="1">
      <alignment horizontal="center"/>
    </xf>
    <xf numFmtId="164" fontId="4" fillId="0" borderId="0" xfId="0" applyNumberFormat="1" applyFont="1" applyAlignment="1">
      <alignment horizontal="right" vertical="center" wrapText="1"/>
    </xf>
    <xf numFmtId="164" fontId="22" fillId="0" borderId="0" xfId="0" applyNumberFormat="1" applyFont="1" applyAlignment="1">
      <alignment horizontal="left"/>
    </xf>
    <xf numFmtId="164" fontId="21" fillId="2" borderId="1" xfId="1" applyNumberFormat="1" applyFont="1" applyFill="1" applyBorder="1" applyAlignment="1">
      <alignment horizontal="left"/>
    </xf>
    <xf numFmtId="164" fontId="21" fillId="2" borderId="1" xfId="0" applyNumberFormat="1" applyFont="1" applyFill="1" applyBorder="1" applyAlignment="1">
      <alignment horizontal="left"/>
    </xf>
    <xf numFmtId="43" fontId="21" fillId="2" borderId="1" xfId="1" applyFont="1" applyFill="1" applyBorder="1" applyAlignment="1">
      <alignment horizontal="center" vertical="center"/>
    </xf>
    <xf numFmtId="0" fontId="21" fillId="2" borderId="1" xfId="0" applyFont="1" applyFill="1" applyBorder="1" applyAlignment="1">
      <alignment horizontal="center" vertical="center"/>
    </xf>
    <xf numFmtId="43" fontId="24" fillId="2" borderId="1" xfId="1" applyFont="1" applyFill="1" applyBorder="1" applyAlignment="1">
      <alignment horizontal="center" vertical="center" wrapText="1"/>
    </xf>
    <xf numFmtId="43" fontId="21" fillId="7" borderId="1" xfId="1" applyFont="1" applyFill="1" applyBorder="1" applyAlignment="1">
      <alignment horizontal="center" vertical="center" wrapText="1"/>
    </xf>
    <xf numFmtId="0" fontId="21" fillId="2" borderId="11" xfId="0" applyFont="1" applyFill="1" applyBorder="1" applyAlignment="1">
      <alignment horizontal="center" vertical="center"/>
    </xf>
    <xf numFmtId="0" fontId="24" fillId="2" borderId="11" xfId="0" applyFont="1" applyFill="1" applyBorder="1" applyAlignment="1">
      <alignment horizontal="center" vertical="center"/>
    </xf>
    <xf numFmtId="43" fontId="24" fillId="2" borderId="11" xfId="0" applyNumberFormat="1" applyFont="1" applyFill="1" applyBorder="1" applyAlignment="1">
      <alignment horizontal="center" vertical="center"/>
    </xf>
    <xf numFmtId="43" fontId="24" fillId="2" borderId="11" xfId="0" applyNumberFormat="1" applyFont="1" applyFill="1" applyBorder="1"/>
    <xf numFmtId="0" fontId="24" fillId="2" borderId="1" xfId="0" applyFont="1" applyFill="1" applyBorder="1" applyAlignment="1">
      <alignment horizontal="left" vertical="center"/>
    </xf>
    <xf numFmtId="43" fontId="24" fillId="2" borderId="1" xfId="1" applyFont="1" applyFill="1" applyBorder="1" applyAlignment="1">
      <alignment horizontal="center" vertical="center"/>
    </xf>
    <xf numFmtId="43" fontId="24" fillId="2" borderId="7" xfId="1" applyFont="1" applyFill="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23" fillId="0" borderId="7" xfId="0" applyFont="1" applyBorder="1" applyAlignment="1">
      <alignment horizontal="center" vertical="center"/>
    </xf>
    <xf numFmtId="164" fontId="21" fillId="0" borderId="0" xfId="0" applyNumberFormat="1" applyFont="1"/>
    <xf numFmtId="0" fontId="29" fillId="0" borderId="0" xfId="0" applyFont="1"/>
    <xf numFmtId="164" fontId="24" fillId="0" borderId="0" xfId="0" applyNumberFormat="1" applyFont="1" applyAlignment="1">
      <alignment horizontal="center" vertical="center"/>
    </xf>
    <xf numFmtId="0" fontId="30" fillId="0" borderId="0" xfId="0" applyFont="1"/>
    <xf numFmtId="164" fontId="21" fillId="8" borderId="1" xfId="1" applyNumberFormat="1" applyFont="1" applyFill="1" applyBorder="1" applyAlignment="1">
      <alignment horizontal="left"/>
    </xf>
    <xf numFmtId="164" fontId="21" fillId="8" borderId="1" xfId="0" applyNumberFormat="1" applyFont="1" applyFill="1" applyBorder="1" applyAlignment="1">
      <alignment horizontal="left"/>
    </xf>
    <xf numFmtId="43" fontId="23" fillId="8" borderId="1" xfId="1" applyFont="1" applyFill="1" applyBorder="1" applyAlignment="1">
      <alignment horizontal="center" vertical="center" wrapText="1"/>
    </xf>
    <xf numFmtId="0" fontId="21" fillId="8" borderId="1" xfId="4" applyFont="1" applyFill="1" applyBorder="1" applyAlignment="1">
      <alignment horizontal="left" vertical="center"/>
    </xf>
    <xf numFmtId="43" fontId="21" fillId="8" borderId="1" xfId="1" applyFont="1" applyFill="1" applyBorder="1" applyAlignment="1">
      <alignment horizontal="left" vertical="center"/>
    </xf>
    <xf numFmtId="14" fontId="21" fillId="8" borderId="1" xfId="0" applyNumberFormat="1" applyFont="1" applyFill="1" applyBorder="1" applyAlignment="1">
      <alignment horizontal="left" vertical="center"/>
    </xf>
    <xf numFmtId="0" fontId="21" fillId="8" borderId="1" xfId="0" applyFont="1" applyFill="1" applyBorder="1" applyAlignment="1">
      <alignment horizontal="left" vertical="center" wrapText="1"/>
    </xf>
    <xf numFmtId="0" fontId="24" fillId="8" borderId="1" xfId="4" applyFont="1" applyFill="1" applyBorder="1" applyAlignment="1">
      <alignment horizontal="left" vertical="center"/>
    </xf>
    <xf numFmtId="0" fontId="24" fillId="8" borderId="1" xfId="0" applyFont="1" applyFill="1" applyBorder="1" applyAlignment="1">
      <alignment horizontal="left" vertical="center" wrapText="1"/>
    </xf>
    <xf numFmtId="14" fontId="24" fillId="8" borderId="1" xfId="0" applyNumberFormat="1" applyFont="1" applyFill="1" applyBorder="1" applyAlignment="1">
      <alignment horizontal="center" vertical="center"/>
    </xf>
    <xf numFmtId="43" fontId="24" fillId="8" borderId="11" xfId="1" applyFont="1" applyFill="1" applyBorder="1"/>
    <xf numFmtId="43" fontId="24" fillId="8" borderId="1" xfId="1" applyFont="1" applyFill="1" applyBorder="1" applyAlignment="1">
      <alignment horizontal="center" vertical="center" wrapText="1"/>
    </xf>
    <xf numFmtId="43" fontId="24" fillId="8" borderId="1" xfId="1" applyFont="1" applyFill="1" applyBorder="1" applyAlignment="1">
      <alignment horizontal="center" vertical="center"/>
    </xf>
    <xf numFmtId="43" fontId="24" fillId="8" borderId="1" xfId="1" applyFont="1" applyFill="1" applyBorder="1" applyAlignment="1">
      <alignment horizontal="left" vertical="center"/>
    </xf>
    <xf numFmtId="43" fontId="25" fillId="8" borderId="1" xfId="1" applyFont="1" applyFill="1" applyBorder="1" applyAlignment="1">
      <alignment horizontal="center" vertical="center"/>
    </xf>
    <xf numFmtId="43" fontId="24" fillId="8" borderId="7" xfId="1" applyFont="1" applyFill="1" applyBorder="1" applyAlignment="1">
      <alignment horizontal="center" vertical="center"/>
    </xf>
    <xf numFmtId="0" fontId="24" fillId="8" borderId="1" xfId="0" applyFont="1" applyFill="1" applyBorder="1"/>
    <xf numFmtId="0" fontId="24" fillId="8" borderId="1" xfId="0" applyFont="1" applyFill="1" applyBorder="1" applyAlignment="1">
      <alignment wrapText="1"/>
    </xf>
    <xf numFmtId="43" fontId="24" fillId="8" borderId="1" xfId="0" applyNumberFormat="1" applyFont="1" applyFill="1" applyBorder="1"/>
    <xf numFmtId="0" fontId="24" fillId="8" borderId="7" xfId="0" applyFont="1" applyFill="1" applyBorder="1"/>
    <xf numFmtId="0" fontId="7" fillId="0" borderId="0" xfId="0" applyFont="1" applyAlignment="1">
      <alignment horizontal="right" wrapText="1"/>
    </xf>
    <xf numFmtId="2" fontId="7" fillId="0" borderId="0" xfId="0" applyNumberFormat="1" applyFont="1"/>
    <xf numFmtId="0" fontId="15" fillId="0" borderId="0" xfId="0" applyFont="1" applyAlignment="1">
      <alignment horizontal="center" vertical="top"/>
    </xf>
    <xf numFmtId="0" fontId="7" fillId="2" borderId="0" xfId="0" applyFont="1" applyFill="1"/>
    <xf numFmtId="0" fontId="17" fillId="0" borderId="0" xfId="0" applyFont="1"/>
    <xf numFmtId="0" fontId="10" fillId="0" borderId="0" xfId="0" applyFont="1"/>
    <xf numFmtId="0" fontId="17" fillId="0" borderId="0" xfId="0" applyFont="1" applyAlignment="1">
      <alignment wrapText="1"/>
    </xf>
    <xf numFmtId="0" fontId="17" fillId="0" borderId="0" xfId="0" applyFont="1" applyAlignment="1">
      <alignment horizontal="left" vertical="top" wrapText="1"/>
    </xf>
    <xf numFmtId="43" fontId="17" fillId="0" borderId="0" xfId="1" applyFont="1" applyFill="1" applyBorder="1"/>
    <xf numFmtId="43" fontId="10" fillId="0" borderId="0" xfId="1" applyFont="1" applyFill="1" applyBorder="1"/>
    <xf numFmtId="0" fontId="18" fillId="0" borderId="0" xfId="0" applyFont="1" applyAlignment="1">
      <alignment horizontal="left" wrapText="1"/>
    </xf>
    <xf numFmtId="0" fontId="13" fillId="0" borderId="0" xfId="0" applyFont="1" applyAlignment="1">
      <alignment horizontal="left" wrapText="1"/>
    </xf>
    <xf numFmtId="43" fontId="16" fillId="0" borderId="0" xfId="1" applyFont="1" applyFill="1" applyBorder="1"/>
    <xf numFmtId="43" fontId="7" fillId="0" borderId="0" xfId="1" applyFont="1" applyFill="1" applyBorder="1"/>
    <xf numFmtId="0" fontId="10" fillId="0" borderId="0" xfId="0" applyFont="1" applyAlignment="1">
      <alignment horizontal="right" wrapText="1"/>
    </xf>
    <xf numFmtId="0" fontId="7" fillId="0" borderId="0" xfId="0" applyFont="1" applyAlignment="1">
      <alignment wrapText="1"/>
    </xf>
    <xf numFmtId="165" fontId="14" fillId="0" borderId="0" xfId="0" applyNumberFormat="1" applyFont="1"/>
    <xf numFmtId="165" fontId="10" fillId="0" borderId="0" xfId="0" applyNumberFormat="1" applyFont="1"/>
    <xf numFmtId="165" fontId="7" fillId="0" borderId="0" xfId="0" applyNumberFormat="1" applyFont="1"/>
    <xf numFmtId="0" fontId="28" fillId="0" borderId="0" xfId="0" applyFont="1" applyAlignment="1">
      <alignment horizontal="center" wrapText="1"/>
    </xf>
    <xf numFmtId="0" fontId="27" fillId="0" borderId="0" xfId="0" applyFont="1" applyAlignment="1">
      <alignment horizontal="center" vertical="center" wrapText="1"/>
    </xf>
    <xf numFmtId="0" fontId="16" fillId="0" borderId="0" xfId="0" applyFont="1"/>
    <xf numFmtId="0" fontId="18" fillId="0" borderId="0" xfId="0" applyFont="1" applyAlignment="1">
      <alignment wrapText="1"/>
    </xf>
    <xf numFmtId="0" fontId="13" fillId="0" borderId="0" xfId="0" applyFont="1" applyAlignment="1">
      <alignment wrapText="1"/>
    </xf>
    <xf numFmtId="0" fontId="12" fillId="0" borderId="0" xfId="0" applyFont="1"/>
    <xf numFmtId="0" fontId="28" fillId="0" borderId="0" xfId="0" applyFont="1" applyAlignment="1">
      <alignment vertical="center" wrapText="1"/>
    </xf>
    <xf numFmtId="9" fontId="31" fillId="0" borderId="1" xfId="2" applyFont="1" applyFill="1" applyBorder="1" applyAlignment="1">
      <alignment horizontal="center" vertical="top"/>
    </xf>
    <xf numFmtId="165" fontId="31" fillId="0" borderId="1" xfId="0" applyNumberFormat="1" applyFont="1" applyBorder="1" applyAlignment="1">
      <alignment horizontal="center" vertical="top"/>
    </xf>
    <xf numFmtId="164" fontId="31" fillId="0" borderId="1" xfId="2" applyNumberFormat="1" applyFont="1" applyFill="1" applyBorder="1" applyAlignment="1">
      <alignment horizontal="center" vertical="top"/>
    </xf>
    <xf numFmtId="0" fontId="35" fillId="0" borderId="1" xfId="0" applyFont="1" applyBorder="1" applyAlignment="1">
      <alignment horizontal="left" vertical="top" wrapText="1"/>
    </xf>
    <xf numFmtId="0" fontId="31" fillId="0" borderId="1" xfId="0" applyFont="1" applyBorder="1" applyAlignment="1">
      <alignment horizontal="center" vertical="center" wrapText="1"/>
    </xf>
    <xf numFmtId="0" fontId="36" fillId="0" borderId="1" xfId="0" applyFont="1" applyBorder="1" applyAlignment="1">
      <alignment horizontal="left" vertical="top" wrapText="1"/>
    </xf>
    <xf numFmtId="0" fontId="35" fillId="0" borderId="1" xfId="0" applyFont="1" applyBorder="1" applyAlignment="1">
      <alignment horizontal="right" vertical="center" wrapText="1"/>
    </xf>
    <xf numFmtId="0" fontId="40" fillId="9" borderId="1" xfId="3" applyFont="1" applyFill="1" applyBorder="1" applyAlignment="1">
      <alignment horizontal="center" vertical="center" wrapText="1"/>
    </xf>
    <xf numFmtId="0" fontId="33" fillId="10" borderId="1" xfId="0" applyFont="1" applyFill="1" applyBorder="1" applyAlignment="1">
      <alignment horizontal="right" vertical="top" wrapText="1"/>
    </xf>
    <xf numFmtId="0" fontId="33" fillId="10" borderId="1" xfId="0" applyFont="1" applyFill="1" applyBorder="1" applyAlignment="1">
      <alignment vertical="top" wrapText="1"/>
    </xf>
    <xf numFmtId="0" fontId="33" fillId="10" borderId="1" xfId="0" applyFont="1" applyFill="1" applyBorder="1" applyAlignment="1">
      <alignment horizontal="center" vertical="top" wrapText="1"/>
    </xf>
    <xf numFmtId="164" fontId="33" fillId="10" borderId="1" xfId="0" applyNumberFormat="1" applyFont="1" applyFill="1" applyBorder="1" applyAlignment="1">
      <alignment horizontal="center" vertical="top" wrapText="1"/>
    </xf>
    <xf numFmtId="9" fontId="33" fillId="10" borderId="1" xfId="2" applyFont="1" applyFill="1" applyBorder="1" applyAlignment="1">
      <alignment horizontal="center" vertical="top"/>
    </xf>
    <xf numFmtId="165" fontId="33" fillId="10" borderId="1" xfId="0" applyNumberFormat="1" applyFont="1" applyFill="1" applyBorder="1" applyAlignment="1">
      <alignment horizontal="center" vertical="top"/>
    </xf>
    <xf numFmtId="164" fontId="33" fillId="10" borderId="1" xfId="2" applyNumberFormat="1" applyFont="1" applyFill="1" applyBorder="1" applyAlignment="1">
      <alignment horizontal="center" vertical="top"/>
    </xf>
    <xf numFmtId="9" fontId="39" fillId="10" borderId="1" xfId="2" applyFont="1" applyFill="1" applyBorder="1" applyAlignment="1">
      <alignment horizontal="center" vertical="top"/>
    </xf>
    <xf numFmtId="43" fontId="39" fillId="10" borderId="1" xfId="1" applyFont="1" applyFill="1" applyBorder="1" applyAlignment="1">
      <alignment horizontal="center" vertical="top"/>
    </xf>
    <xf numFmtId="0" fontId="33" fillId="10" borderId="1" xfId="0" applyFont="1" applyFill="1" applyBorder="1" applyAlignment="1">
      <alignment horizontal="left" vertical="top" wrapText="1"/>
    </xf>
    <xf numFmtId="0" fontId="33" fillId="10" borderId="1" xfId="0" applyFont="1" applyFill="1" applyBorder="1" applyAlignment="1">
      <alignment horizontal="center" vertical="center" wrapText="1"/>
    </xf>
    <xf numFmtId="0" fontId="31" fillId="5" borderId="1" xfId="0" quotePrefix="1" applyFont="1" applyFill="1" applyBorder="1" applyAlignment="1">
      <alignment horizontal="center" vertical="top" wrapText="1"/>
    </xf>
    <xf numFmtId="0" fontId="31" fillId="5" borderId="1" xfId="0" applyFont="1" applyFill="1" applyBorder="1" applyAlignment="1">
      <alignment horizontal="center" vertical="top" wrapText="1"/>
    </xf>
    <xf numFmtId="164" fontId="31" fillId="5" borderId="1" xfId="0" applyNumberFormat="1" applyFont="1" applyFill="1" applyBorder="1" applyAlignment="1">
      <alignment horizontal="center" vertical="top" wrapText="1"/>
    </xf>
    <xf numFmtId="0" fontId="31" fillId="11" borderId="1" xfId="0" applyFont="1" applyFill="1" applyBorder="1" applyAlignment="1">
      <alignment horizontal="center" vertical="top" wrapText="1"/>
    </xf>
    <xf numFmtId="164" fontId="31" fillId="11" borderId="1" xfId="0" applyNumberFormat="1" applyFont="1" applyFill="1" applyBorder="1" applyAlignment="1">
      <alignment horizontal="center" vertical="top" wrapText="1"/>
    </xf>
    <xf numFmtId="0" fontId="31" fillId="5" borderId="1" xfId="0" applyFont="1" applyFill="1" applyBorder="1" applyAlignment="1">
      <alignment horizontal="right" vertical="top" wrapText="1"/>
    </xf>
    <xf numFmtId="0" fontId="35" fillId="5" borderId="1" xfId="0" applyFont="1" applyFill="1" applyBorder="1" applyAlignment="1">
      <alignment vertical="top" wrapText="1"/>
    </xf>
    <xf numFmtId="9" fontId="31" fillId="5" borderId="1" xfId="2" applyFont="1" applyFill="1" applyBorder="1" applyAlignment="1">
      <alignment horizontal="center" vertical="top"/>
    </xf>
    <xf numFmtId="165" fontId="31" fillId="5" borderId="1" xfId="0" applyNumberFormat="1" applyFont="1" applyFill="1" applyBorder="1" applyAlignment="1">
      <alignment horizontal="center" vertical="top"/>
    </xf>
    <xf numFmtId="164" fontId="31" fillId="5" borderId="1" xfId="2" applyNumberFormat="1" applyFont="1" applyFill="1" applyBorder="1" applyAlignment="1">
      <alignment horizontal="center" vertical="top"/>
    </xf>
    <xf numFmtId="0" fontId="31" fillId="5" borderId="1" xfId="0" applyFont="1" applyFill="1" applyBorder="1" applyAlignment="1">
      <alignment vertical="top" wrapText="1"/>
    </xf>
    <xf numFmtId="0" fontId="35" fillId="5" borderId="1" xfId="0" applyFont="1" applyFill="1" applyBorder="1" applyAlignment="1">
      <alignment horizontal="right" vertical="top" wrapText="1"/>
    </xf>
    <xf numFmtId="0" fontId="35" fillId="5" borderId="1" xfId="0" applyFont="1" applyFill="1" applyBorder="1" applyAlignment="1">
      <alignment horizontal="left" vertical="top" wrapText="1"/>
    </xf>
    <xf numFmtId="0" fontId="31" fillId="5" borderId="1" xfId="0" applyFont="1" applyFill="1" applyBorder="1" applyAlignment="1">
      <alignment horizontal="center" vertical="center" wrapText="1"/>
    </xf>
    <xf numFmtId="0" fontId="35" fillId="11" borderId="1" xfId="0" applyFont="1" applyFill="1" applyBorder="1" applyAlignment="1">
      <alignment horizontal="right" vertical="top" wrapText="1"/>
    </xf>
    <xf numFmtId="0" fontId="35" fillId="11" borderId="1" xfId="0" applyFont="1" applyFill="1" applyBorder="1" applyAlignment="1">
      <alignment horizontal="left" vertical="top" wrapText="1"/>
    </xf>
    <xf numFmtId="0" fontId="31" fillId="11" borderId="1" xfId="0" applyFont="1" applyFill="1" applyBorder="1" applyAlignment="1">
      <alignment horizontal="center" vertical="center" wrapText="1"/>
    </xf>
    <xf numFmtId="9" fontId="31" fillId="11" borderId="1" xfId="2" applyFont="1" applyFill="1" applyBorder="1" applyAlignment="1">
      <alignment horizontal="center" vertical="top"/>
    </xf>
    <xf numFmtId="165" fontId="31" fillId="11" borderId="1" xfId="0" applyNumberFormat="1" applyFont="1" applyFill="1" applyBorder="1" applyAlignment="1">
      <alignment horizontal="center" vertical="top"/>
    </xf>
    <xf numFmtId="164" fontId="31" fillId="11" borderId="1" xfId="2" applyNumberFormat="1" applyFont="1" applyFill="1" applyBorder="1" applyAlignment="1">
      <alignment horizontal="center" vertical="top"/>
    </xf>
    <xf numFmtId="164" fontId="40" fillId="9" borderId="1" xfId="0" applyNumberFormat="1" applyFont="1" applyFill="1" applyBorder="1"/>
    <xf numFmtId="9" fontId="40" fillId="9" borderId="1" xfId="2" applyFont="1" applyFill="1" applyBorder="1" applyAlignment="1">
      <alignment horizontal="center" vertical="top"/>
    </xf>
    <xf numFmtId="0" fontId="31" fillId="11" borderId="1" xfId="0" applyFont="1" applyFill="1" applyBorder="1" applyAlignment="1">
      <alignment horizontal="right" vertical="top" wrapText="1"/>
    </xf>
    <xf numFmtId="0" fontId="35" fillId="11" borderId="1" xfId="0" applyFont="1" applyFill="1" applyBorder="1" applyAlignment="1">
      <alignment vertical="top" wrapText="1"/>
    </xf>
    <xf numFmtId="14" fontId="35" fillId="11" borderId="1" xfId="0" applyNumberFormat="1" applyFont="1" applyFill="1" applyBorder="1" applyAlignment="1">
      <alignment horizontal="right" vertical="top" wrapText="1"/>
    </xf>
    <xf numFmtId="0" fontId="36" fillId="11" borderId="1" xfId="0" applyFont="1" applyFill="1" applyBorder="1" applyAlignment="1">
      <alignment horizontal="left" vertical="top" wrapText="1"/>
    </xf>
    <xf numFmtId="0" fontId="35" fillId="11" borderId="1" xfId="0" applyFont="1" applyFill="1" applyBorder="1" applyAlignment="1">
      <alignment horizontal="right" vertical="center" wrapText="1"/>
    </xf>
    <xf numFmtId="0" fontId="31" fillId="11" borderId="1" xfId="0" applyFont="1" applyFill="1" applyBorder="1" applyAlignment="1">
      <alignment horizontal="center" vertical="center"/>
    </xf>
    <xf numFmtId="0" fontId="32" fillId="11" borderId="1" xfId="0" applyFont="1" applyFill="1" applyBorder="1" applyAlignment="1">
      <alignment horizontal="center" vertical="center"/>
    </xf>
    <xf numFmtId="0" fontId="38" fillId="11" borderId="1" xfId="0" applyFont="1" applyFill="1" applyBorder="1" applyAlignment="1">
      <alignment horizontal="right"/>
    </xf>
    <xf numFmtId="9" fontId="35" fillId="5" borderId="1" xfId="2" applyFont="1" applyFill="1" applyBorder="1" applyAlignment="1">
      <alignment horizontal="center" vertical="top"/>
    </xf>
    <xf numFmtId="9" fontId="34" fillId="5" borderId="1" xfId="2" applyFont="1" applyFill="1" applyBorder="1" applyAlignment="1">
      <alignment horizontal="center" vertical="top"/>
    </xf>
    <xf numFmtId="0" fontId="36" fillId="5" borderId="1" xfId="0" applyFont="1" applyFill="1" applyBorder="1" applyAlignment="1">
      <alignment horizontal="left" vertical="top" wrapText="1"/>
    </xf>
    <xf numFmtId="0" fontId="18" fillId="9" borderId="1" xfId="0" applyFont="1" applyFill="1" applyBorder="1" applyAlignment="1">
      <alignment wrapText="1"/>
    </xf>
    <xf numFmtId="43" fontId="16" fillId="0" borderId="1" xfId="1" applyFont="1" applyFill="1" applyBorder="1"/>
    <xf numFmtId="43" fontId="16" fillId="5" borderId="1" xfId="1" applyFont="1" applyFill="1" applyBorder="1"/>
    <xf numFmtId="2" fontId="17" fillId="10" borderId="1" xfId="0" applyNumberFormat="1" applyFont="1" applyFill="1" applyBorder="1"/>
    <xf numFmtId="43" fontId="16" fillId="0" borderId="1" xfId="1" applyFont="1" applyFill="1" applyBorder="1" applyAlignment="1">
      <alignment horizontal="center" vertical="center"/>
    </xf>
    <xf numFmtId="43" fontId="16" fillId="0" borderId="1" xfId="1" applyFont="1" applyBorder="1" applyAlignment="1">
      <alignment horizontal="center" vertical="center"/>
    </xf>
    <xf numFmtId="43" fontId="16" fillId="5" borderId="1" xfId="1" applyFont="1" applyFill="1" applyBorder="1" applyAlignment="1">
      <alignment horizontal="center" vertical="center"/>
    </xf>
    <xf numFmtId="0" fontId="16" fillId="5" borderId="1" xfId="0" applyFont="1" applyFill="1" applyBorder="1" applyAlignment="1">
      <alignment horizontal="center" vertical="center"/>
    </xf>
    <xf numFmtId="43" fontId="17" fillId="10" borderId="1" xfId="1" applyFont="1" applyFill="1" applyBorder="1" applyAlignment="1">
      <alignment horizontal="center" vertical="center"/>
    </xf>
    <xf numFmtId="0" fontId="17" fillId="10" borderId="1" xfId="0" applyFont="1" applyFill="1" applyBorder="1" applyAlignment="1">
      <alignment horizontal="center" vertical="center"/>
    </xf>
    <xf numFmtId="0" fontId="42" fillId="9" borderId="1" xfId="0" applyFont="1" applyFill="1" applyBorder="1" applyAlignment="1">
      <alignment wrapText="1"/>
    </xf>
    <xf numFmtId="9" fontId="16" fillId="0" borderId="1" xfId="2" applyFont="1" applyFill="1" applyBorder="1" applyAlignment="1">
      <alignment horizontal="center" vertical="center"/>
    </xf>
    <xf numFmtId="9" fontId="16" fillId="0" borderId="1" xfId="2" applyFont="1" applyBorder="1" applyAlignment="1">
      <alignment horizontal="center" vertical="center"/>
    </xf>
    <xf numFmtId="9" fontId="16" fillId="5" borderId="1" xfId="2" applyFont="1" applyFill="1" applyBorder="1" applyAlignment="1">
      <alignment horizontal="center" vertical="center"/>
    </xf>
    <xf numFmtId="164" fontId="7" fillId="0" borderId="0" xfId="0" applyNumberFormat="1" applyFont="1" applyAlignment="1">
      <alignment horizontal="center" vertical="center"/>
    </xf>
    <xf numFmtId="165" fontId="7" fillId="0" borderId="1" xfId="0" applyNumberFormat="1" applyFont="1" applyBorder="1" applyAlignment="1">
      <alignment horizontal="right" vertical="center"/>
    </xf>
    <xf numFmtId="0" fontId="16" fillId="0" borderId="1" xfId="0" applyFont="1" applyBorder="1" applyAlignment="1">
      <alignment horizontal="right"/>
    </xf>
    <xf numFmtId="165" fontId="42" fillId="9" borderId="1" xfId="0" applyNumberFormat="1" applyFont="1" applyFill="1" applyBorder="1" applyAlignment="1">
      <alignment horizontal="right" vertical="center"/>
    </xf>
    <xf numFmtId="0" fontId="16" fillId="5" borderId="1" xfId="0" applyFont="1" applyFill="1" applyBorder="1" applyAlignment="1">
      <alignment wrapText="1"/>
    </xf>
    <xf numFmtId="164" fontId="7" fillId="5" borderId="1" xfId="0" applyNumberFormat="1" applyFont="1" applyFill="1" applyBorder="1" applyAlignment="1">
      <alignment horizontal="right" vertical="center"/>
    </xf>
    <xf numFmtId="0" fontId="17" fillId="0" borderId="0" xfId="0" applyFont="1" applyAlignment="1">
      <alignment horizontal="center"/>
    </xf>
    <xf numFmtId="0" fontId="31" fillId="8" borderId="1" xfId="0" applyFont="1" applyFill="1" applyBorder="1" applyAlignment="1">
      <alignment horizontal="center" vertical="top" wrapText="1"/>
    </xf>
    <xf numFmtId="164" fontId="31" fillId="8" borderId="1" xfId="0" applyNumberFormat="1" applyFont="1" applyFill="1" applyBorder="1" applyAlignment="1">
      <alignment horizontal="center" vertical="top" wrapText="1"/>
    </xf>
    <xf numFmtId="0" fontId="33" fillId="8" borderId="1" xfId="0" applyFont="1" applyFill="1" applyBorder="1" applyAlignment="1">
      <alignment horizontal="center" vertical="top" wrapText="1"/>
    </xf>
    <xf numFmtId="164" fontId="33" fillId="8" borderId="1" xfId="0" applyNumberFormat="1" applyFont="1" applyFill="1" applyBorder="1" applyAlignment="1">
      <alignment horizontal="center" vertical="top" wrapText="1"/>
    </xf>
    <xf numFmtId="0" fontId="31" fillId="8" borderId="1" xfId="0" applyFont="1" applyFill="1" applyBorder="1" applyAlignment="1">
      <alignment horizontal="right" vertical="center" wrapText="1"/>
    </xf>
    <xf numFmtId="164" fontId="31" fillId="8" borderId="1" xfId="0" applyNumberFormat="1" applyFont="1" applyFill="1" applyBorder="1" applyAlignment="1">
      <alignment horizontal="right" vertical="center" wrapText="1"/>
    </xf>
    <xf numFmtId="0" fontId="32" fillId="8" borderId="1" xfId="0" applyFont="1" applyFill="1" applyBorder="1" applyAlignment="1">
      <alignment horizontal="right"/>
    </xf>
    <xf numFmtId="164" fontId="37" fillId="8" borderId="1" xfId="0" applyNumberFormat="1" applyFont="1" applyFill="1" applyBorder="1" applyAlignment="1">
      <alignment horizontal="right"/>
    </xf>
    <xf numFmtId="164" fontId="32" fillId="8" borderId="1" xfId="0" applyNumberFormat="1" applyFont="1" applyFill="1" applyBorder="1" applyAlignment="1">
      <alignment horizontal="right"/>
    </xf>
    <xf numFmtId="0" fontId="17" fillId="6" borderId="1" xfId="0" applyFont="1" applyFill="1" applyBorder="1"/>
    <xf numFmtId="0" fontId="7" fillId="6" borderId="1" xfId="0" applyFont="1" applyFill="1" applyBorder="1"/>
    <xf numFmtId="0" fontId="42" fillId="9" borderId="1" xfId="0" applyFont="1" applyFill="1" applyBorder="1" applyAlignment="1">
      <alignment horizontal="center" vertical="center"/>
    </xf>
    <xf numFmtId="0" fontId="42" fillId="9" borderId="1" xfId="0" applyFont="1" applyFill="1" applyBorder="1" applyAlignment="1">
      <alignment horizontal="center" vertical="center" wrapText="1"/>
    </xf>
    <xf numFmtId="0" fontId="16" fillId="5" borderId="1" xfId="0" applyFont="1" applyFill="1" applyBorder="1" applyAlignment="1">
      <alignment vertical="top"/>
    </xf>
    <xf numFmtId="0" fontId="7" fillId="5" borderId="1" xfId="0" applyFont="1" applyFill="1" applyBorder="1" applyAlignment="1">
      <alignment horizontal="center" vertical="center"/>
    </xf>
    <xf numFmtId="0" fontId="7" fillId="0" borderId="0" xfId="0" applyFont="1" applyAlignment="1">
      <alignment vertical="center"/>
    </xf>
    <xf numFmtId="9" fontId="41" fillId="9" borderId="1" xfId="2" applyFont="1" applyFill="1" applyBorder="1"/>
    <xf numFmtId="43" fontId="7" fillId="7" borderId="1" xfId="1" applyFont="1" applyFill="1" applyBorder="1" applyAlignment="1">
      <alignment horizontal="center" vertical="center"/>
    </xf>
    <xf numFmtId="0" fontId="43" fillId="0" borderId="0" xfId="0" applyFont="1"/>
    <xf numFmtId="0" fontId="44" fillId="0" borderId="0" xfId="0" applyFont="1" applyAlignment="1">
      <alignment horizontal="center" vertical="center"/>
    </xf>
    <xf numFmtId="0" fontId="44" fillId="0" borderId="0" xfId="0" applyFont="1"/>
    <xf numFmtId="164" fontId="45" fillId="9" borderId="1" xfId="2" applyNumberFormat="1" applyFont="1" applyFill="1" applyBorder="1" applyAlignment="1">
      <alignment horizontal="center" vertical="top"/>
    </xf>
    <xf numFmtId="165" fontId="44" fillId="0" borderId="0" xfId="0" applyNumberFormat="1" applyFont="1"/>
    <xf numFmtId="165" fontId="44" fillId="0" borderId="0" xfId="0" applyNumberFormat="1" applyFont="1" applyAlignment="1">
      <alignment vertical="center"/>
    </xf>
    <xf numFmtId="0" fontId="31" fillId="8" borderId="1" xfId="0" applyFont="1" applyFill="1" applyBorder="1" applyAlignment="1">
      <alignment horizontal="right" vertical="top" wrapText="1"/>
    </xf>
    <xf numFmtId="0" fontId="36" fillId="8" borderId="1" xfId="0" applyFont="1" applyFill="1" applyBorder="1" applyAlignment="1">
      <alignment horizontal="left" vertical="top" wrapText="1"/>
    </xf>
    <xf numFmtId="0" fontId="35" fillId="8" borderId="1" xfId="0" applyFont="1" applyFill="1" applyBorder="1" applyAlignment="1">
      <alignment horizontal="right" vertical="top" wrapText="1"/>
    </xf>
    <xf numFmtId="0" fontId="35" fillId="8" borderId="1" xfId="0" applyFont="1" applyFill="1" applyBorder="1" applyAlignment="1">
      <alignment horizontal="left" vertical="top" wrapText="1"/>
    </xf>
    <xf numFmtId="0" fontId="7" fillId="3" borderId="0" xfId="0" applyFont="1" applyFill="1" applyAlignment="1">
      <alignment horizontal="center" vertical="center"/>
    </xf>
    <xf numFmtId="164" fontId="7" fillId="3" borderId="0" xfId="0" applyNumberFormat="1" applyFont="1" applyFill="1" applyAlignment="1">
      <alignment horizontal="center" vertical="center"/>
    </xf>
    <xf numFmtId="164" fontId="33" fillId="10" borderId="1" xfId="0" applyNumberFormat="1" applyFont="1" applyFill="1" applyBorder="1" applyAlignment="1">
      <alignment horizontal="center" vertical="center" wrapText="1"/>
    </xf>
    <xf numFmtId="0" fontId="31" fillId="5" borderId="1" xfId="0" quotePrefix="1" applyFont="1" applyFill="1" applyBorder="1" applyAlignment="1">
      <alignment horizontal="center" vertical="center" wrapText="1"/>
    </xf>
    <xf numFmtId="164" fontId="31" fillId="5" borderId="1" xfId="0" applyNumberFormat="1" applyFont="1" applyFill="1" applyBorder="1" applyAlignment="1">
      <alignment horizontal="center" vertical="center" wrapText="1"/>
    </xf>
    <xf numFmtId="0" fontId="31" fillId="8" borderId="1" xfId="0" applyFont="1" applyFill="1" applyBorder="1" applyAlignment="1">
      <alignment horizontal="center" vertical="center" wrapText="1"/>
    </xf>
    <xf numFmtId="164" fontId="31" fillId="8" borderId="1" xfId="0" applyNumberFormat="1" applyFont="1" applyFill="1" applyBorder="1" applyAlignment="1">
      <alignment horizontal="center" vertical="center" wrapText="1"/>
    </xf>
    <xf numFmtId="0" fontId="33" fillId="8" borderId="1" xfId="0" applyFont="1" applyFill="1" applyBorder="1" applyAlignment="1">
      <alignment horizontal="center" vertical="center" wrapText="1"/>
    </xf>
    <xf numFmtId="164" fontId="33" fillId="8" borderId="1" xfId="0" applyNumberFormat="1" applyFont="1" applyFill="1" applyBorder="1" applyAlignment="1">
      <alignment horizontal="center" vertical="center" wrapText="1"/>
    </xf>
    <xf numFmtId="164" fontId="31" fillId="11" borderId="1" xfId="0"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164" fontId="4" fillId="0" borderId="0" xfId="0" applyNumberFormat="1" applyFont="1" applyAlignment="1">
      <alignment horizontal="center" vertical="center" wrapText="1"/>
    </xf>
    <xf numFmtId="0" fontId="32" fillId="8" borderId="1" xfId="0" applyFont="1" applyFill="1" applyBorder="1" applyAlignment="1">
      <alignment horizontal="center" vertical="center"/>
    </xf>
    <xf numFmtId="164" fontId="37" fillId="8" borderId="1" xfId="0" applyNumberFormat="1" applyFont="1" applyFill="1" applyBorder="1" applyAlignment="1">
      <alignment horizontal="center" vertical="center"/>
    </xf>
    <xf numFmtId="164" fontId="32" fillId="8" borderId="1" xfId="0" applyNumberFormat="1" applyFont="1" applyFill="1" applyBorder="1" applyAlignment="1">
      <alignment horizontal="center" vertical="center"/>
    </xf>
    <xf numFmtId="0" fontId="32" fillId="8" borderId="1" xfId="0" applyFont="1" applyFill="1" applyBorder="1" applyAlignment="1">
      <alignment horizontal="center" vertical="center" wrapText="1"/>
    </xf>
    <xf numFmtId="164" fontId="40" fillId="9" borderId="1" xfId="0" applyNumberFormat="1" applyFont="1" applyFill="1" applyBorder="1" applyAlignment="1">
      <alignment horizontal="center" vertical="center"/>
    </xf>
    <xf numFmtId="165" fontId="44" fillId="0" borderId="0" xfId="0" applyNumberFormat="1" applyFont="1" applyAlignment="1">
      <alignment horizontal="center" vertical="center"/>
    </xf>
    <xf numFmtId="0" fontId="7" fillId="6" borderId="1" xfId="0" applyFont="1" applyFill="1" applyBorder="1" applyAlignment="1">
      <alignment horizontal="center" vertical="center"/>
    </xf>
    <xf numFmtId="9" fontId="33" fillId="10" borderId="1" xfId="2" applyFont="1" applyFill="1" applyBorder="1" applyAlignment="1">
      <alignment horizontal="center" vertical="center"/>
    </xf>
    <xf numFmtId="165" fontId="33" fillId="10" borderId="1" xfId="0" applyNumberFormat="1" applyFont="1" applyFill="1" applyBorder="1" applyAlignment="1">
      <alignment horizontal="center" vertical="center"/>
    </xf>
    <xf numFmtId="164" fontId="33" fillId="10" borderId="1" xfId="2" applyNumberFormat="1" applyFont="1" applyFill="1" applyBorder="1" applyAlignment="1">
      <alignment horizontal="center" vertical="center"/>
    </xf>
    <xf numFmtId="9" fontId="35" fillId="5" borderId="1" xfId="2" applyFont="1" applyFill="1" applyBorder="1" applyAlignment="1">
      <alignment horizontal="center" vertical="center"/>
    </xf>
    <xf numFmtId="165" fontId="31" fillId="5" borderId="1" xfId="0" applyNumberFormat="1" applyFont="1" applyFill="1" applyBorder="1" applyAlignment="1">
      <alignment horizontal="center" vertical="center"/>
    </xf>
    <xf numFmtId="9" fontId="31" fillId="5" borderId="1" xfId="2" applyFont="1" applyFill="1" applyBorder="1" applyAlignment="1">
      <alignment horizontal="center" vertical="center"/>
    </xf>
    <xf numFmtId="164" fontId="31" fillId="5" borderId="1" xfId="2" applyNumberFormat="1" applyFont="1" applyFill="1" applyBorder="1" applyAlignment="1">
      <alignment horizontal="center" vertical="center"/>
    </xf>
    <xf numFmtId="9" fontId="31" fillId="11" borderId="1" xfId="2" applyFont="1" applyFill="1" applyBorder="1" applyAlignment="1">
      <alignment horizontal="center" vertical="center"/>
    </xf>
    <xf numFmtId="165" fontId="31" fillId="11" borderId="1" xfId="0" applyNumberFormat="1" applyFont="1" applyFill="1" applyBorder="1" applyAlignment="1">
      <alignment horizontal="center" vertical="center"/>
    </xf>
    <xf numFmtId="164" fontId="31" fillId="11" borderId="1" xfId="2" applyNumberFormat="1" applyFont="1" applyFill="1" applyBorder="1" applyAlignment="1">
      <alignment horizontal="center" vertical="center"/>
    </xf>
    <xf numFmtId="9" fontId="39" fillId="10" borderId="1" xfId="2" applyFont="1" applyFill="1" applyBorder="1" applyAlignment="1">
      <alignment horizontal="center" vertical="center"/>
    </xf>
    <xf numFmtId="43" fontId="39" fillId="10" borderId="1" xfId="1" applyFont="1" applyFill="1" applyBorder="1" applyAlignment="1">
      <alignment horizontal="center" vertical="center"/>
    </xf>
    <xf numFmtId="9" fontId="34" fillId="5" borderId="1" xfId="2" applyFont="1" applyFill="1" applyBorder="1" applyAlignment="1">
      <alignment horizontal="center" vertical="center"/>
    </xf>
    <xf numFmtId="9" fontId="31" fillId="0" borderId="1" xfId="2" applyFont="1" applyFill="1" applyBorder="1" applyAlignment="1">
      <alignment horizontal="center" vertical="center"/>
    </xf>
    <xf numFmtId="165" fontId="31" fillId="0" borderId="1" xfId="0" applyNumberFormat="1" applyFont="1" applyBorder="1" applyAlignment="1">
      <alignment horizontal="center" vertical="center"/>
    </xf>
    <xf numFmtId="164" fontId="31" fillId="0" borderId="1" xfId="2" applyNumberFormat="1" applyFont="1" applyFill="1" applyBorder="1" applyAlignment="1">
      <alignment horizontal="center" vertical="center"/>
    </xf>
    <xf numFmtId="9" fontId="40" fillId="9" borderId="1" xfId="2" applyFont="1" applyFill="1" applyBorder="1" applyAlignment="1">
      <alignment horizontal="center" vertical="center"/>
    </xf>
    <xf numFmtId="164" fontId="45" fillId="9" borderId="1" xfId="2" applyNumberFormat="1" applyFont="1" applyFill="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9" fontId="41" fillId="9" borderId="1" xfId="2" applyFont="1" applyFill="1" applyBorder="1" applyAlignment="1">
      <alignment horizontal="center" vertical="center"/>
    </xf>
    <xf numFmtId="165" fontId="44" fillId="0" borderId="0" xfId="0" applyNumberFormat="1" applyFont="1" applyAlignment="1">
      <alignment horizontal="left" vertical="center"/>
    </xf>
    <xf numFmtId="0" fontId="7" fillId="0" borderId="0" xfId="0" applyFont="1" applyAlignment="1">
      <alignment horizontal="left" vertical="center"/>
    </xf>
    <xf numFmtId="0" fontId="36" fillId="11" borderId="1" xfId="0" applyFont="1" applyFill="1" applyBorder="1" applyAlignment="1">
      <alignment horizontal="right" vertical="center"/>
    </xf>
    <xf numFmtId="43" fontId="16" fillId="0" borderId="11" xfId="1" applyFont="1" applyFill="1" applyBorder="1" applyAlignment="1">
      <alignment horizontal="center" vertical="center"/>
    </xf>
    <xf numFmtId="43" fontId="16" fillId="0" borderId="11" xfId="1" applyFont="1" applyBorder="1" applyAlignment="1">
      <alignment horizontal="center" vertical="center"/>
    </xf>
    <xf numFmtId="43" fontId="16" fillId="5" borderId="11" xfId="1" applyFont="1" applyFill="1" applyBorder="1" applyAlignment="1">
      <alignment horizontal="center" vertical="center"/>
    </xf>
    <xf numFmtId="43" fontId="17" fillId="10" borderId="11" xfId="1" applyFont="1" applyFill="1" applyBorder="1" applyAlignment="1">
      <alignment horizontal="center" vertical="center"/>
    </xf>
    <xf numFmtId="43" fontId="16" fillId="0" borderId="7" xfId="1" applyFont="1" applyFill="1" applyBorder="1"/>
    <xf numFmtId="43" fontId="16" fillId="5" borderId="7" xfId="1" applyFont="1" applyFill="1" applyBorder="1"/>
    <xf numFmtId="2" fontId="17" fillId="10" borderId="7" xfId="0" applyNumberFormat="1" applyFont="1" applyFill="1" applyBorder="1"/>
    <xf numFmtId="9" fontId="16" fillId="0" borderId="9" xfId="2" applyFont="1" applyFill="1" applyBorder="1" applyAlignment="1">
      <alignment horizontal="center" vertical="center"/>
    </xf>
    <xf numFmtId="9" fontId="16" fillId="0" borderId="9" xfId="2" applyFont="1" applyBorder="1" applyAlignment="1">
      <alignment horizontal="center" vertical="center"/>
    </xf>
    <xf numFmtId="9" fontId="16" fillId="5" borderId="9" xfId="2" applyFont="1" applyFill="1" applyBorder="1" applyAlignment="1">
      <alignment horizontal="center" vertical="center"/>
    </xf>
    <xf numFmtId="0" fontId="17" fillId="10" borderId="9" xfId="0" applyFont="1" applyFill="1" applyBorder="1" applyAlignment="1">
      <alignment horizontal="center" vertical="center"/>
    </xf>
    <xf numFmtId="0" fontId="31" fillId="5" borderId="1" xfId="0" applyFont="1" applyFill="1" applyBorder="1" applyAlignment="1">
      <alignment horizontal="left" vertical="top"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40" fillId="9" borderId="1" xfId="0" applyFont="1" applyFill="1" applyBorder="1" applyAlignment="1">
      <alignment horizontal="right"/>
    </xf>
    <xf numFmtId="0" fontId="41" fillId="9" borderId="2"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41" fillId="9" borderId="4" xfId="3" applyFont="1" applyFill="1" applyBorder="1" applyAlignment="1">
      <alignment horizontal="center" vertical="center" wrapText="1"/>
    </xf>
    <xf numFmtId="0" fontId="41" fillId="9" borderId="5"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10" xfId="3" applyFont="1" applyFill="1" applyBorder="1" applyAlignment="1">
      <alignment horizontal="center" vertical="center" wrapText="1"/>
    </xf>
    <xf numFmtId="0" fontId="41" fillId="9" borderId="6" xfId="3" applyFont="1" applyFill="1" applyBorder="1" applyAlignment="1">
      <alignment horizontal="center" vertical="center" wrapText="1"/>
    </xf>
    <xf numFmtId="164" fontId="40" fillId="9" borderId="1" xfId="3" applyNumberFormat="1" applyFont="1" applyFill="1" applyBorder="1" applyAlignment="1">
      <alignment horizontal="center" vertical="center" wrapText="1"/>
    </xf>
    <xf numFmtId="0" fontId="17" fillId="6" borderId="1" xfId="0" applyFont="1" applyFill="1" applyBorder="1" applyAlignment="1">
      <alignment horizontal="center"/>
    </xf>
    <xf numFmtId="2" fontId="17" fillId="10" borderId="1" xfId="0" applyNumberFormat="1" applyFont="1" applyFill="1" applyBorder="1" applyAlignment="1">
      <alignment vertical="center"/>
    </xf>
    <xf numFmtId="43" fontId="16" fillId="5" borderId="1" xfId="1" applyFont="1" applyFill="1" applyBorder="1" applyAlignment="1">
      <alignment vertical="center"/>
    </xf>
    <xf numFmtId="43" fontId="16" fillId="0" borderId="1" xfId="1" applyFont="1" applyFill="1" applyBorder="1" applyAlignment="1">
      <alignment vertical="center"/>
    </xf>
    <xf numFmtId="2" fontId="17" fillId="10" borderId="1" xfId="0" applyNumberFormat="1" applyFont="1" applyFill="1" applyBorder="1" applyAlignment="1">
      <alignment horizontal="center"/>
    </xf>
    <xf numFmtId="43" fontId="16" fillId="5" borderId="1" xfId="1" applyFont="1" applyFill="1" applyBorder="1" applyAlignment="1">
      <alignment horizontal="center"/>
    </xf>
    <xf numFmtId="43" fontId="16" fillId="0" borderId="1" xfId="1" applyFont="1" applyFill="1" applyBorder="1" applyAlignment="1">
      <alignment horizontal="center"/>
    </xf>
    <xf numFmtId="0" fontId="42" fillId="9" borderId="1" xfId="0" applyFont="1" applyFill="1" applyBorder="1" applyAlignment="1">
      <alignment horizontal="center" wrapText="1"/>
    </xf>
    <xf numFmtId="0" fontId="42" fillId="9" borderId="1" xfId="0" applyFont="1" applyFill="1" applyBorder="1" applyAlignment="1">
      <alignment horizontal="center" vertical="center" wrapText="1"/>
    </xf>
    <xf numFmtId="0" fontId="42" fillId="9" borderId="10"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42" fillId="9" borderId="1" xfId="0" applyFont="1" applyFill="1" applyBorder="1" applyAlignment="1">
      <alignment horizontal="center" vertical="center"/>
    </xf>
    <xf numFmtId="0" fontId="16" fillId="5" borderId="1" xfId="0" applyFont="1" applyFill="1" applyBorder="1" applyAlignment="1">
      <alignment horizontal="center" vertical="top"/>
    </xf>
    <xf numFmtId="0" fontId="16" fillId="5" borderId="1" xfId="0" applyFont="1" applyFill="1" applyBorder="1" applyAlignment="1">
      <alignment horizontal="center" wrapText="1"/>
    </xf>
    <xf numFmtId="165" fontId="7" fillId="5"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43" fontId="16" fillId="0" borderId="1" xfId="1" applyFont="1" applyFill="1" applyBorder="1" applyAlignment="1">
      <alignment horizontal="center" vertical="center"/>
    </xf>
    <xf numFmtId="43" fontId="16" fillId="5" borderId="1" xfId="1" applyFont="1" applyFill="1" applyBorder="1" applyAlignment="1">
      <alignment horizontal="center" vertical="center"/>
    </xf>
    <xf numFmtId="2" fontId="17" fillId="10" borderId="1" xfId="0" applyNumberFormat="1" applyFont="1" applyFill="1" applyBorder="1" applyAlignment="1">
      <alignment horizontal="center" vertical="center"/>
    </xf>
    <xf numFmtId="0" fontId="26" fillId="2" borderId="7" xfId="0" applyFont="1" applyFill="1" applyBorder="1" applyAlignment="1">
      <alignment horizontal="right"/>
    </xf>
    <xf numFmtId="0" fontId="26" fillId="2" borderId="8" xfId="0" applyFont="1" applyFill="1" applyBorder="1" applyAlignment="1">
      <alignment horizontal="right"/>
    </xf>
    <xf numFmtId="0" fontId="26" fillId="2" borderId="9" xfId="0" applyFont="1" applyFill="1" applyBorder="1" applyAlignment="1">
      <alignment horizontal="right"/>
    </xf>
    <xf numFmtId="0" fontId="23" fillId="2" borderId="7" xfId="0" applyFont="1" applyFill="1" applyBorder="1" applyAlignment="1">
      <alignment horizontal="right" wrapText="1"/>
    </xf>
    <xf numFmtId="0" fontId="23" fillId="2" borderId="9" xfId="0" applyFont="1" applyFill="1" applyBorder="1" applyAlignment="1">
      <alignment horizontal="right"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7" xfId="0" applyFont="1" applyFill="1" applyBorder="1" applyAlignment="1">
      <alignment horizontal="center" wrapText="1"/>
    </xf>
    <xf numFmtId="0" fontId="23" fillId="5" borderId="8" xfId="0" applyFont="1" applyFill="1" applyBorder="1" applyAlignment="1">
      <alignment horizontal="center" wrapText="1"/>
    </xf>
    <xf numFmtId="0" fontId="23" fillId="5" borderId="9" xfId="0" applyFont="1" applyFill="1" applyBorder="1" applyAlignment="1">
      <alignment horizontal="center" wrapText="1"/>
    </xf>
    <xf numFmtId="0" fontId="21" fillId="8" borderId="1" xfId="0" applyFont="1" applyFill="1" applyBorder="1" applyAlignment="1">
      <alignment horizontal="center" wrapText="1"/>
    </xf>
    <xf numFmtId="0" fontId="29" fillId="0" borderId="12" xfId="0" applyFont="1" applyBorder="1" applyAlignment="1">
      <alignment horizontal="center" wrapText="1"/>
    </xf>
  </cellXfs>
  <cellStyles count="5">
    <cellStyle name="Comma" xfId="1" builtinId="3"/>
    <cellStyle name="Hyperlink" xfId="4" builtinId="8"/>
    <cellStyle name="Normal" xfId="0" builtinId="0"/>
    <cellStyle name="Normal 2" xfId="3" xr:uid="{69488AA3-7EBF-4EEF-86A4-4F30A18161F1}"/>
    <cellStyle name="Percent" xfId="2" builtinId="5"/>
  </cellStyles>
  <dxfs count="3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Evita Igaune" id="{D26CDCD1-BCA1-43FF-884F-47CC9576D38B}" userId="S::evita.igaune@cfla.gov.lv::b2cccba8-db49-4c6c-bf29-c901840fd246" providerId="AD"/>
  <person displayName="Sintija Laugale-Volbaka" id="{F374BC33-DFCA-4BFA-A2B1-466AAA249AA1}" userId="S::sintija.laugale-volbaka@cfla.gov.lv::93cc4c17-ead5-4120-b5d3-299bd070e3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9" dT="2025-06-16T15:10:41.13" personId="{F374BC33-DFCA-4BFA-A2B1-466AAA249AA1}" id="{6846AC96-A59E-4C4A-883A-78C273D05F40}">
    <text>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text>
  </threadedComment>
  <threadedComment ref="J29" dT="2025-06-27T11:45:48.36" personId="{D26CDCD1-BCA1-43FF-884F-47CC9576D38B}" id="{967E0393-8F66-4D11-AECB-57AACE2E025E}" parentId="{6846AC96-A59E-4C4A-883A-78C273D05F40}">
    <text xml:space="preserve">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ext>
  </threadedComment>
</ThreadedComments>
</file>

<file path=xl/threadedComments/threadedComment2.xml><?xml version="1.0" encoding="utf-8"?>
<ThreadedComments xmlns="http://schemas.microsoft.com/office/spreadsheetml/2018/threadedcomments" xmlns:x="http://schemas.openxmlformats.org/spreadsheetml/2006/main">
  <threadedComment ref="J29" dT="2025-06-16T15:10:41.13" personId="{F374BC33-DFCA-4BFA-A2B1-466AAA249AA1}" id="{84D728BE-7A87-40B0-9899-329A3BB0C17A}">
    <text>Pieņemot, ka atbalsts tiek sniegts uzņēmumiem ar atbalsta intensitāti 50%,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text>
  </threadedComment>
  <threadedComment ref="J29" dT="2025-06-27T11:45:48.36" personId="{D26CDCD1-BCA1-43FF-884F-47CC9576D38B}" id="{D479F117-490C-432A-93E0-4FCB3B905962}" parentId="{84D728BE-7A87-40B0-9899-329A3BB0C17A}">
    <text xml:space="preserve">Pieņemot, ka atbalsts tiek sniegts uzņēmumiem ar atbalsta intensitāti 60%, ka atbalstu nav paredzēts sniegt publiskai personai vai tās institūcijai, vai valsts kapitālsabiedrībai.
Ja darbību aprakstos tiek paredzēts atbalsts publiskai personai vai tās institūcijai, vai valsts kapitālsabiedrībai , atbalsta intensitāti var palielināt - līdz 100% šim GLG
</text>
  </threadedComment>
</ThreadedComments>
</file>

<file path=xl/threadedComments/threadedComment3.xml><?xml version="1.0" encoding="utf-8"?>
<ThreadedComments xmlns="http://schemas.microsoft.com/office/spreadsheetml/2018/threadedcomments" xmlns:x="http://schemas.openxmlformats.org/spreadsheetml/2006/main">
  <threadedComment ref="B12" dT="2025-06-27T12:57:48.09" personId="{F374BC33-DFCA-4BFA-A2B1-466AAA249AA1}" id="{5B04F846-BE8C-41B6-886B-0812A6495454}">
    <text>Norāda summu, kas pieprasīta, ja projekta iesniegumam tiek pievienots iesniegums par piešķiramo de minimis apmēru, lai nepiešķirtu pilnā apmērā</text>
  </threadedComment>
  <threadedComment ref="B13" dT="2025-06-27T12:58:44.03" personId="{F374BC33-DFCA-4BFA-A2B1-466AAA249AA1}" id="{23AAE04D-EBDD-4739-AB07-4C111805ADE7}">
    <text>Norāda projektā paredzēto sadarbības tīkla de minimis atbalsta apmēru vai projektam pievienotajā iesniegumā norādīto summu. 
PIEŠĶIRAMAIS DE MINIMIS APMĒRS NEDRĪKST PĀRSNIEGT PIEEJAMĀ DE MINIMIS ATBALSTA APMĒRU (De minimis atbalsta uzskaites sistēmas dati)</text>
  </threadedComment>
  <threadedComment ref="A19" dT="2025-06-27T13:04:17.00" personId="{F374BC33-DFCA-4BFA-A2B1-466AAA249AA1}" id="{A99B6DE2-D372-4393-B11B-91A88E5754DD}">
    <text>De minimis atbalsts, kas pieškirts pēdējos 3 gados</text>
  </threadedComment>
  <threadedComment ref="E20" dT="2025-06-27T13:04:43.19" personId="{F374BC33-DFCA-4BFA-A2B1-466AAA249AA1}" id="{A0198F05-49BA-4D91-8B3D-4CE5D474FD53}">
    <text>Aprēķina 3 gadus no piešķiršanas dienas</text>
  </threadedComment>
  <threadedComment ref="A42" dT="2025-06-27T13:29:45.32" personId="{F374BC33-DFCA-4BFA-A2B1-466AAA249AA1}" id="{24098C3A-835E-4DE7-9612-D0BD5DB88925}">
    <text>Attiecīgajā gadā un mēnesī norāda de minimis apmēru, kas atbrīvojas (piešķirts pirms 3 gadiem)</text>
  </threadedComment>
  <threadedComment ref="A44" dT="2025-06-27T13:30:50.06" personId="{F374BC33-DFCA-4BFA-A2B1-466AAA249AA1}" id="{6C177786-2DD0-41E4-A1BA-944EB2D911EB}">
    <text>Norāda citos īstenošanā esošajos projektos piešķiramo de minimis apmēru atbilstoši projekta finansū plūsmai un ievērojot tā īstenošanas termiņu</text>
  </threadedComment>
  <threadedComment ref="A45" dT="2025-06-27T13:31:16.01" personId="{F374BC33-DFCA-4BFA-A2B1-466AAA249AA1}" id="{20C86E30-8B32-4651-854A-34C0BB87CC4C}">
    <text>Norāda šajā projektā piešķiramo de minimis apmēru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javascript:;" TargetMode="Externa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BD50C-B914-46BA-8B2A-6C9D20396315}">
  <dimension ref="A2:AG82"/>
  <sheetViews>
    <sheetView tabSelected="1" topLeftCell="A43" zoomScale="40" zoomScaleNormal="40" workbookViewId="0">
      <selection activeCell="B45" sqref="B45"/>
    </sheetView>
  </sheetViews>
  <sheetFormatPr defaultColWidth="9.26953125" defaultRowHeight="15.75" customHeight="1" x14ac:dyDescent="0.4"/>
  <cols>
    <col min="1" max="1" width="9.1796875" style="6" customWidth="1"/>
    <col min="2" max="2" width="40.54296875" style="6" customWidth="1"/>
    <col min="3" max="3" width="60.453125" style="6" customWidth="1"/>
    <col min="4" max="4" width="16.54296875" style="6" customWidth="1"/>
    <col min="5" max="5" width="16.1796875" style="6" customWidth="1"/>
    <col min="6" max="6" width="18.26953125" style="6" customWidth="1"/>
    <col min="7" max="7" width="16.54296875" style="6" customWidth="1"/>
    <col min="8" max="8" width="15.453125" style="9" customWidth="1"/>
    <col min="9" max="9" width="14.81640625" style="9" customWidth="1"/>
    <col min="10" max="10" width="9.7265625" style="5" customWidth="1"/>
    <col min="11" max="11" width="16.26953125" style="5" customWidth="1"/>
    <col min="12" max="12" width="9.7265625" style="5" customWidth="1"/>
    <col min="13" max="13" width="18.81640625" style="5" customWidth="1"/>
    <col min="14" max="14" width="9.7265625" style="5" customWidth="1"/>
    <col min="15" max="15" width="18.81640625" style="5" customWidth="1"/>
    <col min="16" max="18" width="16.26953125" style="5" customWidth="1"/>
    <col min="19" max="19" width="33.1796875" style="6" customWidth="1"/>
    <col min="20" max="20" width="7.26953125" style="5" customWidth="1"/>
    <col min="21" max="21" width="25.26953125" style="6" customWidth="1"/>
    <col min="22" max="28" width="18.1796875" style="6" customWidth="1"/>
    <col min="29" max="29" width="23" style="6" customWidth="1"/>
    <col min="30" max="31" width="9.1796875" style="6" bestFit="1" customWidth="1"/>
    <col min="32" max="32" width="24.81640625" style="6" customWidth="1"/>
    <col min="33" max="33" width="33.453125" style="6" customWidth="1"/>
    <col min="34" max="34" width="9.1796875" style="6"/>
    <col min="35" max="16384" width="9.26953125" style="6"/>
  </cols>
  <sheetData>
    <row r="2" spans="1:29" ht="15.75" customHeight="1" x14ac:dyDescent="0.4">
      <c r="A2" s="62"/>
      <c r="B2" s="200" t="s">
        <v>0</v>
      </c>
    </row>
    <row r="3" spans="1:29" ht="16.5" customHeight="1" x14ac:dyDescent="0.4">
      <c r="A3" s="1"/>
      <c r="B3" s="2"/>
      <c r="C3" s="2"/>
      <c r="D3" s="2"/>
      <c r="E3" s="3"/>
      <c r="F3" s="3"/>
      <c r="G3" s="3"/>
      <c r="H3" s="39"/>
      <c r="I3" s="41"/>
      <c r="J3" s="4"/>
      <c r="L3" s="4"/>
      <c r="N3" s="4"/>
      <c r="S3" s="2"/>
    </row>
    <row r="4" spans="1:29" ht="16" x14ac:dyDescent="0.4">
      <c r="A4" s="267" t="s">
        <v>1</v>
      </c>
      <c r="B4" s="268"/>
      <c r="C4" s="268"/>
      <c r="D4" s="268"/>
      <c r="E4" s="268"/>
      <c r="F4" s="268"/>
      <c r="G4" s="268"/>
      <c r="H4" s="268"/>
      <c r="I4" s="268"/>
      <c r="J4" s="268"/>
      <c r="K4" s="268"/>
      <c r="L4" s="268"/>
      <c r="M4" s="268"/>
      <c r="N4" s="268"/>
      <c r="O4" s="268"/>
      <c r="P4" s="268"/>
      <c r="Q4" s="268"/>
      <c r="R4" s="268"/>
      <c r="S4" s="268"/>
    </row>
    <row r="5" spans="1:29" ht="16" x14ac:dyDescent="0.4">
      <c r="A5" s="7"/>
      <c r="B5" s="8"/>
      <c r="C5" s="8"/>
      <c r="D5" s="8"/>
      <c r="E5" s="8"/>
      <c r="F5" s="8"/>
      <c r="G5" s="8"/>
      <c r="H5" s="40"/>
      <c r="I5" s="40"/>
      <c r="J5" s="4"/>
      <c r="L5" s="4"/>
      <c r="N5" s="4"/>
      <c r="S5" s="8"/>
    </row>
    <row r="6" spans="1:29" ht="15.65" customHeight="1" x14ac:dyDescent="0.4">
      <c r="A6" s="274" t="s">
        <v>2</v>
      </c>
      <c r="B6" s="274" t="s">
        <v>3</v>
      </c>
      <c r="C6" s="116"/>
      <c r="D6" s="274" t="s">
        <v>4</v>
      </c>
      <c r="E6" s="274" t="s">
        <v>5</v>
      </c>
      <c r="F6" s="274" t="s">
        <v>6</v>
      </c>
      <c r="G6" s="274" t="s">
        <v>7</v>
      </c>
      <c r="H6" s="278" t="s">
        <v>8</v>
      </c>
      <c r="I6" s="278" t="s">
        <v>9</v>
      </c>
      <c r="J6" s="270" t="s">
        <v>10</v>
      </c>
      <c r="K6" s="271"/>
      <c r="L6" s="270" t="s">
        <v>11</v>
      </c>
      <c r="M6" s="271"/>
      <c r="N6" s="270" t="s">
        <v>12</v>
      </c>
      <c r="O6" s="271"/>
      <c r="P6" s="275" t="s">
        <v>13</v>
      </c>
      <c r="Q6" s="275"/>
      <c r="R6" s="276" t="s">
        <v>14</v>
      </c>
      <c r="S6" s="274" t="s">
        <v>15</v>
      </c>
      <c r="T6" s="10"/>
      <c r="U6" s="87"/>
    </row>
    <row r="7" spans="1:29" ht="59.25" customHeight="1" x14ac:dyDescent="0.4">
      <c r="A7" s="274"/>
      <c r="B7" s="274"/>
      <c r="C7" s="116"/>
      <c r="D7" s="274"/>
      <c r="E7" s="274"/>
      <c r="F7" s="274"/>
      <c r="G7" s="274"/>
      <c r="H7" s="278"/>
      <c r="I7" s="278"/>
      <c r="J7" s="272"/>
      <c r="K7" s="273"/>
      <c r="L7" s="272"/>
      <c r="M7" s="273"/>
      <c r="N7" s="272"/>
      <c r="O7" s="273"/>
      <c r="P7" s="275"/>
      <c r="Q7" s="275"/>
      <c r="R7" s="277"/>
      <c r="S7" s="274"/>
      <c r="T7" s="10"/>
      <c r="U7" s="88"/>
      <c r="Y7" s="88"/>
      <c r="Z7" s="89"/>
      <c r="AA7" s="107"/>
      <c r="AB7" s="107"/>
      <c r="AC7" s="107"/>
    </row>
    <row r="8" spans="1:29" ht="32" x14ac:dyDescent="0.4">
      <c r="A8" s="117" t="s">
        <v>16</v>
      </c>
      <c r="B8" s="118" t="s">
        <v>17</v>
      </c>
      <c r="C8" s="118"/>
      <c r="D8" s="119" t="s">
        <v>18</v>
      </c>
      <c r="E8" s="119" t="s">
        <v>18</v>
      </c>
      <c r="F8" s="119" t="s">
        <v>18</v>
      </c>
      <c r="G8" s="119" t="s">
        <v>18</v>
      </c>
      <c r="H8" s="120">
        <f>H9+H10</f>
        <v>0</v>
      </c>
      <c r="I8" s="120"/>
      <c r="J8" s="121">
        <v>0.95</v>
      </c>
      <c r="K8" s="122">
        <f t="shared" ref="K8:K45" si="0">J8*H8</f>
        <v>0</v>
      </c>
      <c r="L8" s="121">
        <v>0.85</v>
      </c>
      <c r="M8" s="122">
        <f>L8*K8</f>
        <v>0</v>
      </c>
      <c r="N8" s="121">
        <v>0.15</v>
      </c>
      <c r="O8" s="122">
        <f>N8*K8</f>
        <v>0</v>
      </c>
      <c r="P8" s="121">
        <v>0.05</v>
      </c>
      <c r="Q8" s="123">
        <f>P8*H8</f>
        <v>0</v>
      </c>
      <c r="R8" s="123" t="b">
        <f>Q8+O8+M8=H8</f>
        <v>1</v>
      </c>
      <c r="S8" s="118"/>
      <c r="T8" s="11"/>
      <c r="U8" s="90"/>
      <c r="Y8" s="91"/>
      <c r="Z8" s="91"/>
      <c r="AA8" s="105"/>
      <c r="AB8" s="106"/>
      <c r="AC8" s="106"/>
    </row>
    <row r="9" spans="1:29" ht="155.25" customHeight="1" x14ac:dyDescent="0.4">
      <c r="A9" s="133" t="s">
        <v>19</v>
      </c>
      <c r="B9" s="134" t="s">
        <v>20</v>
      </c>
      <c r="C9" s="134" t="s">
        <v>21</v>
      </c>
      <c r="D9" s="129" t="s">
        <v>22</v>
      </c>
      <c r="E9" s="128"/>
      <c r="F9" s="128"/>
      <c r="G9" s="129"/>
      <c r="H9" s="130">
        <f>15%*(H13+H22)</f>
        <v>0</v>
      </c>
      <c r="I9" s="130"/>
      <c r="J9" s="158">
        <v>0.95</v>
      </c>
      <c r="K9" s="136">
        <f t="shared" si="0"/>
        <v>0</v>
      </c>
      <c r="L9" s="158">
        <v>0.85</v>
      </c>
      <c r="M9" s="136">
        <f t="shared" ref="M9:M46" si="1">L9*K9</f>
        <v>0</v>
      </c>
      <c r="N9" s="158">
        <v>0.15</v>
      </c>
      <c r="O9" s="136">
        <f t="shared" ref="O9:O46" si="2">N9*K9</f>
        <v>0</v>
      </c>
      <c r="P9" s="135">
        <v>0.05</v>
      </c>
      <c r="Q9" s="137">
        <f t="shared" ref="Q9:Q46" si="3">P9*H9</f>
        <v>0</v>
      </c>
      <c r="R9" s="137" t="b">
        <f t="shared" ref="R9:R47" si="4">Q9+O9+M9=H9</f>
        <v>1</v>
      </c>
      <c r="S9" s="134" t="s">
        <v>23</v>
      </c>
      <c r="T9" s="12"/>
      <c r="U9" s="83"/>
      <c r="AA9" s="105"/>
      <c r="AB9" s="106"/>
      <c r="AC9" s="106"/>
    </row>
    <row r="10" spans="1:29" ht="208" x14ac:dyDescent="0.4">
      <c r="A10" s="139" t="s">
        <v>24</v>
      </c>
      <c r="B10" s="134" t="s">
        <v>25</v>
      </c>
      <c r="C10" s="138" t="s">
        <v>267</v>
      </c>
      <c r="D10" s="129" t="s">
        <v>22</v>
      </c>
      <c r="E10" s="128"/>
      <c r="F10" s="128"/>
      <c r="G10" s="129"/>
      <c r="H10" s="130">
        <f>15%*H38</f>
        <v>0</v>
      </c>
      <c r="I10" s="130"/>
      <c r="J10" s="135">
        <v>0.95</v>
      </c>
      <c r="K10" s="136">
        <f t="shared" si="0"/>
        <v>0</v>
      </c>
      <c r="L10" s="135">
        <v>0.85</v>
      </c>
      <c r="M10" s="136">
        <f t="shared" si="1"/>
        <v>0</v>
      </c>
      <c r="N10" s="135">
        <v>0.15</v>
      </c>
      <c r="O10" s="136">
        <f t="shared" si="2"/>
        <v>0</v>
      </c>
      <c r="P10" s="135">
        <v>0.05</v>
      </c>
      <c r="Q10" s="137">
        <f t="shared" si="3"/>
        <v>0</v>
      </c>
      <c r="R10" s="137" t="b">
        <f t="shared" si="4"/>
        <v>1</v>
      </c>
      <c r="S10" s="134" t="s">
        <v>26</v>
      </c>
      <c r="T10" s="12"/>
      <c r="U10" s="83"/>
      <c r="AA10" s="105"/>
      <c r="AB10" s="106"/>
      <c r="AC10" s="106"/>
    </row>
    <row r="11" spans="1:29" ht="30.75" customHeight="1" x14ac:dyDescent="0.4">
      <c r="A11" s="117" t="s">
        <v>27</v>
      </c>
      <c r="B11" s="118" t="s">
        <v>28</v>
      </c>
      <c r="C11" s="118"/>
      <c r="D11" s="119"/>
      <c r="E11" s="119"/>
      <c r="F11" s="119"/>
      <c r="G11" s="119"/>
      <c r="H11" s="120">
        <f>H12+H15</f>
        <v>0</v>
      </c>
      <c r="I11" s="120">
        <f>I12+I15</f>
        <v>0</v>
      </c>
      <c r="J11" s="121">
        <v>0.95</v>
      </c>
      <c r="K11" s="122">
        <f t="shared" si="0"/>
        <v>0</v>
      </c>
      <c r="L11" s="121">
        <v>0.85</v>
      </c>
      <c r="M11" s="122">
        <f t="shared" si="1"/>
        <v>0</v>
      </c>
      <c r="N11" s="121">
        <v>0.15</v>
      </c>
      <c r="O11" s="122">
        <f t="shared" si="2"/>
        <v>0</v>
      </c>
      <c r="P11" s="121">
        <v>0.05</v>
      </c>
      <c r="Q11" s="123">
        <f t="shared" si="3"/>
        <v>0</v>
      </c>
      <c r="R11" s="123" t="b">
        <f t="shared" si="4"/>
        <v>1</v>
      </c>
      <c r="S11" s="118"/>
      <c r="T11" s="11"/>
      <c r="U11" s="83"/>
      <c r="AA11" s="105"/>
      <c r="AB11" s="106"/>
      <c r="AC11" s="106"/>
    </row>
    <row r="12" spans="1:29" ht="130.5" customHeight="1" x14ac:dyDescent="0.4">
      <c r="A12" s="133" t="s">
        <v>29</v>
      </c>
      <c r="B12" s="134" t="s">
        <v>30</v>
      </c>
      <c r="C12" s="134" t="s">
        <v>31</v>
      </c>
      <c r="D12" s="129" t="s">
        <v>32</v>
      </c>
      <c r="E12" s="129"/>
      <c r="F12" s="129"/>
      <c r="G12" s="129"/>
      <c r="H12" s="130">
        <f>H13+H14</f>
        <v>0</v>
      </c>
      <c r="I12" s="130">
        <f>I13+I14</f>
        <v>0</v>
      </c>
      <c r="J12" s="135">
        <v>0.95</v>
      </c>
      <c r="K12" s="136">
        <f t="shared" si="0"/>
        <v>0</v>
      </c>
      <c r="L12" s="135">
        <v>0.85</v>
      </c>
      <c r="M12" s="136">
        <f t="shared" si="1"/>
        <v>0</v>
      </c>
      <c r="N12" s="135">
        <v>0.15</v>
      </c>
      <c r="O12" s="136">
        <f t="shared" si="2"/>
        <v>0</v>
      </c>
      <c r="P12" s="135">
        <v>0.05</v>
      </c>
      <c r="Q12" s="137">
        <f t="shared" si="3"/>
        <v>0</v>
      </c>
      <c r="R12" s="137" t="b">
        <f t="shared" si="4"/>
        <v>1</v>
      </c>
      <c r="S12" s="134"/>
      <c r="T12" s="12"/>
      <c r="U12" s="83"/>
      <c r="AA12" s="105"/>
      <c r="AB12" s="106"/>
      <c r="AC12" s="106"/>
    </row>
    <row r="13" spans="1:29" ht="233" customHeight="1" x14ac:dyDescent="0.4">
      <c r="A13" s="142" t="s">
        <v>33</v>
      </c>
      <c r="B13" s="151" t="s">
        <v>34</v>
      </c>
      <c r="C13" s="151" t="s">
        <v>35</v>
      </c>
      <c r="D13" s="131" t="s">
        <v>32</v>
      </c>
      <c r="E13" s="182"/>
      <c r="F13" s="182"/>
      <c r="G13" s="182"/>
      <c r="H13" s="183"/>
      <c r="I13" s="183"/>
      <c r="J13" s="145">
        <v>0.95</v>
      </c>
      <c r="K13" s="146">
        <f t="shared" si="0"/>
        <v>0</v>
      </c>
      <c r="L13" s="145">
        <v>0.85</v>
      </c>
      <c r="M13" s="146">
        <f t="shared" si="1"/>
        <v>0</v>
      </c>
      <c r="N13" s="145">
        <v>0.15</v>
      </c>
      <c r="O13" s="146">
        <f t="shared" si="2"/>
        <v>0</v>
      </c>
      <c r="P13" s="145">
        <v>0.05</v>
      </c>
      <c r="Q13" s="147">
        <f t="shared" si="3"/>
        <v>0</v>
      </c>
      <c r="R13" s="147" t="b">
        <f t="shared" si="4"/>
        <v>1</v>
      </c>
      <c r="S13" s="151" t="s">
        <v>23</v>
      </c>
      <c r="T13" s="12"/>
      <c r="U13" s="83"/>
      <c r="V13" s="84"/>
      <c r="AA13" s="93"/>
      <c r="AB13" s="94"/>
      <c r="AC13" s="94"/>
    </row>
    <row r="14" spans="1:29" ht="330" customHeight="1" x14ac:dyDescent="0.4">
      <c r="A14" s="142" t="s">
        <v>36</v>
      </c>
      <c r="B14" s="151" t="s">
        <v>37</v>
      </c>
      <c r="C14" s="151" t="s">
        <v>38</v>
      </c>
      <c r="D14" s="131" t="s">
        <v>32</v>
      </c>
      <c r="E14" s="182"/>
      <c r="F14" s="182"/>
      <c r="G14" s="182"/>
      <c r="H14" s="183"/>
      <c r="I14" s="183"/>
      <c r="J14" s="145">
        <v>0.95</v>
      </c>
      <c r="K14" s="146">
        <f t="shared" si="0"/>
        <v>0</v>
      </c>
      <c r="L14" s="145">
        <v>0.85</v>
      </c>
      <c r="M14" s="146">
        <f t="shared" si="1"/>
        <v>0</v>
      </c>
      <c r="N14" s="145">
        <v>0.15</v>
      </c>
      <c r="O14" s="146">
        <f t="shared" si="2"/>
        <v>0</v>
      </c>
      <c r="P14" s="145">
        <v>0.05</v>
      </c>
      <c r="Q14" s="147">
        <f t="shared" si="3"/>
        <v>0</v>
      </c>
      <c r="R14" s="147" t="b">
        <f t="shared" si="4"/>
        <v>1</v>
      </c>
      <c r="S14" s="151" t="s">
        <v>23</v>
      </c>
      <c r="T14" s="12"/>
      <c r="U14" s="83"/>
      <c r="V14" s="84"/>
      <c r="AA14" s="93"/>
      <c r="AB14" s="94"/>
      <c r="AC14" s="94"/>
    </row>
    <row r="15" spans="1:29" ht="16" x14ac:dyDescent="0.4">
      <c r="A15" s="133" t="s">
        <v>39</v>
      </c>
      <c r="B15" s="138" t="s">
        <v>40</v>
      </c>
      <c r="C15" s="138"/>
      <c r="D15" s="129" t="s">
        <v>41</v>
      </c>
      <c r="E15" s="129"/>
      <c r="F15" s="129"/>
      <c r="G15" s="129"/>
      <c r="H15" s="130">
        <f>H16+H17+H18+H19</f>
        <v>0</v>
      </c>
      <c r="I15" s="130">
        <f>I16+I17+I18+I19</f>
        <v>0</v>
      </c>
      <c r="J15" s="135">
        <v>0.95</v>
      </c>
      <c r="K15" s="136">
        <f t="shared" si="0"/>
        <v>0</v>
      </c>
      <c r="L15" s="135">
        <v>0.85</v>
      </c>
      <c r="M15" s="136">
        <f t="shared" si="1"/>
        <v>0</v>
      </c>
      <c r="N15" s="135">
        <v>0.15</v>
      </c>
      <c r="O15" s="136">
        <f t="shared" si="2"/>
        <v>0</v>
      </c>
      <c r="P15" s="135">
        <v>0.05</v>
      </c>
      <c r="Q15" s="137">
        <f t="shared" si="3"/>
        <v>0</v>
      </c>
      <c r="R15" s="137" t="b">
        <f t="shared" si="4"/>
        <v>1</v>
      </c>
      <c r="S15" s="134"/>
      <c r="T15" s="12"/>
      <c r="U15" s="90"/>
      <c r="V15" s="95"/>
      <c r="W15" s="96"/>
      <c r="X15" s="96"/>
      <c r="Y15" s="96"/>
      <c r="Z15" s="96"/>
      <c r="AA15" s="105"/>
      <c r="AB15" s="106"/>
      <c r="AC15" s="106"/>
    </row>
    <row r="16" spans="1:29" ht="323" customHeight="1" x14ac:dyDescent="0.4">
      <c r="A16" s="150" t="s">
        <v>42</v>
      </c>
      <c r="B16" s="151" t="s">
        <v>43</v>
      </c>
      <c r="C16" s="151" t="s">
        <v>44</v>
      </c>
      <c r="D16" s="131" t="s">
        <v>41</v>
      </c>
      <c r="E16" s="182"/>
      <c r="F16" s="182"/>
      <c r="G16" s="182"/>
      <c r="H16" s="183"/>
      <c r="I16" s="183"/>
      <c r="J16" s="145">
        <v>0.95</v>
      </c>
      <c r="K16" s="146">
        <f t="shared" si="0"/>
        <v>0</v>
      </c>
      <c r="L16" s="145">
        <v>0.85</v>
      </c>
      <c r="M16" s="146">
        <f t="shared" si="1"/>
        <v>0</v>
      </c>
      <c r="N16" s="145">
        <v>0.15</v>
      </c>
      <c r="O16" s="146">
        <f t="shared" si="2"/>
        <v>0</v>
      </c>
      <c r="P16" s="145">
        <v>0.05</v>
      </c>
      <c r="Q16" s="147">
        <f t="shared" si="3"/>
        <v>0</v>
      </c>
      <c r="R16" s="147" t="b">
        <f t="shared" si="4"/>
        <v>1</v>
      </c>
      <c r="S16" s="151" t="s">
        <v>23</v>
      </c>
      <c r="T16" s="12"/>
      <c r="U16" s="97"/>
      <c r="V16" s="92"/>
      <c r="W16" s="92"/>
      <c r="X16" s="92"/>
      <c r="Y16" s="92"/>
      <c r="Z16" s="92"/>
      <c r="AA16" s="106"/>
      <c r="AB16" s="106"/>
      <c r="AC16" s="106"/>
    </row>
    <row r="17" spans="1:32" ht="348.5" customHeight="1" x14ac:dyDescent="0.4">
      <c r="A17" s="150" t="s">
        <v>45</v>
      </c>
      <c r="B17" s="151" t="s">
        <v>46</v>
      </c>
      <c r="C17" s="151" t="s">
        <v>47</v>
      </c>
      <c r="D17" s="131" t="s">
        <v>41</v>
      </c>
      <c r="E17" s="182"/>
      <c r="F17" s="182"/>
      <c r="G17" s="182"/>
      <c r="H17" s="183"/>
      <c r="I17" s="183"/>
      <c r="J17" s="145">
        <v>0.95</v>
      </c>
      <c r="K17" s="146">
        <f t="shared" si="0"/>
        <v>0</v>
      </c>
      <c r="L17" s="145">
        <v>0.85</v>
      </c>
      <c r="M17" s="146">
        <f t="shared" si="1"/>
        <v>0</v>
      </c>
      <c r="N17" s="145">
        <v>0.15</v>
      </c>
      <c r="O17" s="146">
        <f t="shared" si="2"/>
        <v>0</v>
      </c>
      <c r="P17" s="145">
        <v>0.05</v>
      </c>
      <c r="Q17" s="147">
        <f t="shared" si="3"/>
        <v>0</v>
      </c>
      <c r="R17" s="147" t="b">
        <f t="shared" si="4"/>
        <v>1</v>
      </c>
      <c r="S17" s="151" t="s">
        <v>23</v>
      </c>
      <c r="T17" s="12"/>
      <c r="U17" s="98"/>
      <c r="V17" s="99"/>
      <c r="W17" s="99"/>
      <c r="X17" s="99"/>
      <c r="Y17" s="99"/>
      <c r="Z17" s="99"/>
      <c r="AA17" s="106"/>
      <c r="AB17" s="106"/>
      <c r="AC17" s="106"/>
      <c r="AF17" s="9"/>
    </row>
    <row r="18" spans="1:32" ht="247.5" customHeight="1" x14ac:dyDescent="0.4">
      <c r="A18" s="150" t="s">
        <v>48</v>
      </c>
      <c r="B18" s="151" t="s">
        <v>49</v>
      </c>
      <c r="C18" s="151" t="s">
        <v>50</v>
      </c>
      <c r="D18" s="131" t="s">
        <v>41</v>
      </c>
      <c r="E18" s="182"/>
      <c r="F18" s="182"/>
      <c r="G18" s="182"/>
      <c r="H18" s="183"/>
      <c r="I18" s="183"/>
      <c r="J18" s="145">
        <v>0.95</v>
      </c>
      <c r="K18" s="146">
        <f t="shared" si="0"/>
        <v>0</v>
      </c>
      <c r="L18" s="145">
        <v>0.85</v>
      </c>
      <c r="M18" s="146">
        <f t="shared" si="1"/>
        <v>0</v>
      </c>
      <c r="N18" s="145">
        <v>0.15</v>
      </c>
      <c r="O18" s="146">
        <f t="shared" si="2"/>
        <v>0</v>
      </c>
      <c r="P18" s="145">
        <v>0.05</v>
      </c>
      <c r="Q18" s="147">
        <f t="shared" si="3"/>
        <v>0</v>
      </c>
      <c r="R18" s="147" t="b">
        <f t="shared" si="4"/>
        <v>1</v>
      </c>
      <c r="S18" s="151" t="s">
        <v>23</v>
      </c>
      <c r="T18" s="12"/>
      <c r="U18" s="98"/>
      <c r="V18" s="99"/>
      <c r="W18" s="100"/>
      <c r="X18" s="100"/>
      <c r="Y18" s="100"/>
      <c r="Z18" s="100"/>
      <c r="AA18" s="94"/>
      <c r="AB18" s="94"/>
      <c r="AC18" s="94"/>
      <c r="AF18" s="9"/>
    </row>
    <row r="19" spans="1:32" ht="363" customHeight="1" x14ac:dyDescent="0.4">
      <c r="A19" s="150" t="s">
        <v>51</v>
      </c>
      <c r="B19" s="151" t="s">
        <v>52</v>
      </c>
      <c r="C19" s="151" t="s">
        <v>53</v>
      </c>
      <c r="D19" s="131" t="s">
        <v>41</v>
      </c>
      <c r="E19" s="182"/>
      <c r="F19" s="182"/>
      <c r="G19" s="182"/>
      <c r="H19" s="183"/>
      <c r="I19" s="183"/>
      <c r="J19" s="145">
        <v>0.95</v>
      </c>
      <c r="K19" s="146">
        <f t="shared" si="0"/>
        <v>0</v>
      </c>
      <c r="L19" s="145">
        <v>0.85</v>
      </c>
      <c r="M19" s="146">
        <f t="shared" si="1"/>
        <v>0</v>
      </c>
      <c r="N19" s="145">
        <v>0.15</v>
      </c>
      <c r="O19" s="146">
        <f t="shared" si="2"/>
        <v>0</v>
      </c>
      <c r="P19" s="145">
        <v>0.05</v>
      </c>
      <c r="Q19" s="147">
        <f t="shared" si="3"/>
        <v>0</v>
      </c>
      <c r="R19" s="147" t="b">
        <f t="shared" si="4"/>
        <v>1</v>
      </c>
      <c r="S19" s="151" t="s">
        <v>23</v>
      </c>
      <c r="T19" s="12"/>
      <c r="U19" s="98"/>
      <c r="V19" s="99"/>
      <c r="W19" s="100"/>
      <c r="X19" s="100"/>
      <c r="Y19" s="100"/>
      <c r="Z19" s="100"/>
      <c r="AA19" s="94"/>
      <c r="AB19" s="94"/>
      <c r="AC19" s="94"/>
      <c r="AF19" s="9"/>
    </row>
    <row r="20" spans="1:32" ht="32" x14ac:dyDescent="0.4">
      <c r="A20" s="117" t="s">
        <v>54</v>
      </c>
      <c r="B20" s="118" t="s">
        <v>55</v>
      </c>
      <c r="C20" s="118"/>
      <c r="D20" s="119"/>
      <c r="E20" s="119"/>
      <c r="F20" s="119"/>
      <c r="G20" s="119"/>
      <c r="H20" s="120">
        <f>H21+H24</f>
        <v>0</v>
      </c>
      <c r="I20" s="120">
        <f>I21+I24</f>
        <v>0</v>
      </c>
      <c r="J20" s="121">
        <v>0.95</v>
      </c>
      <c r="K20" s="122">
        <f t="shared" si="0"/>
        <v>0</v>
      </c>
      <c r="L20" s="121">
        <v>0.85</v>
      </c>
      <c r="M20" s="122">
        <f t="shared" si="1"/>
        <v>0</v>
      </c>
      <c r="N20" s="121">
        <v>0.15</v>
      </c>
      <c r="O20" s="122">
        <f t="shared" si="2"/>
        <v>0</v>
      </c>
      <c r="P20" s="121">
        <v>0.05</v>
      </c>
      <c r="Q20" s="123">
        <f t="shared" si="3"/>
        <v>0</v>
      </c>
      <c r="R20" s="123" t="b">
        <f t="shared" si="4"/>
        <v>1</v>
      </c>
      <c r="S20" s="118"/>
      <c r="T20" s="12"/>
      <c r="U20" s="98"/>
      <c r="V20" s="99"/>
      <c r="W20" s="100"/>
      <c r="X20" s="100"/>
      <c r="Y20" s="100"/>
      <c r="Z20" s="100"/>
      <c r="AA20" s="94"/>
      <c r="AB20" s="94"/>
      <c r="AC20" s="94"/>
      <c r="AF20" s="9"/>
    </row>
    <row r="21" spans="1:32" ht="145.5" customHeight="1" x14ac:dyDescent="0.4">
      <c r="A21" s="133" t="s">
        <v>56</v>
      </c>
      <c r="B21" s="134" t="s">
        <v>55</v>
      </c>
      <c r="C21" s="134" t="s">
        <v>57</v>
      </c>
      <c r="D21" s="129" t="s">
        <v>41</v>
      </c>
      <c r="E21" s="129"/>
      <c r="F21" s="129"/>
      <c r="G21" s="129"/>
      <c r="H21" s="130">
        <f>H22+H23</f>
        <v>0</v>
      </c>
      <c r="I21" s="130">
        <f>I22+I23</f>
        <v>0</v>
      </c>
      <c r="J21" s="135">
        <v>0.95</v>
      </c>
      <c r="K21" s="136">
        <f t="shared" si="0"/>
        <v>0</v>
      </c>
      <c r="L21" s="135">
        <v>0.85</v>
      </c>
      <c r="M21" s="136">
        <f t="shared" si="1"/>
        <v>0</v>
      </c>
      <c r="N21" s="135">
        <v>0.15</v>
      </c>
      <c r="O21" s="136">
        <f t="shared" si="2"/>
        <v>0</v>
      </c>
      <c r="P21" s="135">
        <v>0.05</v>
      </c>
      <c r="Q21" s="137">
        <f t="shared" si="3"/>
        <v>0</v>
      </c>
      <c r="R21" s="137" t="b">
        <f t="shared" si="4"/>
        <v>1</v>
      </c>
      <c r="S21" s="134"/>
      <c r="T21" s="12"/>
      <c r="U21" s="98"/>
      <c r="V21" s="99"/>
      <c r="W21" s="100"/>
      <c r="X21" s="100"/>
      <c r="Y21" s="100"/>
      <c r="Z21" s="100"/>
      <c r="AA21" s="94"/>
      <c r="AB21" s="94"/>
      <c r="AC21" s="94"/>
      <c r="AF21" s="9"/>
    </row>
    <row r="22" spans="1:32" ht="224" x14ac:dyDescent="0.4">
      <c r="A22" s="142" t="s">
        <v>58</v>
      </c>
      <c r="B22" s="151" t="s">
        <v>59</v>
      </c>
      <c r="C22" s="151" t="s">
        <v>60</v>
      </c>
      <c r="D22" s="131" t="s">
        <v>41</v>
      </c>
      <c r="E22" s="182"/>
      <c r="F22" s="182"/>
      <c r="G22" s="182"/>
      <c r="H22" s="183"/>
      <c r="I22" s="183"/>
      <c r="J22" s="145">
        <v>0.95</v>
      </c>
      <c r="K22" s="146">
        <f t="shared" si="0"/>
        <v>0</v>
      </c>
      <c r="L22" s="145">
        <v>0.85</v>
      </c>
      <c r="M22" s="146">
        <f t="shared" si="1"/>
        <v>0</v>
      </c>
      <c r="N22" s="145">
        <v>0.15</v>
      </c>
      <c r="O22" s="146">
        <f t="shared" si="2"/>
        <v>0</v>
      </c>
      <c r="P22" s="145">
        <v>0.05</v>
      </c>
      <c r="Q22" s="147">
        <f t="shared" si="3"/>
        <v>0</v>
      </c>
      <c r="R22" s="147" t="b">
        <f t="shared" si="4"/>
        <v>1</v>
      </c>
      <c r="S22" s="151" t="s">
        <v>23</v>
      </c>
      <c r="T22" s="12"/>
      <c r="U22" s="98"/>
      <c r="V22" s="99"/>
      <c r="W22" s="100"/>
      <c r="X22" s="100"/>
      <c r="Y22" s="100"/>
      <c r="Z22" s="100"/>
      <c r="AA22" s="94"/>
      <c r="AB22" s="94"/>
      <c r="AC22" s="94"/>
      <c r="AF22" s="9"/>
    </row>
    <row r="23" spans="1:32" ht="320" x14ac:dyDescent="0.4">
      <c r="A23" s="142" t="s">
        <v>61</v>
      </c>
      <c r="B23" s="151" t="s">
        <v>62</v>
      </c>
      <c r="C23" s="151" t="s">
        <v>63</v>
      </c>
      <c r="D23" s="131" t="s">
        <v>41</v>
      </c>
      <c r="E23" s="182"/>
      <c r="F23" s="182"/>
      <c r="G23" s="182"/>
      <c r="H23" s="183"/>
      <c r="I23" s="183"/>
      <c r="J23" s="145">
        <v>0.95</v>
      </c>
      <c r="K23" s="146">
        <f t="shared" si="0"/>
        <v>0</v>
      </c>
      <c r="L23" s="145">
        <v>0.85</v>
      </c>
      <c r="M23" s="146">
        <f t="shared" si="1"/>
        <v>0</v>
      </c>
      <c r="N23" s="145">
        <v>0.15</v>
      </c>
      <c r="O23" s="146">
        <f t="shared" si="2"/>
        <v>0</v>
      </c>
      <c r="P23" s="145">
        <v>0.05</v>
      </c>
      <c r="Q23" s="147">
        <f t="shared" si="3"/>
        <v>0</v>
      </c>
      <c r="R23" s="147" t="b">
        <f t="shared" si="4"/>
        <v>1</v>
      </c>
      <c r="S23" s="151" t="s">
        <v>23</v>
      </c>
      <c r="T23" s="12"/>
      <c r="U23" s="98"/>
      <c r="V23" s="99"/>
      <c r="W23" s="100"/>
      <c r="X23" s="100"/>
      <c r="Y23" s="100"/>
      <c r="Z23" s="100"/>
      <c r="AA23" s="94"/>
      <c r="AB23" s="94"/>
      <c r="AC23" s="94"/>
      <c r="AF23" s="9"/>
    </row>
    <row r="24" spans="1:32" ht="32" x14ac:dyDescent="0.4">
      <c r="A24" s="133" t="s">
        <v>64</v>
      </c>
      <c r="B24" s="138" t="s">
        <v>65</v>
      </c>
      <c r="C24" s="138"/>
      <c r="D24" s="129" t="s">
        <v>41</v>
      </c>
      <c r="E24" s="129"/>
      <c r="F24" s="129"/>
      <c r="G24" s="129"/>
      <c r="H24" s="130">
        <f>H25+H26+H27+H28</f>
        <v>0</v>
      </c>
      <c r="I24" s="130">
        <f>I25+I26+I27+I28</f>
        <v>0</v>
      </c>
      <c r="J24" s="135">
        <v>0.95</v>
      </c>
      <c r="K24" s="136">
        <f t="shared" si="0"/>
        <v>0</v>
      </c>
      <c r="L24" s="135">
        <v>0.85</v>
      </c>
      <c r="M24" s="136">
        <f t="shared" si="1"/>
        <v>0</v>
      </c>
      <c r="N24" s="135">
        <v>0.15</v>
      </c>
      <c r="O24" s="136">
        <f t="shared" si="2"/>
        <v>0</v>
      </c>
      <c r="P24" s="135">
        <v>0.05</v>
      </c>
      <c r="Q24" s="137">
        <f t="shared" si="3"/>
        <v>0</v>
      </c>
      <c r="R24" s="137" t="b">
        <f t="shared" si="4"/>
        <v>1</v>
      </c>
      <c r="S24" s="134"/>
      <c r="T24" s="12"/>
      <c r="U24" s="98"/>
      <c r="V24" s="99"/>
      <c r="W24" s="100"/>
      <c r="X24" s="100"/>
      <c r="Y24" s="100"/>
      <c r="Z24" s="100"/>
      <c r="AA24" s="94"/>
      <c r="AB24" s="94"/>
      <c r="AC24" s="94"/>
      <c r="AF24" s="9"/>
    </row>
    <row r="25" spans="1:32" ht="320" x14ac:dyDescent="0.4">
      <c r="A25" s="150" t="s">
        <v>66</v>
      </c>
      <c r="B25" s="151" t="s">
        <v>67</v>
      </c>
      <c r="C25" s="151" t="s">
        <v>68</v>
      </c>
      <c r="D25" s="131" t="s">
        <v>41</v>
      </c>
      <c r="E25" s="182"/>
      <c r="F25" s="182"/>
      <c r="G25" s="182"/>
      <c r="H25" s="183"/>
      <c r="I25" s="183"/>
      <c r="J25" s="145">
        <v>0.95</v>
      </c>
      <c r="K25" s="146">
        <f t="shared" si="0"/>
        <v>0</v>
      </c>
      <c r="L25" s="145">
        <v>0.85</v>
      </c>
      <c r="M25" s="146">
        <f t="shared" si="1"/>
        <v>0</v>
      </c>
      <c r="N25" s="145">
        <v>0.15</v>
      </c>
      <c r="O25" s="146">
        <f t="shared" si="2"/>
        <v>0</v>
      </c>
      <c r="P25" s="145">
        <v>0.05</v>
      </c>
      <c r="Q25" s="147">
        <f t="shared" si="3"/>
        <v>0</v>
      </c>
      <c r="R25" s="147" t="b">
        <f t="shared" si="4"/>
        <v>1</v>
      </c>
      <c r="S25" s="151" t="s">
        <v>23</v>
      </c>
      <c r="T25" s="12"/>
      <c r="U25" s="98"/>
      <c r="V25" s="99"/>
      <c r="W25" s="100"/>
      <c r="X25" s="100"/>
      <c r="Y25" s="100"/>
      <c r="Z25" s="100"/>
      <c r="AA25" s="94"/>
      <c r="AB25" s="94"/>
      <c r="AC25" s="94"/>
      <c r="AF25" s="9"/>
    </row>
    <row r="26" spans="1:32" ht="360" customHeight="1" x14ac:dyDescent="0.4">
      <c r="A26" s="152" t="s">
        <v>69</v>
      </c>
      <c r="B26" s="151" t="s">
        <v>70</v>
      </c>
      <c r="C26" s="151" t="s">
        <v>71</v>
      </c>
      <c r="D26" s="131" t="s">
        <v>41</v>
      </c>
      <c r="E26" s="182"/>
      <c r="F26" s="182"/>
      <c r="G26" s="182"/>
      <c r="H26" s="183"/>
      <c r="I26" s="183"/>
      <c r="J26" s="145">
        <v>0.95</v>
      </c>
      <c r="K26" s="146">
        <f t="shared" si="0"/>
        <v>0</v>
      </c>
      <c r="L26" s="145">
        <v>0.85</v>
      </c>
      <c r="M26" s="146">
        <f t="shared" si="1"/>
        <v>0</v>
      </c>
      <c r="N26" s="145">
        <v>0.15</v>
      </c>
      <c r="O26" s="146">
        <f t="shared" si="2"/>
        <v>0</v>
      </c>
      <c r="P26" s="145">
        <v>0.05</v>
      </c>
      <c r="Q26" s="147">
        <f t="shared" si="3"/>
        <v>0</v>
      </c>
      <c r="R26" s="147" t="b">
        <f t="shared" si="4"/>
        <v>1</v>
      </c>
      <c r="S26" s="151" t="s">
        <v>23</v>
      </c>
      <c r="T26" s="12"/>
      <c r="U26" s="98"/>
      <c r="V26" s="99"/>
      <c r="W26" s="100"/>
      <c r="X26" s="100"/>
      <c r="Y26" s="100"/>
      <c r="Z26" s="100"/>
      <c r="AA26" s="94"/>
      <c r="AB26" s="94"/>
      <c r="AC26" s="94"/>
      <c r="AF26" s="9"/>
    </row>
    <row r="27" spans="1:32" ht="269.5" customHeight="1" x14ac:dyDescent="0.4">
      <c r="A27" s="142" t="s">
        <v>72</v>
      </c>
      <c r="B27" s="151" t="s">
        <v>73</v>
      </c>
      <c r="C27" s="151" t="s">
        <v>74</v>
      </c>
      <c r="D27" s="131" t="s">
        <v>41</v>
      </c>
      <c r="E27" s="182"/>
      <c r="F27" s="182"/>
      <c r="G27" s="182"/>
      <c r="H27" s="183"/>
      <c r="I27" s="183"/>
      <c r="J27" s="145">
        <v>0.95</v>
      </c>
      <c r="K27" s="146">
        <f t="shared" si="0"/>
        <v>0</v>
      </c>
      <c r="L27" s="145">
        <v>0.85</v>
      </c>
      <c r="M27" s="146">
        <f t="shared" si="1"/>
        <v>0</v>
      </c>
      <c r="N27" s="145">
        <v>0.15</v>
      </c>
      <c r="O27" s="146">
        <f t="shared" si="2"/>
        <v>0</v>
      </c>
      <c r="P27" s="145">
        <v>0.05</v>
      </c>
      <c r="Q27" s="147">
        <f t="shared" si="3"/>
        <v>0</v>
      </c>
      <c r="R27" s="147" t="b">
        <f t="shared" si="4"/>
        <v>1</v>
      </c>
      <c r="S27" s="151" t="s">
        <v>23</v>
      </c>
      <c r="T27" s="12"/>
      <c r="U27" s="98"/>
      <c r="V27" s="99"/>
      <c r="W27" s="100"/>
      <c r="X27" s="100"/>
      <c r="Y27" s="100"/>
      <c r="Z27" s="100"/>
      <c r="AA27" s="94"/>
      <c r="AB27" s="94"/>
      <c r="AC27" s="94"/>
      <c r="AF27" s="9"/>
    </row>
    <row r="28" spans="1:32" ht="386.5" customHeight="1" x14ac:dyDescent="0.4">
      <c r="A28" s="142" t="s">
        <v>75</v>
      </c>
      <c r="B28" s="151" t="s">
        <v>76</v>
      </c>
      <c r="C28" s="151" t="s">
        <v>77</v>
      </c>
      <c r="D28" s="131" t="s">
        <v>41</v>
      </c>
      <c r="E28" s="182"/>
      <c r="F28" s="182"/>
      <c r="G28" s="182"/>
      <c r="H28" s="183"/>
      <c r="I28" s="183"/>
      <c r="J28" s="145">
        <v>0.95</v>
      </c>
      <c r="K28" s="146">
        <f t="shared" si="0"/>
        <v>0</v>
      </c>
      <c r="L28" s="145">
        <v>0.85</v>
      </c>
      <c r="M28" s="146">
        <f t="shared" si="1"/>
        <v>0</v>
      </c>
      <c r="N28" s="145">
        <v>0.15</v>
      </c>
      <c r="O28" s="146">
        <f t="shared" si="2"/>
        <v>0</v>
      </c>
      <c r="P28" s="145">
        <v>0.05</v>
      </c>
      <c r="Q28" s="147">
        <f t="shared" si="3"/>
        <v>0</v>
      </c>
      <c r="R28" s="147" t="b">
        <f t="shared" si="4"/>
        <v>1</v>
      </c>
      <c r="S28" s="151" t="s">
        <v>23</v>
      </c>
      <c r="T28" s="12"/>
      <c r="U28" s="98"/>
      <c r="V28" s="99"/>
      <c r="W28" s="100"/>
      <c r="X28" s="100"/>
      <c r="Y28" s="100"/>
      <c r="Z28" s="100"/>
      <c r="AA28" s="94"/>
      <c r="AB28" s="94"/>
      <c r="AC28" s="94"/>
      <c r="AF28" s="9"/>
    </row>
    <row r="29" spans="1:32" ht="29.5" customHeight="1" x14ac:dyDescent="0.4">
      <c r="A29" s="117" t="s">
        <v>78</v>
      </c>
      <c r="B29" s="118" t="s">
        <v>79</v>
      </c>
      <c r="C29" s="118"/>
      <c r="D29" s="119" t="s">
        <v>18</v>
      </c>
      <c r="E29" s="119" t="s">
        <v>18</v>
      </c>
      <c r="F29" s="119" t="s">
        <v>18</v>
      </c>
      <c r="G29" s="119" t="s">
        <v>18</v>
      </c>
      <c r="H29" s="120">
        <f>H30</f>
        <v>0</v>
      </c>
      <c r="I29" s="120">
        <f>I30</f>
        <v>0</v>
      </c>
      <c r="J29" s="124">
        <v>0.95</v>
      </c>
      <c r="K29" s="125">
        <f t="shared" si="0"/>
        <v>0</v>
      </c>
      <c r="L29" s="124">
        <v>0.85</v>
      </c>
      <c r="M29" s="122">
        <f t="shared" si="1"/>
        <v>0</v>
      </c>
      <c r="N29" s="124">
        <v>0.15</v>
      </c>
      <c r="O29" s="122">
        <f t="shared" si="2"/>
        <v>0</v>
      </c>
      <c r="P29" s="121">
        <v>0.05</v>
      </c>
      <c r="Q29" s="123">
        <f t="shared" si="3"/>
        <v>0</v>
      </c>
      <c r="R29" s="123" t="b">
        <f t="shared" si="4"/>
        <v>1</v>
      </c>
      <c r="S29" s="118"/>
      <c r="T29" s="11"/>
      <c r="W29" s="101"/>
      <c r="X29" s="101"/>
      <c r="Y29" s="101"/>
      <c r="Z29" s="101"/>
    </row>
    <row r="30" spans="1:32" ht="299.5" customHeight="1" x14ac:dyDescent="0.4">
      <c r="A30" s="133" t="s">
        <v>80</v>
      </c>
      <c r="B30" s="134" t="s">
        <v>272</v>
      </c>
      <c r="C30" s="134" t="s">
        <v>266</v>
      </c>
      <c r="D30" s="129" t="s">
        <v>41</v>
      </c>
      <c r="E30" s="182"/>
      <c r="F30" s="182"/>
      <c r="G30" s="182"/>
      <c r="H30" s="183"/>
      <c r="I30" s="183"/>
      <c r="J30" s="159">
        <v>0.95</v>
      </c>
      <c r="K30" s="136">
        <f t="shared" si="0"/>
        <v>0</v>
      </c>
      <c r="L30" s="159">
        <v>0.85</v>
      </c>
      <c r="M30" s="136">
        <f t="shared" si="1"/>
        <v>0</v>
      </c>
      <c r="N30" s="159">
        <v>0.15</v>
      </c>
      <c r="O30" s="136">
        <f t="shared" si="2"/>
        <v>0</v>
      </c>
      <c r="P30" s="135">
        <v>0.05</v>
      </c>
      <c r="Q30" s="137">
        <f t="shared" si="3"/>
        <v>0</v>
      </c>
      <c r="R30" s="137" t="b">
        <f t="shared" si="4"/>
        <v>1</v>
      </c>
      <c r="S30" s="134" t="s">
        <v>81</v>
      </c>
      <c r="T30" s="85"/>
      <c r="U30" s="102"/>
      <c r="V30" s="103"/>
      <c r="W30" s="108"/>
      <c r="X30" s="108"/>
      <c r="Y30" s="108"/>
      <c r="Z30" s="108"/>
      <c r="AA30" s="108"/>
    </row>
    <row r="31" spans="1:32" ht="302.5" customHeight="1" x14ac:dyDescent="0.4">
      <c r="A31" s="117">
        <v>10</v>
      </c>
      <c r="B31" s="126" t="s">
        <v>82</v>
      </c>
      <c r="C31" s="126" t="s">
        <v>161</v>
      </c>
      <c r="D31" s="127" t="s">
        <v>41</v>
      </c>
      <c r="E31" s="184" t="s">
        <v>18</v>
      </c>
      <c r="F31" s="184" t="s">
        <v>18</v>
      </c>
      <c r="G31" s="184" t="s">
        <v>18</v>
      </c>
      <c r="H31" s="185"/>
      <c r="I31" s="185"/>
      <c r="J31" s="121">
        <v>0.95</v>
      </c>
      <c r="K31" s="122">
        <f t="shared" si="0"/>
        <v>0</v>
      </c>
      <c r="L31" s="121">
        <v>0.85</v>
      </c>
      <c r="M31" s="122">
        <f t="shared" si="1"/>
        <v>0</v>
      </c>
      <c r="N31" s="121">
        <v>0.15</v>
      </c>
      <c r="O31" s="122">
        <f t="shared" si="2"/>
        <v>0</v>
      </c>
      <c r="P31" s="121">
        <v>0.05</v>
      </c>
      <c r="Q31" s="123">
        <f t="shared" si="3"/>
        <v>0</v>
      </c>
      <c r="R31" s="123" t="b">
        <f t="shared" si="4"/>
        <v>1</v>
      </c>
      <c r="S31" s="126" t="s">
        <v>23</v>
      </c>
      <c r="T31" s="11"/>
      <c r="V31" s="84"/>
      <c r="W31" s="96"/>
      <c r="Y31" s="101"/>
      <c r="Z31" s="101"/>
      <c r="AA31" s="104"/>
    </row>
    <row r="32" spans="1:32" ht="16" x14ac:dyDescent="0.4">
      <c r="A32" s="117">
        <v>13</v>
      </c>
      <c r="B32" s="126" t="s">
        <v>83</v>
      </c>
      <c r="C32" s="126"/>
      <c r="D32" s="127" t="s">
        <v>41</v>
      </c>
      <c r="E32" s="119" t="s">
        <v>18</v>
      </c>
      <c r="F32" s="119" t="s">
        <v>18</v>
      </c>
      <c r="G32" s="119" t="s">
        <v>18</v>
      </c>
      <c r="H32" s="120">
        <f>H33+H34+H35+H36</f>
        <v>0</v>
      </c>
      <c r="I32" s="120">
        <f>I33+I34+I35+I36</f>
        <v>0</v>
      </c>
      <c r="J32" s="121">
        <v>0.95</v>
      </c>
      <c r="K32" s="122">
        <f t="shared" si="0"/>
        <v>0</v>
      </c>
      <c r="L32" s="121">
        <v>0.85</v>
      </c>
      <c r="M32" s="122">
        <f t="shared" si="1"/>
        <v>0</v>
      </c>
      <c r="N32" s="121">
        <v>0.15</v>
      </c>
      <c r="O32" s="122">
        <f t="shared" si="2"/>
        <v>0</v>
      </c>
      <c r="P32" s="121">
        <v>0.05</v>
      </c>
      <c r="Q32" s="123">
        <f t="shared" si="3"/>
        <v>0</v>
      </c>
      <c r="R32" s="123" t="b">
        <f t="shared" si="4"/>
        <v>1</v>
      </c>
      <c r="S32" s="126"/>
      <c r="T32" s="11"/>
    </row>
    <row r="33" spans="1:33" ht="320" x14ac:dyDescent="0.4">
      <c r="A33" s="133" t="s">
        <v>84</v>
      </c>
      <c r="B33" s="160" t="s">
        <v>85</v>
      </c>
      <c r="C33" s="160" t="s">
        <v>265</v>
      </c>
      <c r="D33" s="141" t="s">
        <v>41</v>
      </c>
      <c r="E33" s="182"/>
      <c r="F33" s="182"/>
      <c r="G33" s="182"/>
      <c r="H33" s="183"/>
      <c r="I33" s="183"/>
      <c r="J33" s="135">
        <v>0.95</v>
      </c>
      <c r="K33" s="136">
        <f t="shared" si="0"/>
        <v>0</v>
      </c>
      <c r="L33" s="135">
        <v>0.85</v>
      </c>
      <c r="M33" s="136">
        <f t="shared" si="1"/>
        <v>0</v>
      </c>
      <c r="N33" s="135">
        <v>0.15</v>
      </c>
      <c r="O33" s="136">
        <f t="shared" si="2"/>
        <v>0</v>
      </c>
      <c r="P33" s="135">
        <v>0.05</v>
      </c>
      <c r="Q33" s="137">
        <f t="shared" si="3"/>
        <v>0</v>
      </c>
      <c r="R33" s="137" t="b">
        <f t="shared" si="4"/>
        <v>1</v>
      </c>
      <c r="S33" s="160" t="s">
        <v>23</v>
      </c>
      <c r="T33" s="12"/>
    </row>
    <row r="34" spans="1:33" ht="361.5" customHeight="1" x14ac:dyDescent="0.4">
      <c r="A34" s="133" t="s">
        <v>86</v>
      </c>
      <c r="B34" s="140" t="s">
        <v>87</v>
      </c>
      <c r="C34" s="266" t="s">
        <v>170</v>
      </c>
      <c r="D34" s="141" t="s">
        <v>41</v>
      </c>
      <c r="E34" s="182"/>
      <c r="F34" s="182"/>
      <c r="G34" s="182"/>
      <c r="H34" s="183"/>
      <c r="I34" s="183"/>
      <c r="J34" s="135">
        <v>0.95</v>
      </c>
      <c r="K34" s="136">
        <f t="shared" si="0"/>
        <v>0</v>
      </c>
      <c r="L34" s="135">
        <v>0.85</v>
      </c>
      <c r="M34" s="136">
        <f t="shared" si="1"/>
        <v>0</v>
      </c>
      <c r="N34" s="135">
        <v>0.15</v>
      </c>
      <c r="O34" s="136">
        <f t="shared" si="2"/>
        <v>0</v>
      </c>
      <c r="P34" s="135">
        <v>0.05</v>
      </c>
      <c r="Q34" s="137">
        <f t="shared" si="3"/>
        <v>0</v>
      </c>
      <c r="R34" s="137" t="b">
        <f t="shared" si="4"/>
        <v>1</v>
      </c>
      <c r="S34" s="140" t="s">
        <v>23</v>
      </c>
      <c r="T34" s="12"/>
    </row>
    <row r="35" spans="1:33" ht="224" x14ac:dyDescent="0.4">
      <c r="A35" s="139" t="s">
        <v>88</v>
      </c>
      <c r="B35" s="140" t="s">
        <v>89</v>
      </c>
      <c r="C35" s="140" t="s">
        <v>90</v>
      </c>
      <c r="D35" s="141" t="s">
        <v>41</v>
      </c>
      <c r="E35" s="182"/>
      <c r="F35" s="182"/>
      <c r="G35" s="182"/>
      <c r="H35" s="183"/>
      <c r="I35" s="183"/>
      <c r="J35" s="135">
        <v>0.95</v>
      </c>
      <c r="K35" s="136">
        <f t="shared" si="0"/>
        <v>0</v>
      </c>
      <c r="L35" s="135">
        <v>0.85</v>
      </c>
      <c r="M35" s="136">
        <f t="shared" si="1"/>
        <v>0</v>
      </c>
      <c r="N35" s="135">
        <v>0.15</v>
      </c>
      <c r="O35" s="136">
        <f t="shared" si="2"/>
        <v>0</v>
      </c>
      <c r="P35" s="135">
        <v>0.05</v>
      </c>
      <c r="Q35" s="137">
        <f t="shared" si="3"/>
        <v>0</v>
      </c>
      <c r="R35" s="137" t="b">
        <f t="shared" si="4"/>
        <v>1</v>
      </c>
      <c r="S35" s="140" t="s">
        <v>23</v>
      </c>
      <c r="T35" s="12"/>
    </row>
    <row r="36" spans="1:33" s="86" customFormat="1" ht="16" x14ac:dyDescent="0.4">
      <c r="A36" s="139" t="s">
        <v>91</v>
      </c>
      <c r="B36" s="140" t="s">
        <v>92</v>
      </c>
      <c r="C36" s="140"/>
      <c r="D36" s="141"/>
      <c r="E36" s="129"/>
      <c r="F36" s="129"/>
      <c r="G36" s="129"/>
      <c r="H36" s="130">
        <f>H37+H40+H41+H42+H43+H44+H45+H46</f>
        <v>0</v>
      </c>
      <c r="I36" s="130">
        <f>I37+I40+I41+I42+I43+I44+I45+I46</f>
        <v>0</v>
      </c>
      <c r="J36" s="135">
        <v>0.95</v>
      </c>
      <c r="K36" s="136">
        <f t="shared" si="0"/>
        <v>0</v>
      </c>
      <c r="L36" s="135">
        <v>0.85</v>
      </c>
      <c r="M36" s="136">
        <f t="shared" si="1"/>
        <v>0</v>
      </c>
      <c r="N36" s="135">
        <v>0.15</v>
      </c>
      <c r="O36" s="136">
        <f t="shared" si="2"/>
        <v>0</v>
      </c>
      <c r="P36" s="135">
        <v>0.05</v>
      </c>
      <c r="Q36" s="137">
        <f t="shared" si="3"/>
        <v>0</v>
      </c>
      <c r="R36" s="137" t="b">
        <f t="shared" si="4"/>
        <v>1</v>
      </c>
      <c r="S36" s="140"/>
      <c r="T36" s="12"/>
      <c r="U36" s="6"/>
      <c r="V36" s="6"/>
      <c r="W36" s="6"/>
      <c r="X36" s="6"/>
      <c r="Y36" s="6"/>
      <c r="Z36" s="6"/>
      <c r="AA36" s="6"/>
      <c r="AB36" s="6"/>
      <c r="AC36" s="6"/>
      <c r="AD36" s="6"/>
      <c r="AE36" s="6"/>
      <c r="AF36" s="6"/>
      <c r="AG36" s="6"/>
    </row>
    <row r="37" spans="1:33" ht="219.5" customHeight="1" x14ac:dyDescent="0.4">
      <c r="A37" s="142" t="s">
        <v>93</v>
      </c>
      <c r="B37" s="143" t="s">
        <v>94</v>
      </c>
      <c r="C37" s="143" t="s">
        <v>95</v>
      </c>
      <c r="D37" s="144" t="s">
        <v>41</v>
      </c>
      <c r="E37" s="131"/>
      <c r="F37" s="131"/>
      <c r="G37" s="131"/>
      <c r="H37" s="132">
        <f>H38+H39</f>
        <v>0</v>
      </c>
      <c r="I37" s="132">
        <f>I38+I39</f>
        <v>0</v>
      </c>
      <c r="J37" s="145">
        <v>0.95</v>
      </c>
      <c r="K37" s="146">
        <f t="shared" si="0"/>
        <v>0</v>
      </c>
      <c r="L37" s="145">
        <v>0.85</v>
      </c>
      <c r="M37" s="146">
        <f t="shared" si="1"/>
        <v>0</v>
      </c>
      <c r="N37" s="145">
        <v>0.15</v>
      </c>
      <c r="O37" s="146">
        <f t="shared" si="2"/>
        <v>0</v>
      </c>
      <c r="P37" s="145">
        <v>0.05</v>
      </c>
      <c r="Q37" s="147">
        <f t="shared" si="3"/>
        <v>0</v>
      </c>
      <c r="R37" s="147" t="b">
        <f t="shared" si="4"/>
        <v>1</v>
      </c>
      <c r="S37" s="143" t="s">
        <v>26</v>
      </c>
      <c r="T37" s="12"/>
    </row>
    <row r="38" spans="1:33" ht="224" x14ac:dyDescent="0.4">
      <c r="A38" s="115" t="s">
        <v>96</v>
      </c>
      <c r="B38" s="112" t="s">
        <v>97</v>
      </c>
      <c r="C38" s="112" t="s">
        <v>98</v>
      </c>
      <c r="D38" s="113" t="s">
        <v>41</v>
      </c>
      <c r="E38" s="186"/>
      <c r="F38" s="186"/>
      <c r="G38" s="186"/>
      <c r="H38" s="187"/>
      <c r="I38" s="187"/>
      <c r="J38" s="109">
        <v>0.95</v>
      </c>
      <c r="K38" s="110">
        <f t="shared" si="0"/>
        <v>0</v>
      </c>
      <c r="L38" s="109">
        <v>0.85</v>
      </c>
      <c r="M38" s="110">
        <f t="shared" si="1"/>
        <v>0</v>
      </c>
      <c r="N38" s="109">
        <v>0.15</v>
      </c>
      <c r="O38" s="110">
        <f t="shared" si="2"/>
        <v>0</v>
      </c>
      <c r="P38" s="109">
        <v>0.05</v>
      </c>
      <c r="Q38" s="111">
        <f t="shared" si="3"/>
        <v>0</v>
      </c>
      <c r="R38" s="111" t="b">
        <f t="shared" si="4"/>
        <v>1</v>
      </c>
      <c r="S38" s="112" t="s">
        <v>26</v>
      </c>
      <c r="T38" s="85"/>
    </row>
    <row r="39" spans="1:33" ht="320.5" customHeight="1" x14ac:dyDescent="0.4">
      <c r="A39" s="115" t="s">
        <v>99</v>
      </c>
      <c r="B39" s="112" t="s">
        <v>100</v>
      </c>
      <c r="C39" s="112" t="s">
        <v>101</v>
      </c>
      <c r="D39" s="113" t="s">
        <v>41</v>
      </c>
      <c r="E39" s="186"/>
      <c r="F39" s="186"/>
      <c r="G39" s="186"/>
      <c r="H39" s="187"/>
      <c r="I39" s="187"/>
      <c r="J39" s="109">
        <v>0.95</v>
      </c>
      <c r="K39" s="110">
        <f t="shared" si="0"/>
        <v>0</v>
      </c>
      <c r="L39" s="109">
        <v>0.85</v>
      </c>
      <c r="M39" s="110">
        <f t="shared" si="1"/>
        <v>0</v>
      </c>
      <c r="N39" s="109">
        <v>0.15</v>
      </c>
      <c r="O39" s="110">
        <f t="shared" si="2"/>
        <v>0</v>
      </c>
      <c r="P39" s="109">
        <v>0.05</v>
      </c>
      <c r="Q39" s="111">
        <f t="shared" si="3"/>
        <v>0</v>
      </c>
      <c r="R39" s="111" t="b">
        <f t="shared" si="4"/>
        <v>1</v>
      </c>
      <c r="S39" s="112" t="s">
        <v>26</v>
      </c>
      <c r="T39" s="13"/>
    </row>
    <row r="40" spans="1:33" ht="320.5" customHeight="1" x14ac:dyDescent="0.4">
      <c r="A40" s="154" t="s">
        <v>102</v>
      </c>
      <c r="B40" s="143" t="s">
        <v>103</v>
      </c>
      <c r="C40" s="143" t="s">
        <v>104</v>
      </c>
      <c r="D40" s="155" t="s">
        <v>41</v>
      </c>
      <c r="E40" s="186"/>
      <c r="F40" s="186"/>
      <c r="G40" s="186"/>
      <c r="H40" s="187"/>
      <c r="I40" s="187"/>
      <c r="J40" s="145">
        <v>0.95</v>
      </c>
      <c r="K40" s="146">
        <f t="shared" si="0"/>
        <v>0</v>
      </c>
      <c r="L40" s="145">
        <v>0.85</v>
      </c>
      <c r="M40" s="146">
        <f t="shared" si="1"/>
        <v>0</v>
      </c>
      <c r="N40" s="145">
        <v>0.15</v>
      </c>
      <c r="O40" s="146">
        <f t="shared" si="2"/>
        <v>0</v>
      </c>
      <c r="P40" s="145">
        <v>0.05</v>
      </c>
      <c r="Q40" s="147">
        <f t="shared" si="3"/>
        <v>0</v>
      </c>
      <c r="R40" s="147" t="b">
        <f t="shared" si="4"/>
        <v>1</v>
      </c>
      <c r="S40" s="143" t="s">
        <v>26</v>
      </c>
    </row>
    <row r="41" spans="1:33" ht="350" customHeight="1" x14ac:dyDescent="0.4">
      <c r="A41" s="154" t="s">
        <v>105</v>
      </c>
      <c r="B41" s="153" t="s">
        <v>106</v>
      </c>
      <c r="C41" s="153" t="s">
        <v>107</v>
      </c>
      <c r="D41" s="156" t="s">
        <v>41</v>
      </c>
      <c r="E41" s="188"/>
      <c r="F41" s="188"/>
      <c r="G41" s="188"/>
      <c r="H41" s="189"/>
      <c r="I41" s="189"/>
      <c r="J41" s="145">
        <v>0.95</v>
      </c>
      <c r="K41" s="146">
        <f t="shared" si="0"/>
        <v>0</v>
      </c>
      <c r="L41" s="145">
        <v>0.85</v>
      </c>
      <c r="M41" s="146">
        <f t="shared" si="1"/>
        <v>0</v>
      </c>
      <c r="N41" s="145">
        <v>0.15</v>
      </c>
      <c r="O41" s="146">
        <f t="shared" si="2"/>
        <v>0</v>
      </c>
      <c r="P41" s="145">
        <v>0.05</v>
      </c>
      <c r="Q41" s="147">
        <f t="shared" si="3"/>
        <v>0</v>
      </c>
      <c r="R41" s="147" t="b">
        <f t="shared" si="4"/>
        <v>1</v>
      </c>
      <c r="S41" s="153" t="s">
        <v>26</v>
      </c>
    </row>
    <row r="42" spans="1:33" ht="251.5" customHeight="1" x14ac:dyDescent="0.4">
      <c r="A42" s="154" t="s">
        <v>108</v>
      </c>
      <c r="B42" s="153" t="s">
        <v>109</v>
      </c>
      <c r="C42" s="153" t="s">
        <v>110</v>
      </c>
      <c r="D42" s="156" t="s">
        <v>41</v>
      </c>
      <c r="E42" s="188"/>
      <c r="F42" s="188"/>
      <c r="G42" s="188"/>
      <c r="H42" s="190"/>
      <c r="I42" s="190"/>
      <c r="J42" s="145">
        <v>0.95</v>
      </c>
      <c r="K42" s="146">
        <f t="shared" si="0"/>
        <v>0</v>
      </c>
      <c r="L42" s="145">
        <v>0.85</v>
      </c>
      <c r="M42" s="146">
        <f t="shared" si="1"/>
        <v>0</v>
      </c>
      <c r="N42" s="145">
        <v>0.15</v>
      </c>
      <c r="O42" s="146">
        <f t="shared" si="2"/>
        <v>0</v>
      </c>
      <c r="P42" s="145">
        <v>0.05</v>
      </c>
      <c r="Q42" s="147">
        <f t="shared" si="3"/>
        <v>0</v>
      </c>
      <c r="R42" s="147" t="b">
        <f t="shared" si="4"/>
        <v>1</v>
      </c>
      <c r="S42" s="153" t="s">
        <v>26</v>
      </c>
    </row>
    <row r="43" spans="1:33" ht="347.5" customHeight="1" x14ac:dyDescent="0.4">
      <c r="A43" s="154" t="s">
        <v>111</v>
      </c>
      <c r="B43" s="153" t="s">
        <v>112</v>
      </c>
      <c r="C43" s="153" t="s">
        <v>113</v>
      </c>
      <c r="D43" s="156" t="s">
        <v>41</v>
      </c>
      <c r="E43" s="188"/>
      <c r="F43" s="188"/>
      <c r="G43" s="188"/>
      <c r="H43" s="190"/>
      <c r="I43" s="190"/>
      <c r="J43" s="145">
        <v>0.95</v>
      </c>
      <c r="K43" s="146">
        <f t="shared" si="0"/>
        <v>0</v>
      </c>
      <c r="L43" s="145">
        <v>0.85</v>
      </c>
      <c r="M43" s="146">
        <f t="shared" si="1"/>
        <v>0</v>
      </c>
      <c r="N43" s="145">
        <v>0.15</v>
      </c>
      <c r="O43" s="146">
        <f t="shared" si="2"/>
        <v>0</v>
      </c>
      <c r="P43" s="145">
        <v>0.05</v>
      </c>
      <c r="Q43" s="147">
        <f t="shared" si="3"/>
        <v>0</v>
      </c>
      <c r="R43" s="147" t="b">
        <f t="shared" si="4"/>
        <v>1</v>
      </c>
      <c r="S43" s="153" t="s">
        <v>26</v>
      </c>
    </row>
    <row r="44" spans="1:33" ht="362" customHeight="1" x14ac:dyDescent="0.4">
      <c r="A44" s="154" t="s">
        <v>114</v>
      </c>
      <c r="B44" s="153" t="s">
        <v>115</v>
      </c>
      <c r="C44" s="153" t="s">
        <v>116</v>
      </c>
      <c r="D44" s="156" t="s">
        <v>41</v>
      </c>
      <c r="E44" s="188"/>
      <c r="F44" s="188"/>
      <c r="G44" s="188"/>
      <c r="H44" s="190"/>
      <c r="I44" s="190"/>
      <c r="J44" s="145">
        <v>0.95</v>
      </c>
      <c r="K44" s="146">
        <f t="shared" si="0"/>
        <v>0</v>
      </c>
      <c r="L44" s="145">
        <v>0.85</v>
      </c>
      <c r="M44" s="146">
        <f t="shared" si="1"/>
        <v>0</v>
      </c>
      <c r="N44" s="145">
        <v>0.15</v>
      </c>
      <c r="O44" s="146">
        <f t="shared" si="2"/>
        <v>0</v>
      </c>
      <c r="P44" s="145">
        <v>0.05</v>
      </c>
      <c r="Q44" s="147">
        <f t="shared" si="3"/>
        <v>0</v>
      </c>
      <c r="R44" s="147" t="b">
        <f t="shared" si="4"/>
        <v>1</v>
      </c>
      <c r="S44" s="153" t="s">
        <v>26</v>
      </c>
    </row>
    <row r="45" spans="1:33" ht="375" customHeight="1" x14ac:dyDescent="0.4">
      <c r="A45" s="254" t="s">
        <v>117</v>
      </c>
      <c r="B45" s="153" t="s">
        <v>273</v>
      </c>
      <c r="C45" s="153" t="s">
        <v>269</v>
      </c>
      <c r="D45" s="156" t="s">
        <v>41</v>
      </c>
      <c r="E45" s="188"/>
      <c r="F45" s="188"/>
      <c r="G45" s="188"/>
      <c r="H45" s="190"/>
      <c r="I45" s="190"/>
      <c r="J45" s="145">
        <v>0.95</v>
      </c>
      <c r="K45" s="146">
        <f t="shared" si="0"/>
        <v>0</v>
      </c>
      <c r="L45" s="145">
        <v>0.85</v>
      </c>
      <c r="M45" s="146">
        <f t="shared" si="1"/>
        <v>0</v>
      </c>
      <c r="N45" s="145">
        <v>0.15</v>
      </c>
      <c r="O45" s="146">
        <f t="shared" si="2"/>
        <v>0</v>
      </c>
      <c r="P45" s="145">
        <v>0.05</v>
      </c>
      <c r="Q45" s="147">
        <f t="shared" si="3"/>
        <v>0</v>
      </c>
      <c r="R45" s="147" t="b">
        <f t="shared" si="4"/>
        <v>1</v>
      </c>
      <c r="S45" s="153" t="s">
        <v>271</v>
      </c>
    </row>
    <row r="46" spans="1:33" ht="221.5" customHeight="1" x14ac:dyDescent="0.4">
      <c r="A46" s="254" t="s">
        <v>118</v>
      </c>
      <c r="B46" s="153" t="s">
        <v>119</v>
      </c>
      <c r="C46" s="153" t="s">
        <v>120</v>
      </c>
      <c r="D46" s="156" t="s">
        <v>41</v>
      </c>
      <c r="E46" s="188"/>
      <c r="F46" s="188"/>
      <c r="G46" s="188"/>
      <c r="H46" s="190"/>
      <c r="I46" s="190"/>
      <c r="J46" s="145">
        <v>0.95</v>
      </c>
      <c r="K46" s="146">
        <f t="shared" ref="K46" si="5">J46*H46</f>
        <v>0</v>
      </c>
      <c r="L46" s="145">
        <v>0.85</v>
      </c>
      <c r="M46" s="146">
        <f t="shared" si="1"/>
        <v>0</v>
      </c>
      <c r="N46" s="145">
        <v>0.15</v>
      </c>
      <c r="O46" s="146">
        <f t="shared" si="2"/>
        <v>0</v>
      </c>
      <c r="P46" s="145">
        <v>0.05</v>
      </c>
      <c r="Q46" s="147">
        <f t="shared" si="3"/>
        <v>0</v>
      </c>
      <c r="R46" s="147" t="b">
        <f t="shared" si="4"/>
        <v>1</v>
      </c>
      <c r="S46" s="153" t="s">
        <v>26</v>
      </c>
    </row>
    <row r="47" spans="1:33" ht="16" x14ac:dyDescent="0.4">
      <c r="A47" s="269" t="s">
        <v>121</v>
      </c>
      <c r="B47" s="269"/>
      <c r="C47" s="269"/>
      <c r="D47" s="269"/>
      <c r="E47" s="269"/>
      <c r="F47" s="269"/>
      <c r="G47" s="269"/>
      <c r="H47" s="148">
        <f>H32+H31+H29+H20+H11+H8</f>
        <v>0</v>
      </c>
      <c r="I47" s="148">
        <f>I32+I31+I29+I20+I11+I8</f>
        <v>0</v>
      </c>
      <c r="J47" s="198">
        <v>0.95</v>
      </c>
      <c r="K47" s="148">
        <f>K32+K31+K29+K20+K11+K8</f>
        <v>0</v>
      </c>
      <c r="L47" s="198">
        <v>0.85</v>
      </c>
      <c r="M47" s="148">
        <f>M32+M31+M29+M20+M11+M8</f>
        <v>0</v>
      </c>
      <c r="N47" s="198">
        <v>0.15</v>
      </c>
      <c r="O47" s="148">
        <f>O32+O31+O29+O20+O11+O8</f>
        <v>0</v>
      </c>
      <c r="P47" s="149">
        <v>0.05</v>
      </c>
      <c r="Q47" s="148">
        <f>Q32+Q31+Q29+Q20+Q11+Q8</f>
        <v>0</v>
      </c>
      <c r="R47" s="203" t="b">
        <f t="shared" si="4"/>
        <v>1</v>
      </c>
      <c r="S47" s="161"/>
    </row>
    <row r="51" spans="2:9" ht="15.75" customHeight="1" x14ac:dyDescent="0.4">
      <c r="B51" s="279" t="s">
        <v>122</v>
      </c>
      <c r="C51" s="279"/>
      <c r="D51" s="279"/>
      <c r="F51" s="279" t="s">
        <v>123</v>
      </c>
      <c r="G51" s="279"/>
      <c r="H51" s="279"/>
      <c r="I51" s="279"/>
    </row>
    <row r="52" spans="2:9" ht="15.75" customHeight="1" x14ac:dyDescent="0.4">
      <c r="B52" s="286" t="s">
        <v>124</v>
      </c>
      <c r="C52" s="287" t="s">
        <v>125</v>
      </c>
      <c r="D52" s="287" t="s">
        <v>126</v>
      </c>
      <c r="F52" s="286" t="s">
        <v>127</v>
      </c>
      <c r="G52" s="286"/>
      <c r="H52" s="286" t="s">
        <v>128</v>
      </c>
      <c r="I52" s="286"/>
    </row>
    <row r="53" spans="2:9" ht="15.75" customHeight="1" x14ac:dyDescent="0.4">
      <c r="B53" s="286"/>
      <c r="C53" s="288"/>
      <c r="D53" s="287"/>
      <c r="E53" s="201"/>
      <c r="F53" s="286"/>
      <c r="G53" s="286"/>
      <c r="H53" s="286"/>
      <c r="I53" s="286"/>
    </row>
    <row r="54" spans="2:9" ht="15.75" customHeight="1" x14ac:dyDescent="0.4">
      <c r="B54" s="259" t="s">
        <v>129</v>
      </c>
      <c r="C54" s="255">
        <f>D54*C56</f>
        <v>0</v>
      </c>
      <c r="D54" s="262">
        <v>0.85</v>
      </c>
      <c r="E54" s="202" t="b">
        <f>C54=M47</f>
        <v>1</v>
      </c>
      <c r="F54" s="282">
        <v>979663</v>
      </c>
      <c r="G54" s="282"/>
      <c r="H54" s="285">
        <v>1632773</v>
      </c>
      <c r="I54" s="285"/>
    </row>
    <row r="55" spans="2:9" ht="15.75" customHeight="1" x14ac:dyDescent="0.4">
      <c r="B55" s="259" t="s">
        <v>130</v>
      </c>
      <c r="C55" s="256">
        <f>D55*C56</f>
        <v>0</v>
      </c>
      <c r="D55" s="263">
        <v>0.15</v>
      </c>
      <c r="E55" s="202" t="b">
        <f>C55=O47</f>
        <v>1</v>
      </c>
      <c r="F55" s="282">
        <v>172882</v>
      </c>
      <c r="G55" s="282"/>
      <c r="H55" s="285">
        <v>288136</v>
      </c>
      <c r="I55" s="285"/>
    </row>
    <row r="56" spans="2:9" ht="15.75" customHeight="1" x14ac:dyDescent="0.4">
      <c r="B56" s="260" t="s">
        <v>131</v>
      </c>
      <c r="C56" s="257">
        <f>D56*C58</f>
        <v>0</v>
      </c>
      <c r="D56" s="264">
        <v>0.95</v>
      </c>
      <c r="E56" s="202" t="b">
        <f>C56=K47</f>
        <v>1</v>
      </c>
      <c r="F56" s="281">
        <v>1152545</v>
      </c>
      <c r="G56" s="281"/>
      <c r="H56" s="284">
        <v>1920909</v>
      </c>
      <c r="I56" s="284"/>
    </row>
    <row r="57" spans="2:9" ht="15.75" customHeight="1" x14ac:dyDescent="0.4">
      <c r="B57" s="260" t="s">
        <v>132</v>
      </c>
      <c r="C57" s="257">
        <f>D57*C58</f>
        <v>0</v>
      </c>
      <c r="D57" s="264">
        <v>0.05</v>
      </c>
      <c r="E57" s="202" t="b">
        <f>C57=Q47</f>
        <v>1</v>
      </c>
      <c r="F57" s="281">
        <v>60660</v>
      </c>
      <c r="G57" s="281"/>
      <c r="H57" s="284">
        <v>101100</v>
      </c>
      <c r="I57" s="284"/>
    </row>
    <row r="58" spans="2:9" ht="15.75" customHeight="1" x14ac:dyDescent="0.4">
      <c r="B58" s="261" t="s">
        <v>121</v>
      </c>
      <c r="C58" s="258">
        <f>H47</f>
        <v>0</v>
      </c>
      <c r="D58" s="265"/>
      <c r="F58" s="280">
        <v>1213205</v>
      </c>
      <c r="G58" s="280"/>
      <c r="H58" s="283">
        <v>2022009</v>
      </c>
      <c r="I58" s="283"/>
    </row>
    <row r="59" spans="2:9" ht="15.75" customHeight="1" x14ac:dyDescent="0.4">
      <c r="F59" s="204" t="s">
        <v>133</v>
      </c>
    </row>
    <row r="60" spans="2:9" ht="15.75" customHeight="1" x14ac:dyDescent="0.4">
      <c r="B60" s="104"/>
    </row>
    <row r="61" spans="2:9" ht="15.75" customHeight="1" x14ac:dyDescent="0.4">
      <c r="B61" s="289" t="s">
        <v>134</v>
      </c>
      <c r="C61" s="289"/>
      <c r="D61" s="87"/>
    </row>
    <row r="62" spans="2:9" ht="15.75" customHeight="1" x14ac:dyDescent="0.4">
      <c r="B62" s="289"/>
      <c r="C62" s="289"/>
      <c r="D62" s="181"/>
    </row>
    <row r="63" spans="2:9" ht="64" x14ac:dyDescent="0.4">
      <c r="B63" s="179" t="s">
        <v>135</v>
      </c>
      <c r="C63" s="180">
        <f>H29</f>
        <v>0</v>
      </c>
    </row>
    <row r="64" spans="2:9" ht="32" x14ac:dyDescent="0.4">
      <c r="B64" s="171" t="s">
        <v>136</v>
      </c>
      <c r="C64" s="178">
        <f>C63*95%</f>
        <v>0</v>
      </c>
    </row>
    <row r="65" spans="2:7" ht="15.75" customHeight="1" x14ac:dyDescent="0.4">
      <c r="B65" s="177" t="s">
        <v>11</v>
      </c>
      <c r="C65" s="176">
        <f>85%*C64</f>
        <v>0</v>
      </c>
    </row>
    <row r="66" spans="2:7" ht="15.75" customHeight="1" x14ac:dyDescent="0.4">
      <c r="B66" s="177" t="s">
        <v>137</v>
      </c>
      <c r="C66" s="176">
        <f>15%*C64</f>
        <v>0</v>
      </c>
    </row>
    <row r="67" spans="2:7" ht="64" x14ac:dyDescent="0.4">
      <c r="B67" s="179" t="s">
        <v>138</v>
      </c>
      <c r="C67" s="180">
        <f>H10+H37+H40+H41+H42+H43+H44+H45+H46</f>
        <v>0</v>
      </c>
    </row>
    <row r="68" spans="2:7" ht="15.75" customHeight="1" x14ac:dyDescent="0.4">
      <c r="B68" s="171" t="s">
        <v>136</v>
      </c>
      <c r="C68" s="178">
        <f>C67*95%</f>
        <v>0</v>
      </c>
    </row>
    <row r="69" spans="2:7" ht="15.75" customHeight="1" x14ac:dyDescent="0.4">
      <c r="B69" s="177" t="s">
        <v>11</v>
      </c>
      <c r="C69" s="176">
        <f>85%*C68</f>
        <v>0</v>
      </c>
    </row>
    <row r="70" spans="2:7" ht="15.75" customHeight="1" x14ac:dyDescent="0.4">
      <c r="B70" s="177" t="s">
        <v>137</v>
      </c>
      <c r="C70" s="176">
        <f>15%*C68</f>
        <v>0</v>
      </c>
    </row>
    <row r="73" spans="2:7" ht="15.75" customHeight="1" x14ac:dyDescent="0.4">
      <c r="B73" s="191" t="s">
        <v>139</v>
      </c>
      <c r="C73" s="192"/>
      <c r="D73" s="192"/>
      <c r="E73" s="192"/>
      <c r="F73" s="192"/>
    </row>
    <row r="74" spans="2:7" ht="15.75" customHeight="1" x14ac:dyDescent="0.4">
      <c r="B74" s="290" t="s">
        <v>140</v>
      </c>
      <c r="C74" s="290"/>
      <c r="D74" s="287" t="s">
        <v>141</v>
      </c>
      <c r="E74" s="287" t="s">
        <v>142</v>
      </c>
      <c r="F74" s="287"/>
    </row>
    <row r="75" spans="2:7" ht="32" x14ac:dyDescent="0.4">
      <c r="B75" s="290"/>
      <c r="C75" s="290"/>
      <c r="D75" s="287"/>
      <c r="E75" s="194" t="s">
        <v>143</v>
      </c>
      <c r="F75" s="193" t="s">
        <v>144</v>
      </c>
    </row>
    <row r="76" spans="2:7" ht="80" x14ac:dyDescent="0.4">
      <c r="B76" s="195" t="s">
        <v>145</v>
      </c>
      <c r="C76" s="179" t="s">
        <v>146</v>
      </c>
      <c r="D76" s="196">
        <v>50000</v>
      </c>
      <c r="E76" s="168" t="s">
        <v>84</v>
      </c>
      <c r="F76" s="199">
        <f>H33</f>
        <v>0</v>
      </c>
      <c r="G76" s="205" t="s">
        <v>147</v>
      </c>
    </row>
    <row r="77" spans="2:7" ht="64" customHeight="1" x14ac:dyDescent="0.4">
      <c r="B77" s="291" t="s">
        <v>148</v>
      </c>
      <c r="C77" s="292" t="s">
        <v>149</v>
      </c>
      <c r="D77" s="293">
        <f>10%*H47</f>
        <v>0</v>
      </c>
      <c r="E77" s="168" t="s">
        <v>86</v>
      </c>
      <c r="F77" s="199">
        <f>H34</f>
        <v>0</v>
      </c>
      <c r="G77" s="197"/>
    </row>
    <row r="78" spans="2:7" ht="16" x14ac:dyDescent="0.4">
      <c r="B78" s="291"/>
      <c r="C78" s="292"/>
      <c r="D78" s="293"/>
      <c r="E78" s="168" t="s">
        <v>114</v>
      </c>
      <c r="F78" s="199">
        <f>H44</f>
        <v>0</v>
      </c>
      <c r="G78" s="197"/>
    </row>
    <row r="79" spans="2:7" ht="16" x14ac:dyDescent="0.4">
      <c r="B79" s="291"/>
      <c r="C79" s="292"/>
      <c r="D79" s="293"/>
      <c r="E79" s="168" t="s">
        <v>150</v>
      </c>
      <c r="F79" s="199">
        <f>F77+F78</f>
        <v>0</v>
      </c>
      <c r="G79" s="205" t="s">
        <v>147</v>
      </c>
    </row>
    <row r="80" spans="2:7" ht="48" customHeight="1" x14ac:dyDescent="0.4">
      <c r="B80" s="291" t="s">
        <v>151</v>
      </c>
      <c r="C80" s="292" t="s">
        <v>152</v>
      </c>
      <c r="D80" s="293">
        <f>50%*H47</f>
        <v>0</v>
      </c>
      <c r="E80" s="168" t="s">
        <v>117</v>
      </c>
      <c r="F80" s="199">
        <f>H45</f>
        <v>0</v>
      </c>
      <c r="G80" s="197"/>
    </row>
    <row r="81" spans="2:7" ht="15.75" customHeight="1" x14ac:dyDescent="0.4">
      <c r="B81" s="291"/>
      <c r="C81" s="292"/>
      <c r="D81" s="293"/>
      <c r="E81" s="168" t="s">
        <v>80</v>
      </c>
      <c r="F81" s="199">
        <f>H30</f>
        <v>0</v>
      </c>
      <c r="G81" s="197"/>
    </row>
    <row r="82" spans="2:7" ht="15.75" customHeight="1" x14ac:dyDescent="0.4">
      <c r="B82" s="291"/>
      <c r="C82" s="292"/>
      <c r="D82" s="293"/>
      <c r="E82" s="168" t="s">
        <v>150</v>
      </c>
      <c r="F82" s="199">
        <f>F80+F81</f>
        <v>0</v>
      </c>
      <c r="G82" s="205" t="s">
        <v>147</v>
      </c>
    </row>
  </sheetData>
  <mergeCells count="43">
    <mergeCell ref="B77:B79"/>
    <mergeCell ref="C77:C79"/>
    <mergeCell ref="D77:D79"/>
    <mergeCell ref="B80:B82"/>
    <mergeCell ref="C80:C82"/>
    <mergeCell ref="D80:D82"/>
    <mergeCell ref="B61:C62"/>
    <mergeCell ref="B74:C75"/>
    <mergeCell ref="D74:D75"/>
    <mergeCell ref="E74:F74"/>
    <mergeCell ref="H52:I53"/>
    <mergeCell ref="F51:I51"/>
    <mergeCell ref="B51:D51"/>
    <mergeCell ref="F58:G58"/>
    <mergeCell ref="F57:G57"/>
    <mergeCell ref="F56:G56"/>
    <mergeCell ref="F55:G55"/>
    <mergeCell ref="F54:G54"/>
    <mergeCell ref="H58:I58"/>
    <mergeCell ref="H57:I57"/>
    <mergeCell ref="H56:I56"/>
    <mergeCell ref="H55:I55"/>
    <mergeCell ref="H54:I54"/>
    <mergeCell ref="B52:B53"/>
    <mergeCell ref="D52:D53"/>
    <mergeCell ref="C52:C53"/>
    <mergeCell ref="F52:G53"/>
    <mergeCell ref="A4:S4"/>
    <mergeCell ref="A47:G47"/>
    <mergeCell ref="J6:K7"/>
    <mergeCell ref="L6:M7"/>
    <mergeCell ref="N6:O7"/>
    <mergeCell ref="S6:S7"/>
    <mergeCell ref="P6:Q7"/>
    <mergeCell ref="R6:R7"/>
    <mergeCell ref="A6:A7"/>
    <mergeCell ref="B6:B7"/>
    <mergeCell ref="D6:D7"/>
    <mergeCell ref="E6:E7"/>
    <mergeCell ref="F6:F7"/>
    <mergeCell ref="G6:G7"/>
    <mergeCell ref="H6:H7"/>
    <mergeCell ref="I6:I7"/>
  </mergeCells>
  <conditionalFormatting sqref="F76">
    <cfRule type="cellIs" dxfId="30" priority="3" operator="greaterThan">
      <formula>$D$76</formula>
    </cfRule>
  </conditionalFormatting>
  <conditionalFormatting sqref="F79">
    <cfRule type="cellIs" dxfId="29" priority="2" operator="greaterThan">
      <formula>$D$77</formula>
    </cfRule>
  </conditionalFormatting>
  <conditionalFormatting sqref="F82">
    <cfRule type="cellIs" dxfId="28" priority="1" operator="lessThan">
      <formula>$D$80</formula>
    </cfRule>
  </conditionalFormatting>
  <conditionalFormatting sqref="F54:G54">
    <cfRule type="cellIs" dxfId="27" priority="12" operator="greaterThan">
      <formula>$C$54</formula>
    </cfRule>
  </conditionalFormatting>
  <conditionalFormatting sqref="F55:G55">
    <cfRule type="cellIs" dxfId="26" priority="11" operator="greaterThan">
      <formula>$C$55</formula>
    </cfRule>
  </conditionalFormatting>
  <conditionalFormatting sqref="F56:G56">
    <cfRule type="cellIs" dxfId="25" priority="10" operator="greaterThan">
      <formula>$C$56</formula>
    </cfRule>
  </conditionalFormatting>
  <conditionalFormatting sqref="F57:G57">
    <cfRule type="cellIs" dxfId="24" priority="9" operator="greaterThan">
      <formula>$C$57</formula>
    </cfRule>
  </conditionalFormatting>
  <conditionalFormatting sqref="H54:I54">
    <cfRule type="cellIs" dxfId="23" priority="8" operator="lessThan">
      <formula>$C$54</formula>
    </cfRule>
  </conditionalFormatting>
  <conditionalFormatting sqref="H55:I55">
    <cfRule type="cellIs" dxfId="22" priority="7" operator="lessThan">
      <formula>$C$55</formula>
    </cfRule>
  </conditionalFormatting>
  <conditionalFormatting sqref="H56:I56">
    <cfRule type="cellIs" dxfId="21" priority="6" operator="lessThan">
      <formula>$C$56</formula>
    </cfRule>
  </conditionalFormatting>
  <conditionalFormatting sqref="H57:I57">
    <cfRule type="cellIs" dxfId="20" priority="5" operator="lessThan">
      <formula>$C$57</formula>
    </cfRule>
  </conditionalFormatting>
  <conditionalFormatting sqref="H58:I58">
    <cfRule type="cellIs" dxfId="19" priority="4" operator="lessThan">
      <formula>$C$58</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4554-4B7F-4B0C-BB20-28F681C35793}">
  <dimension ref="A2:AG86"/>
  <sheetViews>
    <sheetView topLeftCell="A49" zoomScale="42" zoomScaleNormal="42" workbookViewId="0">
      <selection activeCell="B49" sqref="B49"/>
    </sheetView>
  </sheetViews>
  <sheetFormatPr defaultColWidth="9.26953125" defaultRowHeight="15.75" customHeight="1" x14ac:dyDescent="0.4"/>
  <cols>
    <col min="1" max="1" width="9.1796875" style="6" customWidth="1"/>
    <col min="2" max="2" width="40.54296875" style="6" customWidth="1"/>
    <col min="3" max="3" width="60.453125" style="6" customWidth="1"/>
    <col min="4" max="4" width="16.54296875" style="6" customWidth="1"/>
    <col min="5" max="5" width="16.1796875" style="220" customWidth="1"/>
    <col min="6" max="6" width="18.26953125" style="220" customWidth="1"/>
    <col min="7" max="7" width="16.54296875" style="220" customWidth="1"/>
    <col min="8" max="8" width="15.453125" style="175" customWidth="1"/>
    <col min="9" max="9" width="14.81640625" style="175" customWidth="1"/>
    <col min="10" max="10" width="9.7265625" style="249" customWidth="1"/>
    <col min="11" max="11" width="16.26953125" style="249" customWidth="1"/>
    <col min="12" max="12" width="9.7265625" style="249" customWidth="1"/>
    <col min="13" max="13" width="18.81640625" style="249" customWidth="1"/>
    <col min="14" max="14" width="9.7265625" style="249" customWidth="1"/>
    <col min="15" max="15" width="18.81640625" style="249" customWidth="1"/>
    <col min="16" max="18" width="16.26953125" style="249" customWidth="1"/>
    <col min="19" max="19" width="33.1796875" style="6" customWidth="1"/>
    <col min="20" max="20" width="7.26953125" style="5" customWidth="1"/>
    <col min="21" max="21" width="25.26953125" style="6" customWidth="1"/>
    <col min="22" max="28" width="18.1796875" style="6" customWidth="1"/>
    <col min="29" max="29" width="23" style="6" customWidth="1"/>
    <col min="30" max="31" width="9.1796875" style="6" bestFit="1" customWidth="1"/>
    <col min="32" max="32" width="24.81640625" style="6" customWidth="1"/>
    <col min="33" max="33" width="33.453125" style="6" customWidth="1"/>
    <col min="34" max="16384" width="9.26953125" style="6"/>
  </cols>
  <sheetData>
    <row r="2" spans="1:29" ht="15.75" customHeight="1" x14ac:dyDescent="0.4">
      <c r="A2" s="62"/>
      <c r="B2" s="200" t="s">
        <v>153</v>
      </c>
    </row>
    <row r="3" spans="1:29" ht="16.5" customHeight="1" x14ac:dyDescent="0.4">
      <c r="A3" s="1"/>
      <c r="B3" s="2"/>
      <c r="C3" s="2"/>
      <c r="D3" s="2"/>
      <c r="E3" s="221"/>
      <c r="F3" s="221"/>
      <c r="G3" s="221"/>
      <c r="H3" s="222"/>
      <c r="I3" s="223"/>
      <c r="J3" s="250"/>
      <c r="L3" s="250"/>
      <c r="N3" s="250"/>
      <c r="S3" s="2"/>
    </row>
    <row r="4" spans="1:29" ht="16" x14ac:dyDescent="0.4">
      <c r="A4" s="267" t="s">
        <v>1</v>
      </c>
      <c r="B4" s="268"/>
      <c r="C4" s="268"/>
      <c r="D4" s="268"/>
      <c r="E4" s="268"/>
      <c r="F4" s="268"/>
      <c r="G4" s="268"/>
      <c r="H4" s="268"/>
      <c r="I4" s="268"/>
      <c r="J4" s="268"/>
      <c r="K4" s="268"/>
      <c r="L4" s="268"/>
      <c r="M4" s="268"/>
      <c r="N4" s="268"/>
      <c r="O4" s="268"/>
      <c r="P4" s="268"/>
      <c r="Q4" s="268"/>
      <c r="R4" s="268"/>
      <c r="S4" s="268"/>
    </row>
    <row r="5" spans="1:29" ht="16" x14ac:dyDescent="0.4">
      <c r="A5" s="7"/>
      <c r="B5" s="8"/>
      <c r="C5" s="8"/>
      <c r="D5" s="8"/>
      <c r="E5" s="210"/>
      <c r="F5" s="210"/>
      <c r="G5" s="210"/>
      <c r="H5" s="211"/>
      <c r="I5" s="211"/>
      <c r="J5" s="250"/>
      <c r="L5" s="250"/>
      <c r="N5" s="250"/>
      <c r="S5" s="8"/>
    </row>
    <row r="6" spans="1:29" ht="15.65" customHeight="1" x14ac:dyDescent="0.4">
      <c r="A6" s="274" t="s">
        <v>2</v>
      </c>
      <c r="B6" s="274" t="s">
        <v>3</v>
      </c>
      <c r="C6" s="116"/>
      <c r="D6" s="274" t="s">
        <v>4</v>
      </c>
      <c r="E6" s="274" t="s">
        <v>5</v>
      </c>
      <c r="F6" s="274" t="s">
        <v>6</v>
      </c>
      <c r="G6" s="274" t="s">
        <v>7</v>
      </c>
      <c r="H6" s="278" t="s">
        <v>8</v>
      </c>
      <c r="I6" s="278" t="s">
        <v>9</v>
      </c>
      <c r="J6" s="270" t="s">
        <v>10</v>
      </c>
      <c r="K6" s="271"/>
      <c r="L6" s="270" t="s">
        <v>11</v>
      </c>
      <c r="M6" s="271"/>
      <c r="N6" s="270" t="s">
        <v>12</v>
      </c>
      <c r="O6" s="271"/>
      <c r="P6" s="275" t="s">
        <v>13</v>
      </c>
      <c r="Q6" s="275"/>
      <c r="R6" s="276" t="s">
        <v>14</v>
      </c>
      <c r="S6" s="274" t="s">
        <v>15</v>
      </c>
      <c r="T6" s="10"/>
      <c r="U6" s="87"/>
    </row>
    <row r="7" spans="1:29" ht="59.25" customHeight="1" x14ac:dyDescent="0.4">
      <c r="A7" s="274"/>
      <c r="B7" s="274"/>
      <c r="C7" s="116"/>
      <c r="D7" s="274"/>
      <c r="E7" s="274"/>
      <c r="F7" s="274"/>
      <c r="G7" s="274"/>
      <c r="H7" s="278"/>
      <c r="I7" s="278"/>
      <c r="J7" s="272"/>
      <c r="K7" s="273"/>
      <c r="L7" s="272"/>
      <c r="M7" s="273"/>
      <c r="N7" s="272"/>
      <c r="O7" s="273"/>
      <c r="P7" s="275"/>
      <c r="Q7" s="275"/>
      <c r="R7" s="277"/>
      <c r="S7" s="274"/>
      <c r="T7" s="10"/>
      <c r="U7" s="88"/>
      <c r="Y7" s="88"/>
      <c r="Z7" s="89"/>
      <c r="AA7" s="107"/>
      <c r="AB7" s="107"/>
      <c r="AC7" s="107"/>
    </row>
    <row r="8" spans="1:29" ht="32" x14ac:dyDescent="0.4">
      <c r="A8" s="117" t="s">
        <v>16</v>
      </c>
      <c r="B8" s="118" t="s">
        <v>17</v>
      </c>
      <c r="C8" s="118"/>
      <c r="D8" s="119" t="s">
        <v>18</v>
      </c>
      <c r="E8" s="127" t="s">
        <v>18</v>
      </c>
      <c r="F8" s="127" t="s">
        <v>18</v>
      </c>
      <c r="G8" s="127" t="s">
        <v>18</v>
      </c>
      <c r="H8" s="212">
        <f>H9+H10</f>
        <v>18000</v>
      </c>
      <c r="I8" s="212"/>
      <c r="J8" s="231">
        <v>0.95</v>
      </c>
      <c r="K8" s="232">
        <f t="shared" ref="K8:K49" si="0">J8*H8</f>
        <v>17100</v>
      </c>
      <c r="L8" s="231">
        <v>0.85</v>
      </c>
      <c r="M8" s="232">
        <f>L8*K8</f>
        <v>14535</v>
      </c>
      <c r="N8" s="231">
        <v>0.15</v>
      </c>
      <c r="O8" s="232">
        <f>N8*K8</f>
        <v>2565</v>
      </c>
      <c r="P8" s="231">
        <v>0.05</v>
      </c>
      <c r="Q8" s="233">
        <f>P8*H8</f>
        <v>900</v>
      </c>
      <c r="R8" s="233" t="b">
        <f>Q8+O8+M8=H8</f>
        <v>1</v>
      </c>
      <c r="S8" s="118"/>
      <c r="T8" s="11"/>
      <c r="U8" s="90"/>
      <c r="Y8" s="91"/>
      <c r="Z8" s="91"/>
      <c r="AA8" s="105"/>
      <c r="AB8" s="106"/>
      <c r="AC8" s="106"/>
    </row>
    <row r="9" spans="1:29" ht="144" x14ac:dyDescent="0.4">
      <c r="A9" s="133" t="s">
        <v>19</v>
      </c>
      <c r="B9" s="134" t="s">
        <v>20</v>
      </c>
      <c r="C9" s="134" t="s">
        <v>21</v>
      </c>
      <c r="D9" s="129" t="s">
        <v>22</v>
      </c>
      <c r="E9" s="213"/>
      <c r="F9" s="213"/>
      <c r="G9" s="141"/>
      <c r="H9" s="214">
        <f>15%*(H13+H22)</f>
        <v>16500</v>
      </c>
      <c r="I9" s="214"/>
      <c r="J9" s="234">
        <v>0.95</v>
      </c>
      <c r="K9" s="235">
        <f t="shared" si="0"/>
        <v>15675</v>
      </c>
      <c r="L9" s="234">
        <v>0.85</v>
      </c>
      <c r="M9" s="235">
        <f t="shared" ref="M9:M50" si="1">L9*K9</f>
        <v>13323.75</v>
      </c>
      <c r="N9" s="234">
        <v>0.15</v>
      </c>
      <c r="O9" s="235">
        <f t="shared" ref="O9:O50" si="2">N9*K9</f>
        <v>2351.25</v>
      </c>
      <c r="P9" s="236">
        <v>0.05</v>
      </c>
      <c r="Q9" s="237">
        <f t="shared" ref="Q9:Q50" si="3">P9*H9</f>
        <v>825</v>
      </c>
      <c r="R9" s="237" t="b">
        <f t="shared" ref="R9:R51" si="4">Q9+O9+M9=H9</f>
        <v>1</v>
      </c>
      <c r="S9" s="134" t="s">
        <v>23</v>
      </c>
      <c r="T9" s="12"/>
      <c r="U9" s="83"/>
      <c r="AA9" s="105"/>
      <c r="AB9" s="106"/>
      <c r="AC9" s="106"/>
    </row>
    <row r="10" spans="1:29" ht="208" x14ac:dyDescent="0.4">
      <c r="A10" s="139" t="s">
        <v>24</v>
      </c>
      <c r="B10" s="134" t="s">
        <v>25</v>
      </c>
      <c r="C10" s="134" t="s">
        <v>268</v>
      </c>
      <c r="D10" s="129" t="s">
        <v>22</v>
      </c>
      <c r="E10" s="213"/>
      <c r="F10" s="213"/>
      <c r="G10" s="141"/>
      <c r="H10" s="214">
        <f>15%*H42</f>
        <v>1500</v>
      </c>
      <c r="I10" s="214"/>
      <c r="J10" s="236">
        <v>0.95</v>
      </c>
      <c r="K10" s="235">
        <f t="shared" si="0"/>
        <v>1425</v>
      </c>
      <c r="L10" s="236">
        <v>0.85</v>
      </c>
      <c r="M10" s="235">
        <f t="shared" si="1"/>
        <v>1211.25</v>
      </c>
      <c r="N10" s="236">
        <v>0.15</v>
      </c>
      <c r="O10" s="235">
        <f t="shared" si="2"/>
        <v>213.75</v>
      </c>
      <c r="P10" s="236">
        <v>0.05</v>
      </c>
      <c r="Q10" s="237">
        <f t="shared" si="3"/>
        <v>75</v>
      </c>
      <c r="R10" s="237" t="b">
        <f t="shared" si="4"/>
        <v>1</v>
      </c>
      <c r="S10" s="134" t="s">
        <v>26</v>
      </c>
      <c r="T10" s="12"/>
      <c r="U10" s="83"/>
      <c r="AA10" s="105"/>
      <c r="AB10" s="106"/>
      <c r="AC10" s="106"/>
    </row>
    <row r="11" spans="1:29" ht="30.75" customHeight="1" x14ac:dyDescent="0.4">
      <c r="A11" s="117" t="s">
        <v>27</v>
      </c>
      <c r="B11" s="118" t="s">
        <v>28</v>
      </c>
      <c r="C11" s="118"/>
      <c r="D11" s="119"/>
      <c r="E11" s="127"/>
      <c r="F11" s="127"/>
      <c r="G11" s="127"/>
      <c r="H11" s="212">
        <f>H12+H15</f>
        <v>60000</v>
      </c>
      <c r="I11" s="212">
        <f>I12+I15</f>
        <v>0</v>
      </c>
      <c r="J11" s="231">
        <v>0.95</v>
      </c>
      <c r="K11" s="232">
        <f t="shared" si="0"/>
        <v>57000</v>
      </c>
      <c r="L11" s="231">
        <v>0.85</v>
      </c>
      <c r="M11" s="232">
        <f t="shared" si="1"/>
        <v>48450</v>
      </c>
      <c r="N11" s="231">
        <v>0.15</v>
      </c>
      <c r="O11" s="232">
        <f t="shared" si="2"/>
        <v>8550</v>
      </c>
      <c r="P11" s="231">
        <v>0.05</v>
      </c>
      <c r="Q11" s="233">
        <f t="shared" si="3"/>
        <v>3000</v>
      </c>
      <c r="R11" s="233" t="b">
        <f t="shared" si="4"/>
        <v>1</v>
      </c>
      <c r="S11" s="118"/>
      <c r="T11" s="11"/>
      <c r="U11" s="83"/>
      <c r="AA11" s="105"/>
      <c r="AB11" s="106"/>
      <c r="AC11" s="106"/>
    </row>
    <row r="12" spans="1:29" ht="128" x14ac:dyDescent="0.4">
      <c r="A12" s="133" t="s">
        <v>29</v>
      </c>
      <c r="B12" s="134" t="s">
        <v>30</v>
      </c>
      <c r="C12" s="134" t="s">
        <v>31</v>
      </c>
      <c r="D12" s="129" t="s">
        <v>32</v>
      </c>
      <c r="E12" s="141"/>
      <c r="F12" s="141"/>
      <c r="G12" s="141"/>
      <c r="H12" s="214">
        <f>H13+H14</f>
        <v>20000</v>
      </c>
      <c r="I12" s="214">
        <f>I13+I14</f>
        <v>0</v>
      </c>
      <c r="J12" s="236">
        <v>0.95</v>
      </c>
      <c r="K12" s="235">
        <f t="shared" si="0"/>
        <v>19000</v>
      </c>
      <c r="L12" s="236">
        <v>0.85</v>
      </c>
      <c r="M12" s="235">
        <f t="shared" si="1"/>
        <v>16150</v>
      </c>
      <c r="N12" s="236">
        <v>0.15</v>
      </c>
      <c r="O12" s="235">
        <f t="shared" si="2"/>
        <v>2850</v>
      </c>
      <c r="P12" s="236">
        <v>0.05</v>
      </c>
      <c r="Q12" s="237">
        <f t="shared" si="3"/>
        <v>1000</v>
      </c>
      <c r="R12" s="237" t="b">
        <f t="shared" si="4"/>
        <v>1</v>
      </c>
      <c r="S12" s="134"/>
      <c r="T12" s="12"/>
      <c r="U12" s="83"/>
      <c r="AA12" s="105"/>
      <c r="AB12" s="106"/>
      <c r="AC12" s="106"/>
    </row>
    <row r="13" spans="1:29" ht="224" x14ac:dyDescent="0.4">
      <c r="A13" s="142" t="s">
        <v>33</v>
      </c>
      <c r="B13" s="151" t="s">
        <v>34</v>
      </c>
      <c r="C13" s="151" t="s">
        <v>35</v>
      </c>
      <c r="D13" s="131" t="s">
        <v>32</v>
      </c>
      <c r="E13" s="215">
        <v>50</v>
      </c>
      <c r="F13" s="215" t="s">
        <v>154</v>
      </c>
      <c r="G13" s="215" t="s">
        <v>155</v>
      </c>
      <c r="H13" s="216">
        <v>10000</v>
      </c>
      <c r="I13" s="216"/>
      <c r="J13" s="238">
        <v>0.95</v>
      </c>
      <c r="K13" s="239">
        <f t="shared" si="0"/>
        <v>9500</v>
      </c>
      <c r="L13" s="238">
        <v>0.85</v>
      </c>
      <c r="M13" s="239">
        <f t="shared" si="1"/>
        <v>8075</v>
      </c>
      <c r="N13" s="238">
        <v>0.15</v>
      </c>
      <c r="O13" s="239">
        <f t="shared" si="2"/>
        <v>1425</v>
      </c>
      <c r="P13" s="238">
        <v>0.05</v>
      </c>
      <c r="Q13" s="240">
        <f t="shared" si="3"/>
        <v>500</v>
      </c>
      <c r="R13" s="240" t="b">
        <f t="shared" si="4"/>
        <v>1</v>
      </c>
      <c r="S13" s="151" t="s">
        <v>23</v>
      </c>
      <c r="T13" s="12"/>
      <c r="U13" s="83"/>
      <c r="V13" s="84"/>
      <c r="AA13" s="93"/>
      <c r="AB13" s="94"/>
      <c r="AC13" s="94"/>
    </row>
    <row r="14" spans="1:29" ht="320" x14ac:dyDescent="0.4">
      <c r="A14" s="142" t="s">
        <v>36</v>
      </c>
      <c r="B14" s="151" t="s">
        <v>37</v>
      </c>
      <c r="C14" s="151" t="s">
        <v>38</v>
      </c>
      <c r="D14" s="131" t="s">
        <v>32</v>
      </c>
      <c r="E14" s="215">
        <v>50</v>
      </c>
      <c r="F14" s="215" t="s">
        <v>154</v>
      </c>
      <c r="G14" s="215" t="s">
        <v>155</v>
      </c>
      <c r="H14" s="216">
        <v>10000</v>
      </c>
      <c r="I14" s="216"/>
      <c r="J14" s="238">
        <v>0.95</v>
      </c>
      <c r="K14" s="239">
        <f t="shared" si="0"/>
        <v>9500</v>
      </c>
      <c r="L14" s="238">
        <v>0.85</v>
      </c>
      <c r="M14" s="239">
        <f t="shared" si="1"/>
        <v>8075</v>
      </c>
      <c r="N14" s="238">
        <v>0.15</v>
      </c>
      <c r="O14" s="239">
        <f t="shared" si="2"/>
        <v>1425</v>
      </c>
      <c r="P14" s="238">
        <v>0.05</v>
      </c>
      <c r="Q14" s="240">
        <f t="shared" si="3"/>
        <v>500</v>
      </c>
      <c r="R14" s="240" t="b">
        <f t="shared" si="4"/>
        <v>1</v>
      </c>
      <c r="S14" s="151" t="s">
        <v>23</v>
      </c>
      <c r="T14" s="12"/>
      <c r="U14" s="83"/>
      <c r="V14" s="84"/>
      <c r="AA14" s="93"/>
      <c r="AB14" s="94"/>
      <c r="AC14" s="94"/>
    </row>
    <row r="15" spans="1:29" ht="16" x14ac:dyDescent="0.4">
      <c r="A15" s="133" t="s">
        <v>39</v>
      </c>
      <c r="B15" s="138" t="s">
        <v>40</v>
      </c>
      <c r="C15" s="138"/>
      <c r="D15" s="129" t="s">
        <v>41</v>
      </c>
      <c r="E15" s="141"/>
      <c r="F15" s="141"/>
      <c r="G15" s="141"/>
      <c r="H15" s="214">
        <f>H16+H17+H18+H19</f>
        <v>40000</v>
      </c>
      <c r="I15" s="214">
        <f>I16+I17+I18+I19</f>
        <v>0</v>
      </c>
      <c r="J15" s="236">
        <v>0.95</v>
      </c>
      <c r="K15" s="235">
        <f t="shared" si="0"/>
        <v>38000</v>
      </c>
      <c r="L15" s="236">
        <v>0.85</v>
      </c>
      <c r="M15" s="235">
        <f t="shared" si="1"/>
        <v>32300</v>
      </c>
      <c r="N15" s="236">
        <v>0.15</v>
      </c>
      <c r="O15" s="235">
        <f t="shared" si="2"/>
        <v>5700</v>
      </c>
      <c r="P15" s="236">
        <v>0.05</v>
      </c>
      <c r="Q15" s="237">
        <f t="shared" si="3"/>
        <v>2000</v>
      </c>
      <c r="R15" s="237" t="b">
        <f t="shared" si="4"/>
        <v>1</v>
      </c>
      <c r="S15" s="134"/>
      <c r="T15" s="12"/>
      <c r="U15" s="90"/>
      <c r="V15" s="95"/>
      <c r="W15" s="96"/>
      <c r="X15" s="96"/>
      <c r="Y15" s="96"/>
      <c r="Z15" s="96"/>
      <c r="AA15" s="105"/>
      <c r="AB15" s="106"/>
      <c r="AC15" s="106"/>
    </row>
    <row r="16" spans="1:29" ht="304" x14ac:dyDescent="0.4">
      <c r="A16" s="150" t="s">
        <v>42</v>
      </c>
      <c r="B16" s="151" t="s">
        <v>43</v>
      </c>
      <c r="C16" s="151" t="s">
        <v>44</v>
      </c>
      <c r="D16" s="131" t="s">
        <v>41</v>
      </c>
      <c r="E16" s="215">
        <v>2</v>
      </c>
      <c r="F16" s="215" t="s">
        <v>156</v>
      </c>
      <c r="G16" s="215" t="s">
        <v>155</v>
      </c>
      <c r="H16" s="216">
        <v>10000</v>
      </c>
      <c r="I16" s="216"/>
      <c r="J16" s="238">
        <v>0.95</v>
      </c>
      <c r="K16" s="239">
        <f t="shared" si="0"/>
        <v>9500</v>
      </c>
      <c r="L16" s="238">
        <v>0.85</v>
      </c>
      <c r="M16" s="239">
        <f t="shared" si="1"/>
        <v>8075</v>
      </c>
      <c r="N16" s="238">
        <v>0.15</v>
      </c>
      <c r="O16" s="239">
        <f t="shared" si="2"/>
        <v>1425</v>
      </c>
      <c r="P16" s="238">
        <v>0.05</v>
      </c>
      <c r="Q16" s="240">
        <f t="shared" si="3"/>
        <v>500</v>
      </c>
      <c r="R16" s="240" t="b">
        <f t="shared" si="4"/>
        <v>1</v>
      </c>
      <c r="S16" s="151" t="s">
        <v>23</v>
      </c>
      <c r="T16" s="12"/>
      <c r="U16" s="97"/>
      <c r="V16" s="92"/>
      <c r="W16" s="92"/>
      <c r="X16" s="92"/>
      <c r="Y16" s="92"/>
      <c r="Z16" s="92"/>
      <c r="AA16" s="106"/>
      <c r="AB16" s="106"/>
      <c r="AC16" s="106"/>
    </row>
    <row r="17" spans="1:32" ht="336" x14ac:dyDescent="0.4">
      <c r="A17" s="150" t="s">
        <v>45</v>
      </c>
      <c r="B17" s="151" t="s">
        <v>46</v>
      </c>
      <c r="C17" s="151" t="s">
        <v>47</v>
      </c>
      <c r="D17" s="131" t="s">
        <v>41</v>
      </c>
      <c r="E17" s="215">
        <v>40</v>
      </c>
      <c r="F17" s="215" t="s">
        <v>157</v>
      </c>
      <c r="G17" s="215" t="s">
        <v>155</v>
      </c>
      <c r="H17" s="216">
        <v>10000</v>
      </c>
      <c r="I17" s="216"/>
      <c r="J17" s="238">
        <v>0.95</v>
      </c>
      <c r="K17" s="239">
        <f t="shared" si="0"/>
        <v>9500</v>
      </c>
      <c r="L17" s="238">
        <v>0.85</v>
      </c>
      <c r="M17" s="239">
        <f t="shared" si="1"/>
        <v>8075</v>
      </c>
      <c r="N17" s="238">
        <v>0.15</v>
      </c>
      <c r="O17" s="239">
        <f t="shared" si="2"/>
        <v>1425</v>
      </c>
      <c r="P17" s="238">
        <v>0.05</v>
      </c>
      <c r="Q17" s="240">
        <f t="shared" si="3"/>
        <v>500</v>
      </c>
      <c r="R17" s="240" t="b">
        <f t="shared" si="4"/>
        <v>1</v>
      </c>
      <c r="S17" s="151" t="s">
        <v>23</v>
      </c>
      <c r="T17" s="12"/>
      <c r="U17" s="98"/>
      <c r="V17" s="99"/>
      <c r="W17" s="99"/>
      <c r="X17" s="99"/>
      <c r="Y17" s="99"/>
      <c r="Z17" s="99"/>
      <c r="AA17" s="106"/>
      <c r="AB17" s="106"/>
      <c r="AC17" s="106"/>
      <c r="AF17" s="9"/>
    </row>
    <row r="18" spans="1:32" ht="240" x14ac:dyDescent="0.4">
      <c r="A18" s="150" t="s">
        <v>48</v>
      </c>
      <c r="B18" s="151" t="s">
        <v>49</v>
      </c>
      <c r="C18" s="151" t="s">
        <v>50</v>
      </c>
      <c r="D18" s="131" t="s">
        <v>41</v>
      </c>
      <c r="E18" s="215">
        <v>10</v>
      </c>
      <c r="F18" s="215" t="s">
        <v>157</v>
      </c>
      <c r="G18" s="215" t="s">
        <v>155</v>
      </c>
      <c r="H18" s="216">
        <v>10000</v>
      </c>
      <c r="I18" s="216"/>
      <c r="J18" s="238">
        <v>0.95</v>
      </c>
      <c r="K18" s="239">
        <f t="shared" si="0"/>
        <v>9500</v>
      </c>
      <c r="L18" s="238">
        <v>0.85</v>
      </c>
      <c r="M18" s="239">
        <f t="shared" si="1"/>
        <v>8075</v>
      </c>
      <c r="N18" s="238">
        <v>0.15</v>
      </c>
      <c r="O18" s="239">
        <f t="shared" si="2"/>
        <v>1425</v>
      </c>
      <c r="P18" s="238">
        <v>0.05</v>
      </c>
      <c r="Q18" s="240">
        <f t="shared" si="3"/>
        <v>500</v>
      </c>
      <c r="R18" s="240" t="b">
        <f t="shared" si="4"/>
        <v>1</v>
      </c>
      <c r="S18" s="151" t="s">
        <v>23</v>
      </c>
      <c r="T18" s="12"/>
      <c r="U18" s="98"/>
      <c r="V18" s="99"/>
      <c r="W18" s="100"/>
      <c r="X18" s="100"/>
      <c r="Y18" s="100"/>
      <c r="Z18" s="100"/>
      <c r="AA18" s="94"/>
      <c r="AB18" s="94"/>
      <c r="AC18" s="94"/>
      <c r="AF18" s="9"/>
    </row>
    <row r="19" spans="1:32" ht="352" x14ac:dyDescent="0.4">
      <c r="A19" s="150" t="s">
        <v>51</v>
      </c>
      <c r="B19" s="151" t="s">
        <v>52</v>
      </c>
      <c r="C19" s="151" t="s">
        <v>53</v>
      </c>
      <c r="D19" s="131" t="s">
        <v>41</v>
      </c>
      <c r="E19" s="215">
        <v>50</v>
      </c>
      <c r="F19" s="215" t="s">
        <v>158</v>
      </c>
      <c r="G19" s="215" t="s">
        <v>155</v>
      </c>
      <c r="H19" s="216">
        <v>10000</v>
      </c>
      <c r="I19" s="216"/>
      <c r="J19" s="238">
        <v>0.95</v>
      </c>
      <c r="K19" s="239">
        <f t="shared" si="0"/>
        <v>9500</v>
      </c>
      <c r="L19" s="238">
        <v>0.85</v>
      </c>
      <c r="M19" s="239">
        <f t="shared" si="1"/>
        <v>8075</v>
      </c>
      <c r="N19" s="238">
        <v>0.15</v>
      </c>
      <c r="O19" s="239">
        <f t="shared" si="2"/>
        <v>1425</v>
      </c>
      <c r="P19" s="238">
        <v>0.05</v>
      </c>
      <c r="Q19" s="240">
        <f t="shared" si="3"/>
        <v>500</v>
      </c>
      <c r="R19" s="240" t="b">
        <f t="shared" si="4"/>
        <v>1</v>
      </c>
      <c r="S19" s="151" t="s">
        <v>23</v>
      </c>
      <c r="T19" s="12"/>
      <c r="U19" s="98"/>
      <c r="V19" s="99"/>
      <c r="W19" s="100"/>
      <c r="X19" s="100"/>
      <c r="Y19" s="100"/>
      <c r="Z19" s="100"/>
      <c r="AA19" s="94"/>
      <c r="AB19" s="94"/>
      <c r="AC19" s="94"/>
      <c r="AF19" s="9"/>
    </row>
    <row r="20" spans="1:32" ht="32" x14ac:dyDescent="0.4">
      <c r="A20" s="117" t="s">
        <v>54</v>
      </c>
      <c r="B20" s="118" t="s">
        <v>55</v>
      </c>
      <c r="C20" s="118"/>
      <c r="D20" s="119"/>
      <c r="E20" s="127"/>
      <c r="F20" s="127"/>
      <c r="G20" s="127"/>
      <c r="H20" s="212">
        <f>H21+H24</f>
        <v>600000</v>
      </c>
      <c r="I20" s="212">
        <f>I21+I24</f>
        <v>0</v>
      </c>
      <c r="J20" s="231">
        <v>0.95</v>
      </c>
      <c r="K20" s="232">
        <f t="shared" si="0"/>
        <v>570000</v>
      </c>
      <c r="L20" s="231">
        <v>0.85</v>
      </c>
      <c r="M20" s="232">
        <f t="shared" si="1"/>
        <v>484500</v>
      </c>
      <c r="N20" s="231">
        <v>0.15</v>
      </c>
      <c r="O20" s="232">
        <f t="shared" si="2"/>
        <v>85500</v>
      </c>
      <c r="P20" s="231">
        <v>0.05</v>
      </c>
      <c r="Q20" s="233">
        <f t="shared" si="3"/>
        <v>30000</v>
      </c>
      <c r="R20" s="233" t="b">
        <f t="shared" si="4"/>
        <v>1</v>
      </c>
      <c r="S20" s="118"/>
      <c r="T20" s="12"/>
      <c r="U20" s="98"/>
      <c r="V20" s="99"/>
      <c r="W20" s="100"/>
      <c r="X20" s="100"/>
      <c r="Y20" s="100"/>
      <c r="Z20" s="100"/>
      <c r="AA20" s="94"/>
      <c r="AB20" s="94"/>
      <c r="AC20" s="94"/>
      <c r="AF20" s="9"/>
    </row>
    <row r="21" spans="1:32" ht="128" x14ac:dyDescent="0.4">
      <c r="A21" s="133" t="s">
        <v>56</v>
      </c>
      <c r="B21" s="134" t="s">
        <v>55</v>
      </c>
      <c r="C21" s="134" t="s">
        <v>57</v>
      </c>
      <c r="D21" s="129" t="s">
        <v>41</v>
      </c>
      <c r="E21" s="141"/>
      <c r="F21" s="141"/>
      <c r="G21" s="141"/>
      <c r="H21" s="214">
        <f>H22+H23</f>
        <v>200000</v>
      </c>
      <c r="I21" s="214">
        <f>I22+I23</f>
        <v>0</v>
      </c>
      <c r="J21" s="236">
        <v>0.95</v>
      </c>
      <c r="K21" s="235">
        <f t="shared" si="0"/>
        <v>190000</v>
      </c>
      <c r="L21" s="236">
        <v>0.85</v>
      </c>
      <c r="M21" s="235">
        <f t="shared" si="1"/>
        <v>161500</v>
      </c>
      <c r="N21" s="236">
        <v>0.15</v>
      </c>
      <c r="O21" s="235">
        <f t="shared" si="2"/>
        <v>28500</v>
      </c>
      <c r="P21" s="236">
        <v>0.05</v>
      </c>
      <c r="Q21" s="237">
        <f t="shared" si="3"/>
        <v>10000</v>
      </c>
      <c r="R21" s="237" t="b">
        <f t="shared" si="4"/>
        <v>1</v>
      </c>
      <c r="S21" s="134"/>
      <c r="T21" s="12"/>
      <c r="U21" s="98"/>
      <c r="V21" s="99"/>
      <c r="W21" s="100"/>
      <c r="X21" s="100"/>
      <c r="Y21" s="100"/>
      <c r="Z21" s="100"/>
      <c r="AA21" s="94"/>
      <c r="AB21" s="94"/>
      <c r="AC21" s="94"/>
      <c r="AF21" s="9"/>
    </row>
    <row r="22" spans="1:32" ht="224" x14ac:dyDescent="0.4">
      <c r="A22" s="142" t="s">
        <v>58</v>
      </c>
      <c r="B22" s="151" t="s">
        <v>59</v>
      </c>
      <c r="C22" s="151" t="s">
        <v>60</v>
      </c>
      <c r="D22" s="131" t="s">
        <v>41</v>
      </c>
      <c r="E22" s="215">
        <v>50</v>
      </c>
      <c r="F22" s="215" t="s">
        <v>154</v>
      </c>
      <c r="G22" s="215" t="s">
        <v>155</v>
      </c>
      <c r="H22" s="216">
        <v>100000</v>
      </c>
      <c r="I22" s="216"/>
      <c r="J22" s="238">
        <v>0.95</v>
      </c>
      <c r="K22" s="239">
        <f t="shared" si="0"/>
        <v>95000</v>
      </c>
      <c r="L22" s="238">
        <v>0.85</v>
      </c>
      <c r="M22" s="239">
        <f t="shared" si="1"/>
        <v>80750</v>
      </c>
      <c r="N22" s="238">
        <v>0.15</v>
      </c>
      <c r="O22" s="239">
        <f t="shared" si="2"/>
        <v>14250</v>
      </c>
      <c r="P22" s="238">
        <v>0.05</v>
      </c>
      <c r="Q22" s="240">
        <f t="shared" si="3"/>
        <v>5000</v>
      </c>
      <c r="R22" s="240" t="b">
        <f t="shared" si="4"/>
        <v>1</v>
      </c>
      <c r="S22" s="151" t="s">
        <v>23</v>
      </c>
      <c r="T22" s="12"/>
      <c r="U22" s="98"/>
      <c r="V22" s="99"/>
      <c r="W22" s="100"/>
      <c r="X22" s="100"/>
      <c r="Y22" s="100"/>
      <c r="Z22" s="100"/>
      <c r="AA22" s="94"/>
      <c r="AB22" s="94"/>
      <c r="AC22" s="94"/>
      <c r="AF22" s="9"/>
    </row>
    <row r="23" spans="1:32" ht="320" x14ac:dyDescent="0.4">
      <c r="A23" s="142" t="s">
        <v>61</v>
      </c>
      <c r="B23" s="151" t="s">
        <v>62</v>
      </c>
      <c r="C23" s="151" t="s">
        <v>63</v>
      </c>
      <c r="D23" s="131" t="s">
        <v>41</v>
      </c>
      <c r="E23" s="215">
        <v>50</v>
      </c>
      <c r="F23" s="215" t="s">
        <v>154</v>
      </c>
      <c r="G23" s="215" t="s">
        <v>155</v>
      </c>
      <c r="H23" s="216">
        <v>100000</v>
      </c>
      <c r="I23" s="216"/>
      <c r="J23" s="238">
        <v>0.95</v>
      </c>
      <c r="K23" s="239">
        <f t="shared" si="0"/>
        <v>95000</v>
      </c>
      <c r="L23" s="238">
        <v>0.85</v>
      </c>
      <c r="M23" s="239">
        <f t="shared" si="1"/>
        <v>80750</v>
      </c>
      <c r="N23" s="238">
        <v>0.15</v>
      </c>
      <c r="O23" s="239">
        <f t="shared" si="2"/>
        <v>14250</v>
      </c>
      <c r="P23" s="238">
        <v>0.05</v>
      </c>
      <c r="Q23" s="240">
        <f t="shared" si="3"/>
        <v>5000</v>
      </c>
      <c r="R23" s="240" t="b">
        <f t="shared" si="4"/>
        <v>1</v>
      </c>
      <c r="S23" s="151" t="s">
        <v>23</v>
      </c>
      <c r="T23" s="12"/>
      <c r="U23" s="98"/>
      <c r="V23" s="99"/>
      <c r="W23" s="100"/>
      <c r="X23" s="100"/>
      <c r="Y23" s="100"/>
      <c r="Z23" s="100"/>
      <c r="AA23" s="94"/>
      <c r="AB23" s="94"/>
      <c r="AC23" s="94"/>
      <c r="AF23" s="9"/>
    </row>
    <row r="24" spans="1:32" ht="32" x14ac:dyDescent="0.4">
      <c r="A24" s="133" t="s">
        <v>64</v>
      </c>
      <c r="B24" s="138" t="s">
        <v>65</v>
      </c>
      <c r="C24" s="138"/>
      <c r="D24" s="129" t="s">
        <v>41</v>
      </c>
      <c r="E24" s="141"/>
      <c r="F24" s="141"/>
      <c r="G24" s="141"/>
      <c r="H24" s="214">
        <f>H25+H26+H27+H28</f>
        <v>400000</v>
      </c>
      <c r="I24" s="214">
        <f>I25+I26+I27+I28</f>
        <v>0</v>
      </c>
      <c r="J24" s="236">
        <v>0.95</v>
      </c>
      <c r="K24" s="235">
        <f t="shared" si="0"/>
        <v>380000</v>
      </c>
      <c r="L24" s="236">
        <v>0.85</v>
      </c>
      <c r="M24" s="235">
        <f t="shared" si="1"/>
        <v>323000</v>
      </c>
      <c r="N24" s="236">
        <v>0.15</v>
      </c>
      <c r="O24" s="235">
        <f t="shared" si="2"/>
        <v>57000</v>
      </c>
      <c r="P24" s="236">
        <v>0.05</v>
      </c>
      <c r="Q24" s="237">
        <f t="shared" si="3"/>
        <v>20000</v>
      </c>
      <c r="R24" s="237" t="b">
        <f t="shared" si="4"/>
        <v>1</v>
      </c>
      <c r="S24" s="134"/>
      <c r="T24" s="12"/>
      <c r="U24" s="98"/>
      <c r="V24" s="99"/>
      <c r="W24" s="100"/>
      <c r="X24" s="100"/>
      <c r="Y24" s="100"/>
      <c r="Z24" s="100"/>
      <c r="AA24" s="94"/>
      <c r="AB24" s="94"/>
      <c r="AC24" s="94"/>
      <c r="AF24" s="9"/>
    </row>
    <row r="25" spans="1:32" ht="320" x14ac:dyDescent="0.4">
      <c r="A25" s="150" t="s">
        <v>66</v>
      </c>
      <c r="B25" s="151" t="s">
        <v>67</v>
      </c>
      <c r="C25" s="151" t="s">
        <v>68</v>
      </c>
      <c r="D25" s="131" t="s">
        <v>41</v>
      </c>
      <c r="E25" s="215">
        <v>2</v>
      </c>
      <c r="F25" s="215" t="s">
        <v>156</v>
      </c>
      <c r="G25" s="215" t="s">
        <v>155</v>
      </c>
      <c r="H25" s="216">
        <v>100000</v>
      </c>
      <c r="I25" s="216"/>
      <c r="J25" s="238">
        <v>0.95</v>
      </c>
      <c r="K25" s="239">
        <f t="shared" si="0"/>
        <v>95000</v>
      </c>
      <c r="L25" s="238">
        <v>0.85</v>
      </c>
      <c r="M25" s="239">
        <f t="shared" si="1"/>
        <v>80750</v>
      </c>
      <c r="N25" s="238">
        <v>0.15</v>
      </c>
      <c r="O25" s="239">
        <f t="shared" si="2"/>
        <v>14250</v>
      </c>
      <c r="P25" s="238">
        <v>0.05</v>
      </c>
      <c r="Q25" s="240">
        <f t="shared" si="3"/>
        <v>5000</v>
      </c>
      <c r="R25" s="240" t="b">
        <f t="shared" si="4"/>
        <v>1</v>
      </c>
      <c r="S25" s="151" t="s">
        <v>23</v>
      </c>
      <c r="T25" s="12"/>
      <c r="U25" s="98"/>
      <c r="V25" s="99"/>
      <c r="W25" s="100"/>
      <c r="X25" s="100"/>
      <c r="Y25" s="100"/>
      <c r="Z25" s="100"/>
      <c r="AA25" s="94"/>
      <c r="AB25" s="94"/>
      <c r="AC25" s="94"/>
      <c r="AF25" s="9"/>
    </row>
    <row r="26" spans="1:32" ht="352" x14ac:dyDescent="0.4">
      <c r="A26" s="152" t="s">
        <v>69</v>
      </c>
      <c r="B26" s="151" t="s">
        <v>70</v>
      </c>
      <c r="C26" s="151" t="s">
        <v>71</v>
      </c>
      <c r="D26" s="131" t="s">
        <v>41</v>
      </c>
      <c r="E26" s="215">
        <v>40</v>
      </c>
      <c r="F26" s="215" t="s">
        <v>157</v>
      </c>
      <c r="G26" s="215" t="s">
        <v>155</v>
      </c>
      <c r="H26" s="216">
        <v>100000</v>
      </c>
      <c r="I26" s="216"/>
      <c r="J26" s="238">
        <v>0.95</v>
      </c>
      <c r="K26" s="239">
        <f t="shared" si="0"/>
        <v>95000</v>
      </c>
      <c r="L26" s="238">
        <v>0.85</v>
      </c>
      <c r="M26" s="239">
        <f t="shared" si="1"/>
        <v>80750</v>
      </c>
      <c r="N26" s="238">
        <v>0.15</v>
      </c>
      <c r="O26" s="239">
        <f t="shared" si="2"/>
        <v>14250</v>
      </c>
      <c r="P26" s="238">
        <v>0.05</v>
      </c>
      <c r="Q26" s="240">
        <f t="shared" si="3"/>
        <v>5000</v>
      </c>
      <c r="R26" s="240" t="b">
        <f t="shared" si="4"/>
        <v>1</v>
      </c>
      <c r="S26" s="151" t="s">
        <v>23</v>
      </c>
      <c r="T26" s="12"/>
      <c r="U26" s="98"/>
      <c r="V26" s="99"/>
      <c r="W26" s="100"/>
      <c r="X26" s="100"/>
      <c r="Y26" s="100"/>
      <c r="Z26" s="100"/>
      <c r="AA26" s="94"/>
      <c r="AB26" s="94"/>
      <c r="AC26" s="94"/>
      <c r="AF26" s="9"/>
    </row>
    <row r="27" spans="1:32" ht="240" x14ac:dyDescent="0.4">
      <c r="A27" s="142" t="s">
        <v>72</v>
      </c>
      <c r="B27" s="151" t="s">
        <v>73</v>
      </c>
      <c r="C27" s="151" t="s">
        <v>74</v>
      </c>
      <c r="D27" s="131" t="s">
        <v>41</v>
      </c>
      <c r="E27" s="215">
        <v>10</v>
      </c>
      <c r="F27" s="215" t="s">
        <v>157</v>
      </c>
      <c r="G27" s="215" t="s">
        <v>155</v>
      </c>
      <c r="H27" s="216">
        <v>100000</v>
      </c>
      <c r="I27" s="216"/>
      <c r="J27" s="238">
        <v>0.95</v>
      </c>
      <c r="K27" s="239">
        <f t="shared" si="0"/>
        <v>95000</v>
      </c>
      <c r="L27" s="238">
        <v>0.85</v>
      </c>
      <c r="M27" s="239">
        <f t="shared" si="1"/>
        <v>80750</v>
      </c>
      <c r="N27" s="238">
        <v>0.15</v>
      </c>
      <c r="O27" s="239">
        <f t="shared" si="2"/>
        <v>14250</v>
      </c>
      <c r="P27" s="238">
        <v>0.05</v>
      </c>
      <c r="Q27" s="240">
        <f t="shared" si="3"/>
        <v>5000</v>
      </c>
      <c r="R27" s="240" t="b">
        <f t="shared" si="4"/>
        <v>1</v>
      </c>
      <c r="S27" s="151" t="s">
        <v>23</v>
      </c>
      <c r="T27" s="12"/>
      <c r="U27" s="98"/>
      <c r="V27" s="99"/>
      <c r="W27" s="100"/>
      <c r="X27" s="100"/>
      <c r="Y27" s="100"/>
      <c r="Z27" s="100"/>
      <c r="AA27" s="94"/>
      <c r="AB27" s="94"/>
      <c r="AC27" s="94"/>
      <c r="AF27" s="9"/>
    </row>
    <row r="28" spans="1:32" ht="352" x14ac:dyDescent="0.4">
      <c r="A28" s="142" t="s">
        <v>75</v>
      </c>
      <c r="B28" s="151" t="s">
        <v>76</v>
      </c>
      <c r="C28" s="151" t="s">
        <v>77</v>
      </c>
      <c r="D28" s="131" t="s">
        <v>41</v>
      </c>
      <c r="E28" s="215">
        <v>50</v>
      </c>
      <c r="F28" s="215" t="s">
        <v>158</v>
      </c>
      <c r="G28" s="215" t="s">
        <v>155</v>
      </c>
      <c r="H28" s="216">
        <v>100000</v>
      </c>
      <c r="I28" s="216"/>
      <c r="J28" s="238">
        <v>0.95</v>
      </c>
      <c r="K28" s="239">
        <f t="shared" si="0"/>
        <v>95000</v>
      </c>
      <c r="L28" s="238">
        <v>0.85</v>
      </c>
      <c r="M28" s="239">
        <f t="shared" si="1"/>
        <v>80750</v>
      </c>
      <c r="N28" s="238">
        <v>0.15</v>
      </c>
      <c r="O28" s="239">
        <f t="shared" si="2"/>
        <v>14250</v>
      </c>
      <c r="P28" s="238">
        <v>0.05</v>
      </c>
      <c r="Q28" s="240">
        <f t="shared" si="3"/>
        <v>5000</v>
      </c>
      <c r="R28" s="240" t="b">
        <f t="shared" si="4"/>
        <v>1</v>
      </c>
      <c r="S28" s="151" t="s">
        <v>23</v>
      </c>
      <c r="T28" s="12"/>
      <c r="U28" s="98"/>
      <c r="V28" s="99"/>
      <c r="W28" s="100"/>
      <c r="X28" s="100"/>
      <c r="Y28" s="100"/>
      <c r="Z28" s="100"/>
      <c r="AA28" s="94"/>
      <c r="AB28" s="94"/>
      <c r="AC28" s="94"/>
      <c r="AF28" s="9"/>
    </row>
    <row r="29" spans="1:32" ht="16" x14ac:dyDescent="0.4">
      <c r="A29" s="117" t="s">
        <v>78</v>
      </c>
      <c r="B29" s="118" t="s">
        <v>79</v>
      </c>
      <c r="C29" s="118"/>
      <c r="D29" s="119" t="s">
        <v>18</v>
      </c>
      <c r="E29" s="127" t="s">
        <v>18</v>
      </c>
      <c r="F29" s="127" t="s">
        <v>18</v>
      </c>
      <c r="G29" s="127" t="s">
        <v>18</v>
      </c>
      <c r="H29" s="212">
        <f>H30</f>
        <v>800000</v>
      </c>
      <c r="I29" s="212">
        <f>I30</f>
        <v>0</v>
      </c>
      <c r="J29" s="241">
        <v>0.95</v>
      </c>
      <c r="K29" s="242">
        <f t="shared" si="0"/>
        <v>760000</v>
      </c>
      <c r="L29" s="241">
        <v>0.85</v>
      </c>
      <c r="M29" s="232">
        <f t="shared" si="1"/>
        <v>646000</v>
      </c>
      <c r="N29" s="241">
        <v>0.15</v>
      </c>
      <c r="O29" s="232">
        <f t="shared" si="2"/>
        <v>114000</v>
      </c>
      <c r="P29" s="231">
        <v>0.05</v>
      </c>
      <c r="Q29" s="233">
        <f t="shared" si="3"/>
        <v>40000</v>
      </c>
      <c r="R29" s="233" t="b">
        <f t="shared" si="4"/>
        <v>1</v>
      </c>
      <c r="S29" s="118"/>
      <c r="T29" s="11"/>
      <c r="W29" s="101"/>
      <c r="X29" s="101"/>
      <c r="Y29" s="101"/>
      <c r="Z29" s="101"/>
    </row>
    <row r="30" spans="1:32" ht="288" x14ac:dyDescent="0.4">
      <c r="A30" s="133" t="s">
        <v>80</v>
      </c>
      <c r="B30" s="134" t="s">
        <v>272</v>
      </c>
      <c r="C30" s="134" t="s">
        <v>159</v>
      </c>
      <c r="D30" s="129" t="s">
        <v>41</v>
      </c>
      <c r="E30" s="215">
        <v>1580</v>
      </c>
      <c r="F30" s="215" t="s">
        <v>160</v>
      </c>
      <c r="G30" s="215" t="s">
        <v>155</v>
      </c>
      <c r="H30" s="216">
        <v>800000</v>
      </c>
      <c r="I30" s="216"/>
      <c r="J30" s="243">
        <v>0.95</v>
      </c>
      <c r="K30" s="235">
        <f t="shared" si="0"/>
        <v>760000</v>
      </c>
      <c r="L30" s="243">
        <v>0.85</v>
      </c>
      <c r="M30" s="235">
        <f t="shared" si="1"/>
        <v>646000</v>
      </c>
      <c r="N30" s="243">
        <v>0.15</v>
      </c>
      <c r="O30" s="235">
        <f t="shared" si="2"/>
        <v>114000</v>
      </c>
      <c r="P30" s="236">
        <v>0.05</v>
      </c>
      <c r="Q30" s="237">
        <f t="shared" si="3"/>
        <v>40000</v>
      </c>
      <c r="R30" s="237" t="b">
        <f t="shared" si="4"/>
        <v>1</v>
      </c>
      <c r="S30" s="134" t="s">
        <v>81</v>
      </c>
      <c r="T30" s="85"/>
      <c r="U30" s="102"/>
      <c r="V30" s="103"/>
      <c r="W30" s="108"/>
      <c r="X30" s="108"/>
      <c r="Y30" s="108"/>
      <c r="Z30" s="108"/>
      <c r="AA30" s="108"/>
    </row>
    <row r="31" spans="1:32" ht="304" x14ac:dyDescent="0.4">
      <c r="A31" s="117">
        <v>10</v>
      </c>
      <c r="B31" s="126" t="s">
        <v>82</v>
      </c>
      <c r="C31" s="126" t="s">
        <v>161</v>
      </c>
      <c r="D31" s="127" t="s">
        <v>41</v>
      </c>
      <c r="E31" s="217">
        <v>1</v>
      </c>
      <c r="F31" s="217" t="s">
        <v>162</v>
      </c>
      <c r="G31" s="217" t="s">
        <v>155</v>
      </c>
      <c r="H31" s="218">
        <v>100</v>
      </c>
      <c r="I31" s="218"/>
      <c r="J31" s="231">
        <v>0.95</v>
      </c>
      <c r="K31" s="232">
        <f t="shared" si="0"/>
        <v>95</v>
      </c>
      <c r="L31" s="231">
        <v>0.85</v>
      </c>
      <c r="M31" s="232">
        <f t="shared" si="1"/>
        <v>80.75</v>
      </c>
      <c r="N31" s="231">
        <v>0.15</v>
      </c>
      <c r="O31" s="232">
        <f t="shared" si="2"/>
        <v>14.25</v>
      </c>
      <c r="P31" s="231">
        <v>0.05</v>
      </c>
      <c r="Q31" s="233">
        <f t="shared" si="3"/>
        <v>5</v>
      </c>
      <c r="R31" s="233" t="b">
        <f t="shared" si="4"/>
        <v>1</v>
      </c>
      <c r="S31" s="126" t="s">
        <v>23</v>
      </c>
      <c r="T31" s="11"/>
      <c r="V31" s="84"/>
      <c r="W31" s="96"/>
      <c r="Y31" s="101"/>
      <c r="Z31" s="101"/>
      <c r="AA31" s="104"/>
    </row>
    <row r="32" spans="1:32" ht="16" x14ac:dyDescent="0.4">
      <c r="A32" s="117">
        <v>13</v>
      </c>
      <c r="B32" s="126" t="s">
        <v>83</v>
      </c>
      <c r="C32" s="126"/>
      <c r="D32" s="127" t="s">
        <v>41</v>
      </c>
      <c r="E32" s="127" t="s">
        <v>18</v>
      </c>
      <c r="F32" s="127" t="s">
        <v>18</v>
      </c>
      <c r="G32" s="127" t="s">
        <v>18</v>
      </c>
      <c r="H32" s="212">
        <f>H33+H36+H37+H40</f>
        <v>120000</v>
      </c>
      <c r="I32" s="212">
        <f>I33+I36+I37+I40</f>
        <v>0</v>
      </c>
      <c r="J32" s="231">
        <v>0.95</v>
      </c>
      <c r="K32" s="232">
        <f t="shared" si="0"/>
        <v>114000</v>
      </c>
      <c r="L32" s="231">
        <v>0.85</v>
      </c>
      <c r="M32" s="232">
        <f t="shared" si="1"/>
        <v>96900</v>
      </c>
      <c r="N32" s="231">
        <v>0.15</v>
      </c>
      <c r="O32" s="232">
        <f t="shared" si="2"/>
        <v>17100</v>
      </c>
      <c r="P32" s="231">
        <v>0.05</v>
      </c>
      <c r="Q32" s="233">
        <f t="shared" si="3"/>
        <v>6000</v>
      </c>
      <c r="R32" s="233" t="b">
        <f t="shared" si="4"/>
        <v>1</v>
      </c>
      <c r="S32" s="126"/>
      <c r="T32" s="11"/>
    </row>
    <row r="33" spans="1:33" ht="320" x14ac:dyDescent="0.4">
      <c r="A33" s="133" t="s">
        <v>84</v>
      </c>
      <c r="B33" s="160" t="s">
        <v>85</v>
      </c>
      <c r="C33" s="160" t="s">
        <v>163</v>
      </c>
      <c r="D33" s="141" t="s">
        <v>41</v>
      </c>
      <c r="E33" s="141"/>
      <c r="F33" s="141"/>
      <c r="G33" s="141"/>
      <c r="H33" s="214">
        <f>H34+H35</f>
        <v>10000</v>
      </c>
      <c r="I33" s="214">
        <f>I34+I35</f>
        <v>0</v>
      </c>
      <c r="J33" s="236">
        <v>0.95</v>
      </c>
      <c r="K33" s="235">
        <f t="shared" si="0"/>
        <v>9500</v>
      </c>
      <c r="L33" s="236">
        <v>0.85</v>
      </c>
      <c r="M33" s="235">
        <f t="shared" si="1"/>
        <v>8075</v>
      </c>
      <c r="N33" s="236">
        <v>0.15</v>
      </c>
      <c r="O33" s="235">
        <f t="shared" si="2"/>
        <v>1425</v>
      </c>
      <c r="P33" s="236">
        <v>0.05</v>
      </c>
      <c r="Q33" s="237">
        <f t="shared" si="3"/>
        <v>500</v>
      </c>
      <c r="R33" s="237" t="b">
        <f t="shared" si="4"/>
        <v>1</v>
      </c>
      <c r="S33" s="160" t="s">
        <v>23</v>
      </c>
      <c r="T33" s="12"/>
    </row>
    <row r="34" spans="1:33" ht="32" x14ac:dyDescent="0.4">
      <c r="A34" s="206" t="s">
        <v>164</v>
      </c>
      <c r="B34" s="207" t="s">
        <v>165</v>
      </c>
      <c r="C34" s="114"/>
      <c r="D34" s="113" t="s">
        <v>41</v>
      </c>
      <c r="E34" s="215">
        <v>1</v>
      </c>
      <c r="F34" s="215" t="s">
        <v>166</v>
      </c>
      <c r="G34" s="215" t="s">
        <v>155</v>
      </c>
      <c r="H34" s="216">
        <v>8000</v>
      </c>
      <c r="I34" s="216"/>
      <c r="J34" s="236">
        <v>0.95</v>
      </c>
      <c r="K34" s="235">
        <f t="shared" si="0"/>
        <v>7600</v>
      </c>
      <c r="L34" s="236">
        <v>0.85</v>
      </c>
      <c r="M34" s="235">
        <f t="shared" ref="M34:M35" si="5">L34*K34</f>
        <v>6460</v>
      </c>
      <c r="N34" s="236">
        <v>0.15</v>
      </c>
      <c r="O34" s="235">
        <f t="shared" ref="O34:O35" si="6">N34*K34</f>
        <v>1140</v>
      </c>
      <c r="P34" s="236">
        <v>0.05</v>
      </c>
      <c r="Q34" s="237">
        <f t="shared" ref="Q34:Q35" si="7">P34*H34</f>
        <v>400</v>
      </c>
      <c r="R34" s="237" t="b">
        <f t="shared" ref="R34:R35" si="8">Q34+O34+M34=H34</f>
        <v>1</v>
      </c>
      <c r="S34" s="114"/>
      <c r="T34" s="12"/>
    </row>
    <row r="35" spans="1:33" ht="32" x14ac:dyDescent="0.4">
      <c r="A35" s="206" t="s">
        <v>167</v>
      </c>
      <c r="B35" s="207" t="s">
        <v>168</v>
      </c>
      <c r="C35" s="114"/>
      <c r="D35" s="113" t="s">
        <v>41</v>
      </c>
      <c r="E35" s="215">
        <v>1</v>
      </c>
      <c r="F35" s="215" t="s">
        <v>169</v>
      </c>
      <c r="G35" s="215" t="s">
        <v>155</v>
      </c>
      <c r="H35" s="216">
        <v>2000</v>
      </c>
      <c r="I35" s="216"/>
      <c r="J35" s="236">
        <v>0.95</v>
      </c>
      <c r="K35" s="235">
        <f t="shared" si="0"/>
        <v>1900</v>
      </c>
      <c r="L35" s="236">
        <v>0.85</v>
      </c>
      <c r="M35" s="235">
        <f t="shared" si="5"/>
        <v>1615</v>
      </c>
      <c r="N35" s="236">
        <v>0.15</v>
      </c>
      <c r="O35" s="235">
        <f t="shared" si="6"/>
        <v>285</v>
      </c>
      <c r="P35" s="236">
        <v>0.05</v>
      </c>
      <c r="Q35" s="237">
        <f t="shared" si="7"/>
        <v>100</v>
      </c>
      <c r="R35" s="237" t="b">
        <f t="shared" si="8"/>
        <v>1</v>
      </c>
      <c r="S35" s="114"/>
      <c r="T35" s="12"/>
    </row>
    <row r="36" spans="1:33" ht="352" x14ac:dyDescent="0.4">
      <c r="A36" s="133" t="s">
        <v>86</v>
      </c>
      <c r="B36" s="140" t="s">
        <v>87</v>
      </c>
      <c r="C36" s="140" t="s">
        <v>170</v>
      </c>
      <c r="D36" s="141" t="s">
        <v>41</v>
      </c>
      <c r="E36" s="215">
        <v>2</v>
      </c>
      <c r="F36" s="215" t="s">
        <v>171</v>
      </c>
      <c r="G36" s="215" t="s">
        <v>155</v>
      </c>
      <c r="H36" s="216">
        <v>10000</v>
      </c>
      <c r="I36" s="216"/>
      <c r="J36" s="236">
        <v>0.95</v>
      </c>
      <c r="K36" s="235">
        <f t="shared" si="0"/>
        <v>9500</v>
      </c>
      <c r="L36" s="236">
        <v>0.85</v>
      </c>
      <c r="M36" s="235">
        <f t="shared" si="1"/>
        <v>8075</v>
      </c>
      <c r="N36" s="236">
        <v>0.15</v>
      </c>
      <c r="O36" s="235">
        <f t="shared" si="2"/>
        <v>1425</v>
      </c>
      <c r="P36" s="236">
        <v>0.05</v>
      </c>
      <c r="Q36" s="237">
        <f t="shared" si="3"/>
        <v>500</v>
      </c>
      <c r="R36" s="237" t="b">
        <f t="shared" si="4"/>
        <v>1</v>
      </c>
      <c r="S36" s="140" t="s">
        <v>23</v>
      </c>
      <c r="T36" s="12"/>
    </row>
    <row r="37" spans="1:33" ht="237" customHeight="1" x14ac:dyDescent="0.4">
      <c r="A37" s="139" t="s">
        <v>88</v>
      </c>
      <c r="B37" s="140" t="s">
        <v>89</v>
      </c>
      <c r="C37" s="140" t="s">
        <v>90</v>
      </c>
      <c r="D37" s="141" t="s">
        <v>41</v>
      </c>
      <c r="E37" s="141"/>
      <c r="F37" s="141"/>
      <c r="G37" s="141"/>
      <c r="H37" s="214">
        <f>H38+H39</f>
        <v>10000</v>
      </c>
      <c r="I37" s="214">
        <f>I38+I39</f>
        <v>0</v>
      </c>
      <c r="J37" s="236">
        <v>0.95</v>
      </c>
      <c r="K37" s="235">
        <f t="shared" si="0"/>
        <v>9500</v>
      </c>
      <c r="L37" s="236">
        <v>0.85</v>
      </c>
      <c r="M37" s="235">
        <f t="shared" si="1"/>
        <v>8075</v>
      </c>
      <c r="N37" s="236">
        <v>0.15</v>
      </c>
      <c r="O37" s="235">
        <f t="shared" si="2"/>
        <v>1425</v>
      </c>
      <c r="P37" s="236">
        <v>0.05</v>
      </c>
      <c r="Q37" s="237">
        <f t="shared" si="3"/>
        <v>500</v>
      </c>
      <c r="R37" s="237" t="b">
        <f t="shared" si="4"/>
        <v>1</v>
      </c>
      <c r="S37" s="140" t="s">
        <v>23</v>
      </c>
      <c r="T37" s="12"/>
    </row>
    <row r="38" spans="1:33" ht="237" customHeight="1" x14ac:dyDescent="0.4">
      <c r="A38" s="208" t="s">
        <v>172</v>
      </c>
      <c r="B38" s="209" t="s">
        <v>173</v>
      </c>
      <c r="C38" s="112"/>
      <c r="D38" s="113" t="s">
        <v>41</v>
      </c>
      <c r="E38" s="215">
        <v>1</v>
      </c>
      <c r="F38" s="215" t="s">
        <v>174</v>
      </c>
      <c r="G38" s="215" t="s">
        <v>155</v>
      </c>
      <c r="H38" s="216">
        <v>5000</v>
      </c>
      <c r="I38" s="216"/>
      <c r="J38" s="236">
        <v>0.95</v>
      </c>
      <c r="K38" s="235">
        <f t="shared" si="0"/>
        <v>4750</v>
      </c>
      <c r="L38" s="236">
        <v>0.85</v>
      </c>
      <c r="M38" s="235">
        <f t="shared" ref="M38:M39" si="9">L38*K38</f>
        <v>4037.5</v>
      </c>
      <c r="N38" s="236">
        <v>0.15</v>
      </c>
      <c r="O38" s="235">
        <f t="shared" ref="O38:O39" si="10">N38*K38</f>
        <v>712.5</v>
      </c>
      <c r="P38" s="236">
        <v>0.05</v>
      </c>
      <c r="Q38" s="237">
        <f t="shared" ref="Q38:Q39" si="11">P38*H38</f>
        <v>250</v>
      </c>
      <c r="R38" s="237" t="b">
        <f t="shared" ref="R38:R39" si="12">Q38+O38+M38=H38</f>
        <v>1</v>
      </c>
      <c r="S38" s="140"/>
      <c r="T38" s="12"/>
    </row>
    <row r="39" spans="1:33" ht="32" x14ac:dyDescent="0.4">
      <c r="A39" s="208" t="s">
        <v>175</v>
      </c>
      <c r="B39" s="209" t="s">
        <v>176</v>
      </c>
      <c r="C39" s="112"/>
      <c r="D39" s="113" t="s">
        <v>41</v>
      </c>
      <c r="E39" s="215">
        <v>1</v>
      </c>
      <c r="F39" s="215" t="s">
        <v>177</v>
      </c>
      <c r="G39" s="215" t="s">
        <v>155</v>
      </c>
      <c r="H39" s="216">
        <v>5000</v>
      </c>
      <c r="I39" s="216"/>
      <c r="J39" s="236">
        <v>0.95</v>
      </c>
      <c r="K39" s="235">
        <f t="shared" si="0"/>
        <v>4750</v>
      </c>
      <c r="L39" s="236">
        <v>0.85</v>
      </c>
      <c r="M39" s="235">
        <f t="shared" si="9"/>
        <v>4037.5</v>
      </c>
      <c r="N39" s="236">
        <v>0.15</v>
      </c>
      <c r="O39" s="235">
        <f t="shared" si="10"/>
        <v>712.5</v>
      </c>
      <c r="P39" s="236">
        <v>0.05</v>
      </c>
      <c r="Q39" s="237">
        <f t="shared" si="11"/>
        <v>250</v>
      </c>
      <c r="R39" s="237" t="b">
        <f t="shared" si="12"/>
        <v>1</v>
      </c>
      <c r="S39" s="140"/>
      <c r="T39" s="12"/>
    </row>
    <row r="40" spans="1:33" s="86" customFormat="1" ht="16" x14ac:dyDescent="0.4">
      <c r="A40" s="139" t="s">
        <v>91</v>
      </c>
      <c r="B40" s="140" t="s">
        <v>92</v>
      </c>
      <c r="C40" s="140"/>
      <c r="D40" s="141"/>
      <c r="E40" s="141"/>
      <c r="F40" s="141"/>
      <c r="G40" s="141"/>
      <c r="H40" s="214">
        <f>H41+H44+H45+H46+H47+H48+H49+H50</f>
        <v>90000</v>
      </c>
      <c r="I40" s="214">
        <f>I41+I44+I45+I46+I47+I48+I49+I50</f>
        <v>0</v>
      </c>
      <c r="J40" s="236">
        <v>0.95</v>
      </c>
      <c r="K40" s="235">
        <f t="shared" si="0"/>
        <v>85500</v>
      </c>
      <c r="L40" s="236">
        <v>0.85</v>
      </c>
      <c r="M40" s="235">
        <f t="shared" si="1"/>
        <v>72675</v>
      </c>
      <c r="N40" s="236">
        <v>0.15</v>
      </c>
      <c r="O40" s="235">
        <f t="shared" si="2"/>
        <v>12825</v>
      </c>
      <c r="P40" s="236">
        <v>0.05</v>
      </c>
      <c r="Q40" s="237">
        <f t="shared" si="3"/>
        <v>4500</v>
      </c>
      <c r="R40" s="237" t="b">
        <f t="shared" si="4"/>
        <v>1</v>
      </c>
      <c r="S40" s="140"/>
      <c r="T40" s="12"/>
      <c r="U40" s="6"/>
      <c r="V40" s="6"/>
      <c r="W40" s="6"/>
      <c r="X40" s="6"/>
      <c r="Y40" s="6"/>
      <c r="Z40" s="6"/>
      <c r="AA40" s="6"/>
      <c r="AB40" s="6"/>
      <c r="AC40" s="6"/>
      <c r="AD40" s="6"/>
      <c r="AE40" s="6"/>
      <c r="AF40" s="6"/>
      <c r="AG40" s="6"/>
    </row>
    <row r="41" spans="1:33" ht="208" x14ac:dyDescent="0.4">
      <c r="A41" s="142" t="s">
        <v>93</v>
      </c>
      <c r="B41" s="143" t="s">
        <v>94</v>
      </c>
      <c r="C41" s="143" t="s">
        <v>95</v>
      </c>
      <c r="D41" s="144" t="s">
        <v>41</v>
      </c>
      <c r="E41" s="144"/>
      <c r="F41" s="144"/>
      <c r="G41" s="144"/>
      <c r="H41" s="219">
        <f>H42+H43</f>
        <v>20000</v>
      </c>
      <c r="I41" s="219">
        <f>I42+I43</f>
        <v>0</v>
      </c>
      <c r="J41" s="238">
        <v>0.95</v>
      </c>
      <c r="K41" s="239">
        <f t="shared" si="0"/>
        <v>19000</v>
      </c>
      <c r="L41" s="238">
        <v>0.85</v>
      </c>
      <c r="M41" s="239">
        <f t="shared" si="1"/>
        <v>16150</v>
      </c>
      <c r="N41" s="238">
        <v>0.15</v>
      </c>
      <c r="O41" s="239">
        <f t="shared" si="2"/>
        <v>2850</v>
      </c>
      <c r="P41" s="238">
        <v>0.05</v>
      </c>
      <c r="Q41" s="240">
        <f t="shared" si="3"/>
        <v>1000</v>
      </c>
      <c r="R41" s="240" t="b">
        <f t="shared" si="4"/>
        <v>1</v>
      </c>
      <c r="S41" s="143" t="s">
        <v>26</v>
      </c>
      <c r="T41" s="12"/>
    </row>
    <row r="42" spans="1:33" ht="224" x14ac:dyDescent="0.4">
      <c r="A42" s="115" t="s">
        <v>96</v>
      </c>
      <c r="B42" s="112" t="s">
        <v>97</v>
      </c>
      <c r="C42" s="112" t="s">
        <v>98</v>
      </c>
      <c r="D42" s="113" t="s">
        <v>41</v>
      </c>
      <c r="E42" s="215">
        <v>30</v>
      </c>
      <c r="F42" s="215" t="s">
        <v>154</v>
      </c>
      <c r="G42" s="215" t="s">
        <v>155</v>
      </c>
      <c r="H42" s="216">
        <v>10000</v>
      </c>
      <c r="I42" s="216"/>
      <c r="J42" s="244">
        <v>0.95</v>
      </c>
      <c r="K42" s="245">
        <f t="shared" si="0"/>
        <v>9500</v>
      </c>
      <c r="L42" s="244">
        <v>0.85</v>
      </c>
      <c r="M42" s="245">
        <f t="shared" si="1"/>
        <v>8075</v>
      </c>
      <c r="N42" s="244">
        <v>0.15</v>
      </c>
      <c r="O42" s="245">
        <f t="shared" si="2"/>
        <v>1425</v>
      </c>
      <c r="P42" s="244">
        <v>0.05</v>
      </c>
      <c r="Q42" s="246">
        <f t="shared" si="3"/>
        <v>500</v>
      </c>
      <c r="R42" s="246" t="b">
        <f t="shared" si="4"/>
        <v>1</v>
      </c>
      <c r="S42" s="112" t="s">
        <v>26</v>
      </c>
      <c r="T42" s="85"/>
    </row>
    <row r="43" spans="1:33" ht="304" x14ac:dyDescent="0.4">
      <c r="A43" s="115" t="s">
        <v>99</v>
      </c>
      <c r="B43" s="112" t="s">
        <v>100</v>
      </c>
      <c r="C43" s="112" t="s">
        <v>101</v>
      </c>
      <c r="D43" s="113" t="s">
        <v>41</v>
      </c>
      <c r="E43" s="215">
        <v>30</v>
      </c>
      <c r="F43" s="215" t="s">
        <v>154</v>
      </c>
      <c r="G43" s="215" t="s">
        <v>155</v>
      </c>
      <c r="H43" s="216">
        <v>10000</v>
      </c>
      <c r="I43" s="216"/>
      <c r="J43" s="244">
        <v>0.95</v>
      </c>
      <c r="K43" s="245">
        <f t="shared" si="0"/>
        <v>9500</v>
      </c>
      <c r="L43" s="244">
        <v>0.85</v>
      </c>
      <c r="M43" s="245">
        <f t="shared" si="1"/>
        <v>8075</v>
      </c>
      <c r="N43" s="244">
        <v>0.15</v>
      </c>
      <c r="O43" s="245">
        <f t="shared" si="2"/>
        <v>1425</v>
      </c>
      <c r="P43" s="244">
        <v>0.05</v>
      </c>
      <c r="Q43" s="246">
        <f t="shared" si="3"/>
        <v>500</v>
      </c>
      <c r="R43" s="246" t="b">
        <f t="shared" si="4"/>
        <v>1</v>
      </c>
      <c r="S43" s="112" t="s">
        <v>26</v>
      </c>
      <c r="T43" s="13"/>
    </row>
    <row r="44" spans="1:33" ht="304" x14ac:dyDescent="0.4">
      <c r="A44" s="154" t="s">
        <v>102</v>
      </c>
      <c r="B44" s="143" t="s">
        <v>103</v>
      </c>
      <c r="C44" s="143" t="s">
        <v>104</v>
      </c>
      <c r="D44" s="155" t="s">
        <v>41</v>
      </c>
      <c r="E44" s="215">
        <v>5</v>
      </c>
      <c r="F44" s="215" t="s">
        <v>156</v>
      </c>
      <c r="G44" s="215" t="s">
        <v>155</v>
      </c>
      <c r="H44" s="216">
        <v>10000</v>
      </c>
      <c r="I44" s="216"/>
      <c r="J44" s="238">
        <v>0.95</v>
      </c>
      <c r="K44" s="239">
        <f t="shared" si="0"/>
        <v>9500</v>
      </c>
      <c r="L44" s="238">
        <v>0.85</v>
      </c>
      <c r="M44" s="239">
        <f t="shared" si="1"/>
        <v>8075</v>
      </c>
      <c r="N44" s="238">
        <v>0.15</v>
      </c>
      <c r="O44" s="239">
        <f t="shared" si="2"/>
        <v>1425</v>
      </c>
      <c r="P44" s="238">
        <v>0.05</v>
      </c>
      <c r="Q44" s="240">
        <f t="shared" si="3"/>
        <v>500</v>
      </c>
      <c r="R44" s="240" t="b">
        <f t="shared" si="4"/>
        <v>1</v>
      </c>
      <c r="S44" s="143" t="s">
        <v>26</v>
      </c>
    </row>
    <row r="45" spans="1:33" ht="336" x14ac:dyDescent="0.4">
      <c r="A45" s="154" t="s">
        <v>105</v>
      </c>
      <c r="B45" s="153" t="s">
        <v>106</v>
      </c>
      <c r="C45" s="153" t="s">
        <v>107</v>
      </c>
      <c r="D45" s="156" t="s">
        <v>41</v>
      </c>
      <c r="E45" s="224">
        <v>30</v>
      </c>
      <c r="F45" s="224" t="s">
        <v>157</v>
      </c>
      <c r="G45" s="215" t="s">
        <v>155</v>
      </c>
      <c r="H45" s="225">
        <v>10000</v>
      </c>
      <c r="I45" s="225"/>
      <c r="J45" s="238">
        <v>0.95</v>
      </c>
      <c r="K45" s="239">
        <f t="shared" si="0"/>
        <v>9500</v>
      </c>
      <c r="L45" s="238">
        <v>0.85</v>
      </c>
      <c r="M45" s="239">
        <f t="shared" si="1"/>
        <v>8075</v>
      </c>
      <c r="N45" s="238">
        <v>0.15</v>
      </c>
      <c r="O45" s="239">
        <f t="shared" si="2"/>
        <v>1425</v>
      </c>
      <c r="P45" s="238">
        <v>0.05</v>
      </c>
      <c r="Q45" s="240">
        <f t="shared" si="3"/>
        <v>500</v>
      </c>
      <c r="R45" s="240" t="b">
        <f t="shared" si="4"/>
        <v>1</v>
      </c>
      <c r="S45" s="153" t="s">
        <v>26</v>
      </c>
    </row>
    <row r="46" spans="1:33" ht="240" x14ac:dyDescent="0.4">
      <c r="A46" s="154" t="s">
        <v>108</v>
      </c>
      <c r="B46" s="153" t="s">
        <v>109</v>
      </c>
      <c r="C46" s="153" t="s">
        <v>110</v>
      </c>
      <c r="D46" s="156" t="s">
        <v>41</v>
      </c>
      <c r="E46" s="224">
        <v>10</v>
      </c>
      <c r="F46" s="224" t="s">
        <v>157</v>
      </c>
      <c r="G46" s="215" t="s">
        <v>155</v>
      </c>
      <c r="H46" s="226">
        <v>10000</v>
      </c>
      <c r="I46" s="226"/>
      <c r="J46" s="238">
        <v>0.95</v>
      </c>
      <c r="K46" s="239">
        <f t="shared" si="0"/>
        <v>9500</v>
      </c>
      <c r="L46" s="238">
        <v>0.85</v>
      </c>
      <c r="M46" s="239">
        <f t="shared" si="1"/>
        <v>8075</v>
      </c>
      <c r="N46" s="238">
        <v>0.15</v>
      </c>
      <c r="O46" s="239">
        <f t="shared" si="2"/>
        <v>1425</v>
      </c>
      <c r="P46" s="238">
        <v>0.05</v>
      </c>
      <c r="Q46" s="240">
        <f t="shared" si="3"/>
        <v>500</v>
      </c>
      <c r="R46" s="240" t="b">
        <f t="shared" si="4"/>
        <v>1</v>
      </c>
      <c r="S46" s="153" t="s">
        <v>26</v>
      </c>
    </row>
    <row r="47" spans="1:33" ht="352" x14ac:dyDescent="0.4">
      <c r="A47" s="154" t="s">
        <v>111</v>
      </c>
      <c r="B47" s="153" t="s">
        <v>112</v>
      </c>
      <c r="C47" s="153" t="s">
        <v>113</v>
      </c>
      <c r="D47" s="156" t="s">
        <v>41</v>
      </c>
      <c r="E47" s="224">
        <v>40</v>
      </c>
      <c r="F47" s="227" t="s">
        <v>158</v>
      </c>
      <c r="G47" s="215" t="s">
        <v>155</v>
      </c>
      <c r="H47" s="226">
        <v>10000</v>
      </c>
      <c r="I47" s="226"/>
      <c r="J47" s="238">
        <v>0.95</v>
      </c>
      <c r="K47" s="239">
        <f t="shared" si="0"/>
        <v>9500</v>
      </c>
      <c r="L47" s="238">
        <v>0.85</v>
      </c>
      <c r="M47" s="239">
        <f t="shared" si="1"/>
        <v>8075</v>
      </c>
      <c r="N47" s="238">
        <v>0.15</v>
      </c>
      <c r="O47" s="239">
        <f t="shared" si="2"/>
        <v>1425</v>
      </c>
      <c r="P47" s="238">
        <v>0.05</v>
      </c>
      <c r="Q47" s="240">
        <f t="shared" si="3"/>
        <v>500</v>
      </c>
      <c r="R47" s="240" t="b">
        <f t="shared" si="4"/>
        <v>1</v>
      </c>
      <c r="S47" s="153" t="s">
        <v>26</v>
      </c>
    </row>
    <row r="48" spans="1:33" ht="352" x14ac:dyDescent="0.4">
      <c r="A48" s="154" t="s">
        <v>114</v>
      </c>
      <c r="B48" s="153" t="s">
        <v>115</v>
      </c>
      <c r="C48" s="153" t="s">
        <v>116</v>
      </c>
      <c r="D48" s="156" t="s">
        <v>41</v>
      </c>
      <c r="E48" s="224">
        <v>1</v>
      </c>
      <c r="F48" s="227" t="s">
        <v>178</v>
      </c>
      <c r="G48" s="215" t="s">
        <v>155</v>
      </c>
      <c r="H48" s="226">
        <v>10000</v>
      </c>
      <c r="I48" s="226"/>
      <c r="J48" s="238">
        <v>0.95</v>
      </c>
      <c r="K48" s="239">
        <f t="shared" si="0"/>
        <v>9500</v>
      </c>
      <c r="L48" s="238">
        <v>0.85</v>
      </c>
      <c r="M48" s="239">
        <f t="shared" si="1"/>
        <v>8075</v>
      </c>
      <c r="N48" s="238">
        <v>0.15</v>
      </c>
      <c r="O48" s="239">
        <f t="shared" si="2"/>
        <v>1425</v>
      </c>
      <c r="P48" s="238">
        <v>0.05</v>
      </c>
      <c r="Q48" s="240">
        <f t="shared" si="3"/>
        <v>500</v>
      </c>
      <c r="R48" s="240" t="b">
        <f t="shared" si="4"/>
        <v>1</v>
      </c>
      <c r="S48" s="153" t="s">
        <v>26</v>
      </c>
    </row>
    <row r="49" spans="1:33" ht="355" customHeight="1" x14ac:dyDescent="0.4">
      <c r="A49" s="157" t="s">
        <v>117</v>
      </c>
      <c r="B49" s="153" t="s">
        <v>273</v>
      </c>
      <c r="C49" s="153" t="s">
        <v>269</v>
      </c>
      <c r="D49" s="156" t="s">
        <v>41</v>
      </c>
      <c r="E49" s="224">
        <v>150</v>
      </c>
      <c r="F49" s="224" t="s">
        <v>179</v>
      </c>
      <c r="G49" s="215" t="s">
        <v>155</v>
      </c>
      <c r="H49" s="226">
        <v>10000</v>
      </c>
      <c r="I49" s="226"/>
      <c r="J49" s="238">
        <v>0.95</v>
      </c>
      <c r="K49" s="239">
        <f t="shared" si="0"/>
        <v>9500</v>
      </c>
      <c r="L49" s="238">
        <v>0.85</v>
      </c>
      <c r="M49" s="239">
        <f t="shared" si="1"/>
        <v>8075</v>
      </c>
      <c r="N49" s="238">
        <v>0.15</v>
      </c>
      <c r="O49" s="239">
        <f t="shared" si="2"/>
        <v>1425</v>
      </c>
      <c r="P49" s="238">
        <v>0.05</v>
      </c>
      <c r="Q49" s="240">
        <f t="shared" si="3"/>
        <v>500</v>
      </c>
      <c r="R49" s="240" t="b">
        <f t="shared" si="4"/>
        <v>1</v>
      </c>
      <c r="S49" s="153" t="s">
        <v>270</v>
      </c>
    </row>
    <row r="50" spans="1:33" ht="208" x14ac:dyDescent="0.4">
      <c r="A50" s="157" t="s">
        <v>118</v>
      </c>
      <c r="B50" s="153" t="s">
        <v>119</v>
      </c>
      <c r="C50" s="153" t="s">
        <v>120</v>
      </c>
      <c r="D50" s="156" t="s">
        <v>41</v>
      </c>
      <c r="E50" s="224">
        <v>1</v>
      </c>
      <c r="F50" s="224" t="s">
        <v>180</v>
      </c>
      <c r="G50" s="215" t="s">
        <v>155</v>
      </c>
      <c r="H50" s="226">
        <v>10000</v>
      </c>
      <c r="I50" s="226"/>
      <c r="J50" s="238">
        <v>0.95</v>
      </c>
      <c r="K50" s="239">
        <f t="shared" ref="K50" si="13">J50*H50</f>
        <v>9500</v>
      </c>
      <c r="L50" s="238">
        <v>0.85</v>
      </c>
      <c r="M50" s="239">
        <f t="shared" si="1"/>
        <v>8075</v>
      </c>
      <c r="N50" s="238">
        <v>0.15</v>
      </c>
      <c r="O50" s="239">
        <f t="shared" si="2"/>
        <v>1425</v>
      </c>
      <c r="P50" s="238">
        <v>0.05</v>
      </c>
      <c r="Q50" s="240">
        <f t="shared" si="3"/>
        <v>500</v>
      </c>
      <c r="R50" s="240" t="b">
        <f t="shared" si="4"/>
        <v>1</v>
      </c>
      <c r="S50" s="153" t="s">
        <v>26</v>
      </c>
    </row>
    <row r="51" spans="1:33" ht="16" x14ac:dyDescent="0.4">
      <c r="A51" s="269" t="s">
        <v>121</v>
      </c>
      <c r="B51" s="269"/>
      <c r="C51" s="269"/>
      <c r="D51" s="269"/>
      <c r="E51" s="269"/>
      <c r="F51" s="269"/>
      <c r="G51" s="269"/>
      <c r="H51" s="228">
        <f>H32+H31+H29+H20+H11+H8</f>
        <v>1598100</v>
      </c>
      <c r="I51" s="228">
        <f>I32+I31+I29+I20+I11+I8</f>
        <v>0</v>
      </c>
      <c r="J51" s="251">
        <v>0.95</v>
      </c>
      <c r="K51" s="228">
        <f>K32+K31+K29+K20+K11+K8</f>
        <v>1518195</v>
      </c>
      <c r="L51" s="251">
        <v>0.85</v>
      </c>
      <c r="M51" s="228">
        <f>M32+M31+M29+M20+M11+M8</f>
        <v>1290465.75</v>
      </c>
      <c r="N51" s="251">
        <v>0.15</v>
      </c>
      <c r="O51" s="228">
        <f>O32+O31+O29+O20+O11+O8</f>
        <v>227729.25</v>
      </c>
      <c r="P51" s="247">
        <v>0.05</v>
      </c>
      <c r="Q51" s="228">
        <f>Q32+Q31+Q29+Q20+Q11+Q8</f>
        <v>79905</v>
      </c>
      <c r="R51" s="248" t="b">
        <f t="shared" si="4"/>
        <v>1</v>
      </c>
      <c r="S51" s="161"/>
    </row>
    <row r="55" spans="1:33" s="5" customFormat="1" ht="15.75" customHeight="1" x14ac:dyDescent="0.4">
      <c r="A55" s="6"/>
      <c r="B55" s="279" t="s">
        <v>122</v>
      </c>
      <c r="C55" s="279"/>
      <c r="D55" s="279"/>
      <c r="E55" s="220"/>
      <c r="F55" s="294" t="s">
        <v>123</v>
      </c>
      <c r="G55" s="294"/>
      <c r="H55" s="294"/>
      <c r="I55" s="294"/>
      <c r="J55" s="249"/>
      <c r="K55" s="249"/>
      <c r="L55" s="249"/>
      <c r="M55" s="249"/>
      <c r="N55" s="249"/>
      <c r="O55" s="249"/>
      <c r="P55" s="249"/>
      <c r="Q55" s="249"/>
      <c r="R55" s="249"/>
      <c r="S55" s="6"/>
      <c r="U55" s="6"/>
      <c r="V55" s="6"/>
      <c r="W55" s="6"/>
      <c r="X55" s="6"/>
      <c r="Y55" s="6"/>
      <c r="Z55" s="6"/>
      <c r="AA55" s="6"/>
      <c r="AB55" s="6"/>
      <c r="AC55" s="6"/>
      <c r="AD55" s="6"/>
      <c r="AE55" s="6"/>
      <c r="AF55" s="6"/>
      <c r="AG55" s="6"/>
    </row>
    <row r="56" spans="1:33" s="5" customFormat="1" ht="15.75" customHeight="1" x14ac:dyDescent="0.4">
      <c r="A56" s="6"/>
      <c r="B56" s="286" t="s">
        <v>124</v>
      </c>
      <c r="C56" s="287" t="s">
        <v>125</v>
      </c>
      <c r="D56" s="287" t="s">
        <v>126</v>
      </c>
      <c r="E56" s="220"/>
      <c r="F56" s="287" t="s">
        <v>127</v>
      </c>
      <c r="G56" s="287"/>
      <c r="H56" s="287" t="s">
        <v>128</v>
      </c>
      <c r="I56" s="287"/>
      <c r="J56" s="249"/>
      <c r="K56" s="249"/>
      <c r="L56" s="249"/>
      <c r="M56" s="249"/>
      <c r="N56" s="249"/>
      <c r="O56" s="249"/>
      <c r="P56" s="249"/>
      <c r="Q56" s="249"/>
      <c r="R56" s="249"/>
      <c r="S56" s="6"/>
      <c r="U56" s="6"/>
      <c r="V56" s="6"/>
      <c r="W56" s="6"/>
      <c r="X56" s="6"/>
      <c r="Y56" s="6"/>
      <c r="Z56" s="6"/>
      <c r="AA56" s="6"/>
      <c r="AB56" s="6"/>
      <c r="AC56" s="6"/>
      <c r="AD56" s="6"/>
      <c r="AE56" s="6"/>
      <c r="AF56" s="6"/>
      <c r="AG56" s="6"/>
    </row>
    <row r="57" spans="1:33" s="5" customFormat="1" ht="15.75" customHeight="1" x14ac:dyDescent="0.4">
      <c r="A57" s="6"/>
      <c r="B57" s="286"/>
      <c r="C57" s="287"/>
      <c r="D57" s="287"/>
      <c r="E57" s="201"/>
      <c r="F57" s="287"/>
      <c r="G57" s="287"/>
      <c r="H57" s="287"/>
      <c r="I57" s="287"/>
      <c r="J57" s="249"/>
      <c r="K57" s="249"/>
      <c r="L57" s="249"/>
      <c r="M57" s="249"/>
      <c r="N57" s="249"/>
      <c r="O57" s="249"/>
      <c r="P57" s="249"/>
      <c r="Q57" s="249"/>
      <c r="R57" s="249"/>
      <c r="S57" s="6"/>
      <c r="U57" s="6"/>
      <c r="V57" s="6"/>
      <c r="W57" s="6"/>
      <c r="X57" s="6"/>
      <c r="Y57" s="6"/>
      <c r="Z57" s="6"/>
      <c r="AA57" s="6"/>
      <c r="AB57" s="6"/>
      <c r="AC57" s="6"/>
      <c r="AD57" s="6"/>
      <c r="AE57" s="6"/>
      <c r="AF57" s="6"/>
      <c r="AG57" s="6"/>
    </row>
    <row r="58" spans="1:33" s="5" customFormat="1" ht="15.75" customHeight="1" x14ac:dyDescent="0.4">
      <c r="A58" s="6"/>
      <c r="B58" s="162" t="s">
        <v>129</v>
      </c>
      <c r="C58" s="165">
        <f>D58*C60</f>
        <v>1290465.75</v>
      </c>
      <c r="D58" s="172">
        <v>0.85</v>
      </c>
      <c r="E58" s="201" t="b">
        <f>C58=M51</f>
        <v>1</v>
      </c>
      <c r="F58" s="295">
        <v>979663</v>
      </c>
      <c r="G58" s="295"/>
      <c r="H58" s="295">
        <v>1632773</v>
      </c>
      <c r="I58" s="295"/>
      <c r="J58" s="249"/>
      <c r="K58" s="249"/>
      <c r="L58" s="249"/>
      <c r="M58" s="249"/>
      <c r="N58" s="249"/>
      <c r="O58" s="249"/>
      <c r="P58" s="249"/>
      <c r="Q58" s="249"/>
      <c r="R58" s="249"/>
      <c r="S58" s="6"/>
      <c r="U58" s="6"/>
      <c r="V58" s="6"/>
      <c r="W58" s="6"/>
      <c r="X58" s="6"/>
      <c r="Y58" s="6"/>
      <c r="Z58" s="6"/>
      <c r="AA58" s="6"/>
      <c r="AB58" s="6"/>
      <c r="AC58" s="6"/>
      <c r="AD58" s="6"/>
      <c r="AE58" s="6"/>
      <c r="AF58" s="6"/>
      <c r="AG58" s="6"/>
    </row>
    <row r="59" spans="1:33" s="5" customFormat="1" ht="15.75" customHeight="1" x14ac:dyDescent="0.4">
      <c r="A59" s="6"/>
      <c r="B59" s="162" t="s">
        <v>130</v>
      </c>
      <c r="C59" s="166">
        <f>D59*C60</f>
        <v>227729.25</v>
      </c>
      <c r="D59" s="173">
        <v>0.15</v>
      </c>
      <c r="E59" s="201" t="b">
        <f>C59=O51</f>
        <v>1</v>
      </c>
      <c r="F59" s="295">
        <v>172882</v>
      </c>
      <c r="G59" s="295"/>
      <c r="H59" s="295">
        <v>288136</v>
      </c>
      <c r="I59" s="295"/>
      <c r="J59" s="249"/>
      <c r="K59" s="249"/>
      <c r="L59" s="249"/>
      <c r="M59" s="249"/>
      <c r="N59" s="249"/>
      <c r="O59" s="249"/>
      <c r="P59" s="249"/>
      <c r="Q59" s="249"/>
      <c r="R59" s="249"/>
      <c r="S59" s="6"/>
      <c r="U59" s="6"/>
      <c r="V59" s="6"/>
      <c r="W59" s="6"/>
      <c r="X59" s="6"/>
      <c r="Y59" s="6"/>
      <c r="Z59" s="6"/>
      <c r="AA59" s="6"/>
      <c r="AB59" s="6"/>
      <c r="AC59" s="6"/>
      <c r="AD59" s="6"/>
      <c r="AE59" s="6"/>
      <c r="AF59" s="6"/>
      <c r="AG59" s="6"/>
    </row>
    <row r="60" spans="1:33" s="5" customFormat="1" ht="15.75" customHeight="1" x14ac:dyDescent="0.4">
      <c r="A60" s="6"/>
      <c r="B60" s="163" t="s">
        <v>131</v>
      </c>
      <c r="C60" s="167">
        <f>D60*C62</f>
        <v>1518195</v>
      </c>
      <c r="D60" s="174">
        <v>0.95</v>
      </c>
      <c r="E60" s="201" t="b">
        <f>C60=K51</f>
        <v>1</v>
      </c>
      <c r="F60" s="296">
        <v>1152545</v>
      </c>
      <c r="G60" s="296"/>
      <c r="H60" s="296">
        <v>1920909</v>
      </c>
      <c r="I60" s="296"/>
      <c r="J60" s="249"/>
      <c r="K60" s="249"/>
      <c r="L60" s="249"/>
      <c r="M60" s="249"/>
      <c r="N60" s="249"/>
      <c r="O60" s="249"/>
      <c r="P60" s="249"/>
      <c r="Q60" s="249"/>
      <c r="R60" s="249"/>
      <c r="S60" s="6"/>
      <c r="U60" s="6"/>
      <c r="V60" s="6"/>
      <c r="W60" s="6"/>
      <c r="X60" s="6"/>
      <c r="Y60" s="6"/>
      <c r="Z60" s="6"/>
      <c r="AA60" s="6"/>
      <c r="AB60" s="6"/>
      <c r="AC60" s="6"/>
      <c r="AD60" s="6"/>
      <c r="AE60" s="6"/>
      <c r="AF60" s="6"/>
      <c r="AG60" s="6"/>
    </row>
    <row r="61" spans="1:33" s="5" customFormat="1" ht="15.75" customHeight="1" x14ac:dyDescent="0.4">
      <c r="A61" s="6"/>
      <c r="B61" s="163" t="s">
        <v>132</v>
      </c>
      <c r="C61" s="167">
        <f>D61*C62</f>
        <v>79905</v>
      </c>
      <c r="D61" s="174">
        <v>0.05</v>
      </c>
      <c r="E61" s="201" t="b">
        <f>C61=Q51</f>
        <v>1</v>
      </c>
      <c r="F61" s="296">
        <v>60660</v>
      </c>
      <c r="G61" s="296"/>
      <c r="H61" s="296">
        <v>101100</v>
      </c>
      <c r="I61" s="296"/>
      <c r="J61" s="249"/>
      <c r="K61" s="249"/>
      <c r="L61" s="249"/>
      <c r="M61" s="249"/>
      <c r="N61" s="249"/>
      <c r="O61" s="249"/>
      <c r="P61" s="249"/>
      <c r="Q61" s="249"/>
      <c r="R61" s="249"/>
      <c r="S61" s="6"/>
      <c r="U61" s="6"/>
      <c r="V61" s="6"/>
      <c r="W61" s="6"/>
      <c r="X61" s="6"/>
      <c r="Y61" s="6"/>
      <c r="Z61" s="6"/>
      <c r="AA61" s="6"/>
      <c r="AB61" s="6"/>
      <c r="AC61" s="6"/>
      <c r="AD61" s="6"/>
      <c r="AE61" s="6"/>
      <c r="AF61" s="6"/>
      <c r="AG61" s="6"/>
    </row>
    <row r="62" spans="1:33" s="5" customFormat="1" ht="15.75" customHeight="1" x14ac:dyDescent="0.4">
      <c r="A62" s="6"/>
      <c r="B62" s="164" t="s">
        <v>121</v>
      </c>
      <c r="C62" s="169">
        <f>H51</f>
        <v>1598100</v>
      </c>
      <c r="D62" s="170"/>
      <c r="E62" s="220"/>
      <c r="F62" s="297">
        <v>1213205</v>
      </c>
      <c r="G62" s="297"/>
      <c r="H62" s="297">
        <v>2022009</v>
      </c>
      <c r="I62" s="297"/>
      <c r="J62" s="249"/>
      <c r="K62" s="249"/>
      <c r="L62" s="249"/>
      <c r="M62" s="249"/>
      <c r="N62" s="249"/>
      <c r="O62" s="249"/>
      <c r="P62" s="249"/>
      <c r="Q62" s="249"/>
      <c r="R62" s="249"/>
      <c r="S62" s="6"/>
      <c r="U62" s="6"/>
      <c r="V62" s="6"/>
      <c r="W62" s="6"/>
      <c r="X62" s="6"/>
      <c r="Y62" s="6"/>
      <c r="Z62" s="6"/>
      <c r="AA62" s="6"/>
      <c r="AB62" s="6"/>
      <c r="AC62" s="6"/>
      <c r="AD62" s="6"/>
      <c r="AE62" s="6"/>
      <c r="AF62" s="6"/>
      <c r="AG62" s="6"/>
    </row>
    <row r="63" spans="1:33" s="5" customFormat="1" ht="15.75" customHeight="1" x14ac:dyDescent="0.4">
      <c r="A63" s="6"/>
      <c r="B63" s="6"/>
      <c r="C63" s="6"/>
      <c r="D63" s="6"/>
      <c r="E63" s="220"/>
      <c r="F63" s="229" t="s">
        <v>133</v>
      </c>
      <c r="G63" s="220"/>
      <c r="H63" s="175"/>
      <c r="I63" s="175"/>
      <c r="J63" s="249"/>
      <c r="K63" s="249"/>
      <c r="L63" s="249"/>
      <c r="M63" s="249"/>
      <c r="N63" s="249"/>
      <c r="O63" s="249"/>
      <c r="P63" s="249"/>
      <c r="Q63" s="249"/>
      <c r="R63" s="249"/>
      <c r="S63" s="6"/>
      <c r="U63" s="6"/>
      <c r="V63" s="6"/>
      <c r="W63" s="6"/>
      <c r="X63" s="6"/>
      <c r="Y63" s="6"/>
      <c r="Z63" s="6"/>
      <c r="AA63" s="6"/>
      <c r="AB63" s="6"/>
      <c r="AC63" s="6"/>
      <c r="AD63" s="6"/>
      <c r="AE63" s="6"/>
      <c r="AF63" s="6"/>
      <c r="AG63" s="6"/>
    </row>
    <row r="64" spans="1:33" s="5" customFormat="1" ht="15.75" customHeight="1" x14ac:dyDescent="0.4">
      <c r="A64" s="6"/>
      <c r="B64" s="104"/>
      <c r="C64" s="6"/>
      <c r="D64" s="6"/>
      <c r="E64" s="220"/>
      <c r="F64" s="220"/>
      <c r="G64" s="220"/>
      <c r="H64" s="175"/>
      <c r="I64" s="175"/>
      <c r="J64" s="249"/>
      <c r="K64" s="249"/>
      <c r="L64" s="249"/>
      <c r="M64" s="249"/>
      <c r="N64" s="249"/>
      <c r="O64" s="249"/>
      <c r="P64" s="249"/>
      <c r="Q64" s="249"/>
      <c r="R64" s="249"/>
      <c r="S64" s="6"/>
      <c r="U64" s="6"/>
      <c r="V64" s="6"/>
      <c r="W64" s="6"/>
      <c r="X64" s="6"/>
      <c r="Y64" s="6"/>
      <c r="Z64" s="6"/>
      <c r="AA64" s="6"/>
      <c r="AB64" s="6"/>
      <c r="AC64" s="6"/>
      <c r="AD64" s="6"/>
      <c r="AE64" s="6"/>
      <c r="AF64" s="6"/>
      <c r="AG64" s="6"/>
    </row>
    <row r="65" spans="1:33" s="5" customFormat="1" ht="15.75" customHeight="1" x14ac:dyDescent="0.4">
      <c r="A65" s="6"/>
      <c r="B65" s="289" t="s">
        <v>134</v>
      </c>
      <c r="C65" s="289"/>
      <c r="D65" s="87"/>
      <c r="E65" s="220"/>
      <c r="F65" s="220"/>
      <c r="G65" s="220"/>
      <c r="H65" s="175"/>
      <c r="I65" s="175"/>
      <c r="J65" s="249"/>
      <c r="K65" s="249"/>
      <c r="L65" s="249"/>
      <c r="M65" s="249"/>
      <c r="N65" s="249"/>
      <c r="O65" s="249"/>
      <c r="P65" s="249"/>
      <c r="Q65" s="249"/>
      <c r="R65" s="249"/>
      <c r="S65" s="6"/>
      <c r="U65" s="6"/>
      <c r="V65" s="6"/>
      <c r="W65" s="6"/>
      <c r="X65" s="6"/>
      <c r="Y65" s="6"/>
      <c r="Z65" s="6"/>
      <c r="AA65" s="6"/>
      <c r="AB65" s="6"/>
      <c r="AC65" s="6"/>
      <c r="AD65" s="6"/>
      <c r="AE65" s="6"/>
      <c r="AF65" s="6"/>
      <c r="AG65" s="6"/>
    </row>
    <row r="66" spans="1:33" s="5" customFormat="1" ht="15.75" customHeight="1" x14ac:dyDescent="0.4">
      <c r="A66" s="6"/>
      <c r="B66" s="289"/>
      <c r="C66" s="289"/>
      <c r="D66" s="181"/>
      <c r="E66" s="220"/>
      <c r="F66" s="220"/>
      <c r="G66" s="220"/>
      <c r="H66" s="175"/>
      <c r="I66" s="175"/>
      <c r="J66" s="249"/>
      <c r="K66" s="249"/>
      <c r="L66" s="249"/>
      <c r="M66" s="249"/>
      <c r="N66" s="249"/>
      <c r="O66" s="249"/>
      <c r="P66" s="249"/>
      <c r="Q66" s="249"/>
      <c r="R66" s="249"/>
      <c r="S66" s="6"/>
      <c r="U66" s="6"/>
      <c r="V66" s="6"/>
      <c r="W66" s="6"/>
      <c r="X66" s="6"/>
      <c r="Y66" s="6"/>
      <c r="Z66" s="6"/>
      <c r="AA66" s="6"/>
      <c r="AB66" s="6"/>
      <c r="AC66" s="6"/>
      <c r="AD66" s="6"/>
      <c r="AE66" s="6"/>
      <c r="AF66" s="6"/>
      <c r="AG66" s="6"/>
    </row>
    <row r="67" spans="1:33" s="5" customFormat="1" ht="64" x14ac:dyDescent="0.4">
      <c r="A67" s="6"/>
      <c r="B67" s="179" t="s">
        <v>135</v>
      </c>
      <c r="C67" s="180">
        <f>H29</f>
        <v>800000</v>
      </c>
      <c r="D67" s="6"/>
      <c r="E67" s="220"/>
      <c r="F67" s="220"/>
      <c r="G67" s="220"/>
      <c r="H67" s="175"/>
      <c r="I67" s="175"/>
      <c r="J67" s="249"/>
      <c r="K67" s="249"/>
      <c r="L67" s="249"/>
      <c r="M67" s="249"/>
      <c r="N67" s="249"/>
      <c r="O67" s="249"/>
      <c r="P67" s="249"/>
      <c r="Q67" s="249"/>
      <c r="R67" s="249"/>
      <c r="S67" s="6"/>
      <c r="U67" s="6"/>
      <c r="V67" s="6"/>
      <c r="W67" s="6"/>
      <c r="X67" s="6"/>
      <c r="Y67" s="6"/>
      <c r="Z67" s="6"/>
      <c r="AA67" s="6"/>
      <c r="AB67" s="6"/>
      <c r="AC67" s="6"/>
      <c r="AD67" s="6"/>
      <c r="AE67" s="6"/>
      <c r="AF67" s="6"/>
      <c r="AG67" s="6"/>
    </row>
    <row r="68" spans="1:33" s="5" customFormat="1" ht="32" x14ac:dyDescent="0.4">
      <c r="A68" s="6"/>
      <c r="B68" s="171" t="s">
        <v>136</v>
      </c>
      <c r="C68" s="178">
        <f>C67*95%</f>
        <v>760000</v>
      </c>
      <c r="D68" s="6"/>
      <c r="E68" s="220"/>
      <c r="F68" s="220"/>
      <c r="G68" s="220"/>
      <c r="H68" s="175"/>
      <c r="I68" s="175"/>
      <c r="J68" s="249"/>
      <c r="K68" s="249"/>
      <c r="L68" s="249"/>
      <c r="M68" s="249"/>
      <c r="N68" s="249"/>
      <c r="O68" s="249"/>
      <c r="P68" s="249"/>
      <c r="Q68" s="249"/>
      <c r="R68" s="249"/>
      <c r="S68" s="6"/>
      <c r="U68" s="6"/>
      <c r="V68" s="6"/>
      <c r="W68" s="6"/>
      <c r="X68" s="6"/>
      <c r="Y68" s="6"/>
      <c r="Z68" s="6"/>
      <c r="AA68" s="6"/>
      <c r="AB68" s="6"/>
      <c r="AC68" s="6"/>
      <c r="AD68" s="6"/>
      <c r="AE68" s="6"/>
      <c r="AF68" s="6"/>
      <c r="AG68" s="6"/>
    </row>
    <row r="69" spans="1:33" s="9" customFormat="1" ht="15.75" customHeight="1" x14ac:dyDescent="0.4">
      <c r="A69" s="6"/>
      <c r="B69" s="177" t="s">
        <v>11</v>
      </c>
      <c r="C69" s="176">
        <f>85%*C68</f>
        <v>646000</v>
      </c>
      <c r="D69" s="6"/>
      <c r="E69" s="220"/>
      <c r="F69" s="220"/>
      <c r="G69" s="220"/>
      <c r="H69" s="175"/>
      <c r="I69" s="175"/>
      <c r="J69" s="249"/>
      <c r="K69" s="249"/>
      <c r="L69" s="249"/>
      <c r="M69" s="249"/>
      <c r="N69" s="249"/>
      <c r="O69" s="249"/>
      <c r="P69" s="249"/>
      <c r="Q69" s="249"/>
      <c r="R69" s="249"/>
      <c r="S69" s="6"/>
      <c r="T69" s="5"/>
      <c r="U69" s="6"/>
      <c r="V69" s="6"/>
      <c r="W69" s="6"/>
      <c r="X69" s="6"/>
      <c r="Y69" s="6"/>
      <c r="Z69" s="6"/>
      <c r="AA69" s="6"/>
      <c r="AB69" s="6"/>
      <c r="AC69" s="6"/>
      <c r="AD69" s="6"/>
      <c r="AE69" s="6"/>
      <c r="AF69" s="6"/>
      <c r="AG69" s="6"/>
    </row>
    <row r="70" spans="1:33" s="9" customFormat="1" ht="15.75" customHeight="1" x14ac:dyDescent="0.4">
      <c r="A70" s="6"/>
      <c r="B70" s="177" t="s">
        <v>137</v>
      </c>
      <c r="C70" s="176">
        <f>15%*C68</f>
        <v>114000</v>
      </c>
      <c r="D70" s="6"/>
      <c r="E70" s="220"/>
      <c r="F70" s="220"/>
      <c r="G70" s="220"/>
      <c r="H70" s="175"/>
      <c r="I70" s="175"/>
      <c r="J70" s="249"/>
      <c r="K70" s="249"/>
      <c r="L70" s="249"/>
      <c r="M70" s="249"/>
      <c r="N70" s="249"/>
      <c r="O70" s="249"/>
      <c r="P70" s="249"/>
      <c r="Q70" s="249"/>
      <c r="R70" s="249"/>
      <c r="S70" s="6"/>
      <c r="T70" s="5"/>
      <c r="U70" s="6"/>
      <c r="V70" s="6"/>
      <c r="W70" s="6"/>
      <c r="X70" s="6"/>
      <c r="Y70" s="6"/>
      <c r="Z70" s="6"/>
      <c r="AA70" s="6"/>
      <c r="AB70" s="6"/>
      <c r="AC70" s="6"/>
      <c r="AD70" s="6"/>
      <c r="AE70" s="6"/>
      <c r="AF70" s="6"/>
      <c r="AG70" s="6"/>
    </row>
    <row r="71" spans="1:33" s="9" customFormat="1" ht="64" x14ac:dyDescent="0.4">
      <c r="A71" s="6"/>
      <c r="B71" s="179" t="s">
        <v>138</v>
      </c>
      <c r="C71" s="180">
        <f>H10+H41+H44+H45+H46+H47+H48+H49+H50</f>
        <v>91500</v>
      </c>
      <c r="D71" s="6"/>
      <c r="E71" s="220"/>
      <c r="F71" s="220"/>
      <c r="G71" s="220"/>
      <c r="H71" s="175"/>
      <c r="I71" s="175"/>
      <c r="J71" s="249"/>
      <c r="K71" s="249"/>
      <c r="L71" s="249"/>
      <c r="M71" s="249"/>
      <c r="N71" s="249"/>
      <c r="O71" s="249"/>
      <c r="P71" s="249"/>
      <c r="Q71" s="249"/>
      <c r="R71" s="249"/>
      <c r="S71" s="6"/>
      <c r="T71" s="5"/>
      <c r="U71" s="6"/>
      <c r="V71" s="6"/>
      <c r="W71" s="6"/>
      <c r="X71" s="6"/>
      <c r="Y71" s="6"/>
      <c r="Z71" s="6"/>
      <c r="AA71" s="6"/>
      <c r="AB71" s="6"/>
      <c r="AC71" s="6"/>
      <c r="AD71" s="6"/>
      <c r="AE71" s="6"/>
      <c r="AF71" s="6"/>
      <c r="AG71" s="6"/>
    </row>
    <row r="72" spans="1:33" s="9" customFormat="1" ht="15.75" customHeight="1" x14ac:dyDescent="0.4">
      <c r="A72" s="6"/>
      <c r="B72" s="171" t="s">
        <v>136</v>
      </c>
      <c r="C72" s="178">
        <f>C71*95%</f>
        <v>86925</v>
      </c>
      <c r="D72" s="6"/>
      <c r="E72" s="220"/>
      <c r="F72" s="220"/>
      <c r="G72" s="220"/>
      <c r="H72" s="175"/>
      <c r="I72" s="175"/>
      <c r="J72" s="249"/>
      <c r="K72" s="249"/>
      <c r="L72" s="249"/>
      <c r="M72" s="249"/>
      <c r="N72" s="249"/>
      <c r="O72" s="249"/>
      <c r="P72" s="249"/>
      <c r="Q72" s="249"/>
      <c r="R72" s="249"/>
      <c r="S72" s="6"/>
      <c r="T72" s="5"/>
      <c r="U72" s="6"/>
      <c r="V72" s="6"/>
      <c r="W72" s="6"/>
      <c r="X72" s="6"/>
      <c r="Y72" s="6"/>
      <c r="Z72" s="6"/>
      <c r="AA72" s="6"/>
      <c r="AB72" s="6"/>
      <c r="AC72" s="6"/>
      <c r="AD72" s="6"/>
      <c r="AE72" s="6"/>
      <c r="AF72" s="6"/>
      <c r="AG72" s="6"/>
    </row>
    <row r="73" spans="1:33" s="9" customFormat="1" ht="15.75" customHeight="1" x14ac:dyDescent="0.4">
      <c r="A73" s="6"/>
      <c r="B73" s="177" t="s">
        <v>11</v>
      </c>
      <c r="C73" s="176">
        <f>85%*C72</f>
        <v>73886.25</v>
      </c>
      <c r="D73" s="6"/>
      <c r="E73" s="220"/>
      <c r="F73" s="220"/>
      <c r="G73" s="220"/>
      <c r="H73" s="175"/>
      <c r="I73" s="175"/>
      <c r="J73" s="249"/>
      <c r="K73" s="249"/>
      <c r="L73" s="249"/>
      <c r="M73" s="249"/>
      <c r="N73" s="249"/>
      <c r="O73" s="249"/>
      <c r="P73" s="249"/>
      <c r="Q73" s="249"/>
      <c r="R73" s="249"/>
      <c r="S73" s="6"/>
      <c r="T73" s="5"/>
      <c r="U73" s="6"/>
      <c r="V73" s="6"/>
      <c r="W73" s="6"/>
      <c r="X73" s="6"/>
      <c r="Y73" s="6"/>
      <c r="Z73" s="6"/>
      <c r="AA73" s="6"/>
      <c r="AB73" s="6"/>
      <c r="AC73" s="6"/>
      <c r="AD73" s="6"/>
      <c r="AE73" s="6"/>
      <c r="AF73" s="6"/>
      <c r="AG73" s="6"/>
    </row>
    <row r="74" spans="1:33" s="9" customFormat="1" ht="15.75" customHeight="1" x14ac:dyDescent="0.4">
      <c r="A74" s="6"/>
      <c r="B74" s="177" t="s">
        <v>137</v>
      </c>
      <c r="C74" s="176">
        <f>15%*C72</f>
        <v>13038.75</v>
      </c>
      <c r="D74" s="6"/>
      <c r="E74" s="220"/>
      <c r="F74" s="220"/>
      <c r="G74" s="220"/>
      <c r="H74" s="175"/>
      <c r="I74" s="175"/>
      <c r="J74" s="249"/>
      <c r="K74" s="249"/>
      <c r="L74" s="249"/>
      <c r="M74" s="249"/>
      <c r="N74" s="249"/>
      <c r="O74" s="249"/>
      <c r="P74" s="249"/>
      <c r="Q74" s="249"/>
      <c r="R74" s="249"/>
      <c r="S74" s="6"/>
      <c r="T74" s="5"/>
      <c r="U74" s="6"/>
      <c r="V74" s="6"/>
      <c r="W74" s="6"/>
      <c r="X74" s="6"/>
      <c r="Y74" s="6"/>
      <c r="Z74" s="6"/>
      <c r="AA74" s="6"/>
      <c r="AB74" s="6"/>
      <c r="AC74" s="6"/>
      <c r="AD74" s="6"/>
      <c r="AE74" s="6"/>
      <c r="AF74" s="6"/>
      <c r="AG74" s="6"/>
    </row>
    <row r="77" spans="1:33" s="9" customFormat="1" ht="15.75" customHeight="1" x14ac:dyDescent="0.4">
      <c r="A77" s="6"/>
      <c r="B77" s="191" t="s">
        <v>139</v>
      </c>
      <c r="C77" s="192"/>
      <c r="D77" s="192"/>
      <c r="E77" s="230"/>
      <c r="F77" s="230"/>
      <c r="G77" s="220"/>
      <c r="H77" s="175"/>
      <c r="I77" s="175"/>
      <c r="J77" s="249"/>
      <c r="K77" s="249"/>
      <c r="L77" s="249"/>
      <c r="M77" s="249"/>
      <c r="N77" s="249"/>
      <c r="O77" s="249"/>
      <c r="P77" s="249"/>
      <c r="Q77" s="249"/>
      <c r="R77" s="249"/>
      <c r="S77" s="6"/>
      <c r="T77" s="5"/>
      <c r="U77" s="6"/>
      <c r="V77" s="6"/>
      <c r="W77" s="6"/>
      <c r="X77" s="6"/>
      <c r="Y77" s="6"/>
      <c r="Z77" s="6"/>
      <c r="AA77" s="6"/>
      <c r="AB77" s="6"/>
      <c r="AC77" s="6"/>
      <c r="AD77" s="6"/>
      <c r="AE77" s="6"/>
      <c r="AF77" s="6"/>
      <c r="AG77" s="6"/>
    </row>
    <row r="78" spans="1:33" s="9" customFormat="1" ht="15.75" customHeight="1" x14ac:dyDescent="0.4">
      <c r="A78" s="6"/>
      <c r="B78" s="290" t="s">
        <v>140</v>
      </c>
      <c r="C78" s="290"/>
      <c r="D78" s="287" t="s">
        <v>141</v>
      </c>
      <c r="E78" s="287" t="s">
        <v>142</v>
      </c>
      <c r="F78" s="287"/>
      <c r="G78" s="220"/>
      <c r="H78" s="175"/>
      <c r="I78" s="175"/>
      <c r="J78" s="249"/>
      <c r="K78" s="249"/>
      <c r="L78" s="249"/>
      <c r="M78" s="249"/>
      <c r="N78" s="249"/>
      <c r="O78" s="249"/>
      <c r="P78" s="249"/>
      <c r="Q78" s="249"/>
      <c r="R78" s="249"/>
      <c r="S78" s="6"/>
      <c r="T78" s="5"/>
      <c r="U78" s="6"/>
      <c r="V78" s="6"/>
      <c r="W78" s="6"/>
      <c r="X78" s="6"/>
      <c r="Y78" s="6"/>
      <c r="Z78" s="6"/>
      <c r="AA78" s="6"/>
      <c r="AB78" s="6"/>
      <c r="AC78" s="6"/>
      <c r="AD78" s="6"/>
      <c r="AE78" s="6"/>
      <c r="AF78" s="6"/>
      <c r="AG78" s="6"/>
    </row>
    <row r="79" spans="1:33" s="9" customFormat="1" ht="32" x14ac:dyDescent="0.4">
      <c r="A79" s="6"/>
      <c r="B79" s="290"/>
      <c r="C79" s="290"/>
      <c r="D79" s="287"/>
      <c r="E79" s="194" t="s">
        <v>143</v>
      </c>
      <c r="F79" s="193" t="s">
        <v>144</v>
      </c>
      <c r="G79" s="220"/>
      <c r="H79" s="175"/>
      <c r="I79" s="175"/>
      <c r="J79" s="249"/>
      <c r="K79" s="249"/>
      <c r="L79" s="249"/>
      <c r="M79" s="249"/>
      <c r="N79" s="249"/>
      <c r="O79" s="249"/>
      <c r="P79" s="249"/>
      <c r="Q79" s="249"/>
      <c r="R79" s="249"/>
      <c r="S79" s="6"/>
      <c r="T79" s="5"/>
      <c r="U79" s="6"/>
      <c r="V79" s="6"/>
      <c r="W79" s="6"/>
      <c r="X79" s="6"/>
      <c r="Y79" s="6"/>
      <c r="Z79" s="6"/>
      <c r="AA79" s="6"/>
      <c r="AB79" s="6"/>
      <c r="AC79" s="6"/>
      <c r="AD79" s="6"/>
      <c r="AE79" s="6"/>
      <c r="AF79" s="6"/>
      <c r="AG79" s="6"/>
    </row>
    <row r="80" spans="1:33" s="9" customFormat="1" ht="80" x14ac:dyDescent="0.4">
      <c r="A80" s="6"/>
      <c r="B80" s="195" t="s">
        <v>145</v>
      </c>
      <c r="C80" s="179" t="s">
        <v>146</v>
      </c>
      <c r="D80" s="196">
        <v>50000</v>
      </c>
      <c r="E80" s="168" t="s">
        <v>84</v>
      </c>
      <c r="F80" s="199">
        <f>H33</f>
        <v>10000</v>
      </c>
      <c r="G80" s="252" t="s">
        <v>147</v>
      </c>
      <c r="H80" s="175"/>
      <c r="I80" s="175"/>
      <c r="J80" s="249"/>
      <c r="K80" s="249"/>
      <c r="L80" s="249"/>
      <c r="M80" s="249"/>
      <c r="N80" s="249"/>
      <c r="O80" s="249"/>
      <c r="P80" s="249"/>
      <c r="Q80" s="249"/>
      <c r="R80" s="249"/>
      <c r="S80" s="6"/>
      <c r="T80" s="5"/>
      <c r="U80" s="6"/>
      <c r="V80" s="6"/>
      <c r="W80" s="6"/>
      <c r="X80" s="6"/>
      <c r="Y80" s="6"/>
      <c r="Z80" s="6"/>
      <c r="AA80" s="6"/>
      <c r="AB80" s="6"/>
      <c r="AC80" s="6"/>
      <c r="AD80" s="6"/>
      <c r="AE80" s="6"/>
      <c r="AF80" s="6"/>
      <c r="AG80" s="6"/>
    </row>
    <row r="81" spans="1:33" s="9" customFormat="1" ht="64" customHeight="1" x14ac:dyDescent="0.4">
      <c r="A81" s="6"/>
      <c r="B81" s="291" t="s">
        <v>148</v>
      </c>
      <c r="C81" s="292" t="s">
        <v>149</v>
      </c>
      <c r="D81" s="293">
        <f>10%*H51</f>
        <v>159810</v>
      </c>
      <c r="E81" s="168" t="s">
        <v>86</v>
      </c>
      <c r="F81" s="199">
        <f>H36</f>
        <v>10000</v>
      </c>
      <c r="G81" s="253"/>
      <c r="H81" s="175"/>
      <c r="I81" s="175"/>
      <c r="J81" s="249"/>
      <c r="K81" s="249"/>
      <c r="L81" s="249"/>
      <c r="M81" s="249"/>
      <c r="N81" s="249"/>
      <c r="O81" s="249"/>
      <c r="P81" s="249"/>
      <c r="Q81" s="249"/>
      <c r="R81" s="249"/>
      <c r="S81" s="6"/>
      <c r="T81" s="5"/>
      <c r="U81" s="6"/>
      <c r="V81" s="6"/>
      <c r="W81" s="6"/>
      <c r="X81" s="6"/>
      <c r="Y81" s="6"/>
      <c r="Z81" s="6"/>
      <c r="AA81" s="6"/>
      <c r="AB81" s="6"/>
      <c r="AC81" s="6"/>
      <c r="AD81" s="6"/>
      <c r="AE81" s="6"/>
      <c r="AF81" s="6"/>
      <c r="AG81" s="6"/>
    </row>
    <row r="82" spans="1:33" s="9" customFormat="1" ht="16" x14ac:dyDescent="0.4">
      <c r="A82" s="6"/>
      <c r="B82" s="291"/>
      <c r="C82" s="292"/>
      <c r="D82" s="293"/>
      <c r="E82" s="168" t="s">
        <v>114</v>
      </c>
      <c r="F82" s="199">
        <f>H48</f>
        <v>10000</v>
      </c>
      <c r="G82" s="253"/>
      <c r="H82" s="175"/>
      <c r="I82" s="175"/>
      <c r="J82" s="249"/>
      <c r="K82" s="249"/>
      <c r="L82" s="249"/>
      <c r="M82" s="249"/>
      <c r="N82" s="249"/>
      <c r="O82" s="249"/>
      <c r="P82" s="249"/>
      <c r="Q82" s="249"/>
      <c r="R82" s="249"/>
      <c r="S82" s="6"/>
      <c r="T82" s="5"/>
      <c r="U82" s="6"/>
      <c r="V82" s="6"/>
      <c r="W82" s="6"/>
      <c r="X82" s="6"/>
      <c r="Y82" s="6"/>
      <c r="Z82" s="6"/>
      <c r="AA82" s="6"/>
      <c r="AB82" s="6"/>
      <c r="AC82" s="6"/>
      <c r="AD82" s="6"/>
      <c r="AE82" s="6"/>
      <c r="AF82" s="6"/>
      <c r="AG82" s="6"/>
    </row>
    <row r="83" spans="1:33" s="9" customFormat="1" ht="16" x14ac:dyDescent="0.4">
      <c r="A83" s="6"/>
      <c r="B83" s="291"/>
      <c r="C83" s="292"/>
      <c r="D83" s="293"/>
      <c r="E83" s="168" t="s">
        <v>150</v>
      </c>
      <c r="F83" s="199">
        <f>F81+F82</f>
        <v>20000</v>
      </c>
      <c r="G83" s="252" t="s">
        <v>147</v>
      </c>
      <c r="H83" s="175"/>
      <c r="I83" s="175"/>
      <c r="J83" s="249"/>
      <c r="K83" s="249"/>
      <c r="L83" s="249"/>
      <c r="M83" s="249"/>
      <c r="N83" s="249"/>
      <c r="O83" s="249"/>
      <c r="P83" s="249"/>
      <c r="Q83" s="249"/>
      <c r="R83" s="249"/>
      <c r="S83" s="6"/>
      <c r="T83" s="5"/>
      <c r="U83" s="6"/>
      <c r="V83" s="6"/>
      <c r="W83" s="6"/>
      <c r="X83" s="6"/>
      <c r="Y83" s="6"/>
      <c r="Z83" s="6"/>
      <c r="AA83" s="6"/>
      <c r="AB83" s="6"/>
      <c r="AC83" s="6"/>
      <c r="AD83" s="6"/>
      <c r="AE83" s="6"/>
      <c r="AF83" s="6"/>
      <c r="AG83" s="6"/>
    </row>
    <row r="84" spans="1:33" s="9" customFormat="1" ht="48" customHeight="1" x14ac:dyDescent="0.4">
      <c r="A84" s="6"/>
      <c r="B84" s="291" t="s">
        <v>151</v>
      </c>
      <c r="C84" s="292" t="s">
        <v>152</v>
      </c>
      <c r="D84" s="293">
        <f>50%*H51</f>
        <v>799050</v>
      </c>
      <c r="E84" s="168" t="s">
        <v>117</v>
      </c>
      <c r="F84" s="199">
        <f>H49</f>
        <v>10000</v>
      </c>
      <c r="G84" s="253"/>
      <c r="H84" s="175"/>
      <c r="I84" s="175"/>
      <c r="J84" s="249"/>
      <c r="K84" s="249"/>
      <c r="L84" s="249"/>
      <c r="M84" s="249"/>
      <c r="N84" s="249"/>
      <c r="O84" s="249"/>
      <c r="P84" s="249"/>
      <c r="Q84" s="249"/>
      <c r="R84" s="249"/>
      <c r="S84" s="6"/>
      <c r="T84" s="5"/>
      <c r="U84" s="6"/>
      <c r="V84" s="6"/>
      <c r="W84" s="6"/>
      <c r="X84" s="6"/>
      <c r="Y84" s="6"/>
      <c r="Z84" s="6"/>
      <c r="AA84" s="6"/>
      <c r="AB84" s="6"/>
      <c r="AC84" s="6"/>
      <c r="AD84" s="6"/>
      <c r="AE84" s="6"/>
      <c r="AF84" s="6"/>
      <c r="AG84" s="6"/>
    </row>
    <row r="85" spans="1:33" s="9" customFormat="1" ht="15.75" customHeight="1" x14ac:dyDescent="0.4">
      <c r="A85" s="6"/>
      <c r="B85" s="291"/>
      <c r="C85" s="292"/>
      <c r="D85" s="293"/>
      <c r="E85" s="168" t="s">
        <v>80</v>
      </c>
      <c r="F85" s="199">
        <f>H30</f>
        <v>800000</v>
      </c>
      <c r="G85" s="253"/>
      <c r="H85" s="175"/>
      <c r="I85" s="175"/>
      <c r="J85" s="249"/>
      <c r="K85" s="249"/>
      <c r="L85" s="249"/>
      <c r="M85" s="249"/>
      <c r="N85" s="249"/>
      <c r="O85" s="249"/>
      <c r="P85" s="249"/>
      <c r="Q85" s="249"/>
      <c r="R85" s="249"/>
      <c r="S85" s="6"/>
      <c r="T85" s="5"/>
      <c r="U85" s="6"/>
      <c r="V85" s="6"/>
      <c r="W85" s="6"/>
      <c r="X85" s="6"/>
      <c r="Y85" s="6"/>
      <c r="Z85" s="6"/>
      <c r="AA85" s="6"/>
      <c r="AB85" s="6"/>
      <c r="AC85" s="6"/>
      <c r="AD85" s="6"/>
      <c r="AE85" s="6"/>
      <c r="AF85" s="6"/>
      <c r="AG85" s="6"/>
    </row>
    <row r="86" spans="1:33" s="9" customFormat="1" ht="15.75" customHeight="1" x14ac:dyDescent="0.4">
      <c r="A86" s="6"/>
      <c r="B86" s="291"/>
      <c r="C86" s="292"/>
      <c r="D86" s="293"/>
      <c r="E86" s="168" t="s">
        <v>150</v>
      </c>
      <c r="F86" s="199">
        <f>F84+F85</f>
        <v>810000</v>
      </c>
      <c r="G86" s="252" t="s">
        <v>147</v>
      </c>
      <c r="H86" s="175"/>
      <c r="I86" s="175"/>
      <c r="J86" s="249"/>
      <c r="K86" s="249"/>
      <c r="L86" s="249"/>
      <c r="M86" s="249"/>
      <c r="N86" s="249"/>
      <c r="O86" s="249"/>
      <c r="P86" s="249"/>
      <c r="Q86" s="249"/>
      <c r="R86" s="249"/>
      <c r="S86" s="6"/>
      <c r="T86" s="5"/>
      <c r="U86" s="6"/>
      <c r="V86" s="6"/>
      <c r="W86" s="6"/>
      <c r="X86" s="6"/>
      <c r="Y86" s="6"/>
      <c r="Z86" s="6"/>
      <c r="AA86" s="6"/>
      <c r="AB86" s="6"/>
      <c r="AC86" s="6"/>
      <c r="AD86" s="6"/>
      <c r="AE86" s="6"/>
      <c r="AF86" s="6"/>
      <c r="AG86" s="6"/>
    </row>
  </sheetData>
  <mergeCells count="43">
    <mergeCell ref="B81:B83"/>
    <mergeCell ref="C81:C83"/>
    <mergeCell ref="D81:D83"/>
    <mergeCell ref="B84:B86"/>
    <mergeCell ref="C84:C86"/>
    <mergeCell ref="D84:D86"/>
    <mergeCell ref="B78:C79"/>
    <mergeCell ref="D78:D79"/>
    <mergeCell ref="E78:F78"/>
    <mergeCell ref="F58:G58"/>
    <mergeCell ref="H58:I58"/>
    <mergeCell ref="F59:G59"/>
    <mergeCell ref="H59:I59"/>
    <mergeCell ref="F60:G60"/>
    <mergeCell ref="H60:I60"/>
    <mergeCell ref="F61:G61"/>
    <mergeCell ref="H61:I61"/>
    <mergeCell ref="F62:G62"/>
    <mergeCell ref="H62:I62"/>
    <mergeCell ref="B65:C66"/>
    <mergeCell ref="B55:D55"/>
    <mergeCell ref="F55:I55"/>
    <mergeCell ref="B56:B57"/>
    <mergeCell ref="C56:C57"/>
    <mergeCell ref="D56:D57"/>
    <mergeCell ref="F56:G57"/>
    <mergeCell ref="H56:I57"/>
    <mergeCell ref="A51:G51"/>
    <mergeCell ref="A4:S4"/>
    <mergeCell ref="A6:A7"/>
    <mergeCell ref="B6:B7"/>
    <mergeCell ref="D6:D7"/>
    <mergeCell ref="E6:E7"/>
    <mergeCell ref="F6:F7"/>
    <mergeCell ref="G6:G7"/>
    <mergeCell ref="H6:H7"/>
    <mergeCell ref="I6:I7"/>
    <mergeCell ref="J6:K7"/>
    <mergeCell ref="L6:M7"/>
    <mergeCell ref="N6:O7"/>
    <mergeCell ref="P6:Q7"/>
    <mergeCell ref="R6:R7"/>
    <mergeCell ref="S6:S7"/>
  </mergeCells>
  <conditionalFormatting sqref="F80">
    <cfRule type="cellIs" dxfId="18" priority="3" operator="greaterThan">
      <formula>$D$80</formula>
    </cfRule>
  </conditionalFormatting>
  <conditionalFormatting sqref="F83">
    <cfRule type="cellIs" dxfId="17" priority="2" operator="greaterThan">
      <formula>$D$81</formula>
    </cfRule>
  </conditionalFormatting>
  <conditionalFormatting sqref="F86">
    <cfRule type="cellIs" dxfId="16" priority="1" operator="lessThan">
      <formula>$D$84</formula>
    </cfRule>
  </conditionalFormatting>
  <conditionalFormatting sqref="F58:G58">
    <cfRule type="cellIs" dxfId="15" priority="12" operator="greaterThan">
      <formula>$C$58</formula>
    </cfRule>
  </conditionalFormatting>
  <conditionalFormatting sqref="F59:G59">
    <cfRule type="cellIs" dxfId="14" priority="11" operator="greaterThan">
      <formula>$C$59</formula>
    </cfRule>
  </conditionalFormatting>
  <conditionalFormatting sqref="F60:G60">
    <cfRule type="cellIs" dxfId="13" priority="10" operator="greaterThan">
      <formula>$C$60</formula>
    </cfRule>
  </conditionalFormatting>
  <conditionalFormatting sqref="F61:G61">
    <cfRule type="cellIs" dxfId="12" priority="9" operator="greaterThan">
      <formula>$C$61</formula>
    </cfRule>
  </conditionalFormatting>
  <conditionalFormatting sqref="H58:I58">
    <cfRule type="cellIs" dxfId="11" priority="8" operator="lessThan">
      <formula>$C$58</formula>
    </cfRule>
  </conditionalFormatting>
  <conditionalFormatting sqref="H59:I59">
    <cfRule type="cellIs" dxfId="10" priority="7" operator="lessThan">
      <formula>$C$59</formula>
    </cfRule>
  </conditionalFormatting>
  <conditionalFormatting sqref="H60:I60">
    <cfRule type="cellIs" dxfId="9" priority="6" operator="lessThan">
      <formula>$C$60</formula>
    </cfRule>
  </conditionalFormatting>
  <conditionalFormatting sqref="H61:I61">
    <cfRule type="cellIs" dxfId="8" priority="5" operator="lessThan">
      <formula>$C$61</formula>
    </cfRule>
  </conditionalFormatting>
  <conditionalFormatting sqref="H62:I62">
    <cfRule type="cellIs" dxfId="7" priority="4" operator="lessThan">
      <formula>$C$62</formula>
    </cfRule>
  </conditionalFormatting>
  <pageMargins left="0.7" right="0.7" top="0.75" bottom="0.75" header="0.3" footer="0.3"/>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AE7A-F2ED-4F34-AC72-096726913BB5}">
  <dimension ref="A2:BG52"/>
  <sheetViews>
    <sheetView topLeftCell="A3" zoomScale="50" zoomScaleNormal="50" workbookViewId="0">
      <selection activeCell="B13" sqref="B13"/>
    </sheetView>
  </sheetViews>
  <sheetFormatPr defaultColWidth="8.7265625" defaultRowHeight="14.5" x14ac:dyDescent="0.35"/>
  <cols>
    <col min="1" max="1" width="33.54296875" style="15" customWidth="1"/>
    <col min="2" max="2" width="29.54296875" style="15" customWidth="1"/>
    <col min="3" max="4" width="13.453125" style="15" customWidth="1"/>
    <col min="5" max="7" width="13.453125" style="16" customWidth="1"/>
    <col min="8" max="23" width="13.453125" style="15" customWidth="1"/>
    <col min="24" max="26" width="12.26953125" style="15" bestFit="1" customWidth="1"/>
    <col min="27" max="27" width="12.453125" style="15" bestFit="1" customWidth="1"/>
    <col min="28" max="56" width="12.26953125" style="15" bestFit="1" customWidth="1"/>
    <col min="57" max="57" width="12.81640625" style="15" customWidth="1"/>
    <col min="58" max="58" width="12.54296875" style="15" customWidth="1"/>
    <col min="59" max="16384" width="8.7265625" style="15"/>
  </cols>
  <sheetData>
    <row r="2" spans="1:7" ht="16" x14ac:dyDescent="0.4">
      <c r="A2" s="62" t="s">
        <v>181</v>
      </c>
    </row>
    <row r="4" spans="1:7" ht="23.5" x14ac:dyDescent="0.55000000000000004">
      <c r="A4" s="14" t="s">
        <v>182</v>
      </c>
    </row>
    <row r="5" spans="1:7" s="18" customFormat="1" x14ac:dyDescent="0.35">
      <c r="A5" s="17" t="s">
        <v>183</v>
      </c>
      <c r="B5" s="309"/>
      <c r="C5" s="309"/>
      <c r="D5" s="309"/>
      <c r="E5" s="309"/>
      <c r="F5" s="309"/>
      <c r="G5" s="309"/>
    </row>
    <row r="6" spans="1:7" s="18" customFormat="1" x14ac:dyDescent="0.35">
      <c r="A6" s="17" t="s">
        <v>184</v>
      </c>
      <c r="B6" s="309"/>
      <c r="C6" s="309"/>
      <c r="D6" s="309"/>
      <c r="E6" s="309"/>
      <c r="F6" s="309"/>
      <c r="G6" s="309"/>
    </row>
    <row r="7" spans="1:7" s="18" customFormat="1" x14ac:dyDescent="0.35">
      <c r="A7" s="17" t="s">
        <v>185</v>
      </c>
      <c r="B7" s="309"/>
      <c r="C7" s="309"/>
      <c r="D7" s="309"/>
      <c r="E7" s="309"/>
      <c r="F7" s="309"/>
      <c r="G7" s="309"/>
    </row>
    <row r="8" spans="1:7" s="18" customFormat="1" x14ac:dyDescent="0.35">
      <c r="A8" s="17" t="s">
        <v>186</v>
      </c>
      <c r="B8" s="309"/>
      <c r="C8" s="309"/>
      <c r="D8" s="309"/>
      <c r="E8" s="309"/>
      <c r="F8" s="309"/>
      <c r="G8" s="309"/>
    </row>
    <row r="9" spans="1:7" s="18" customFormat="1" x14ac:dyDescent="0.35">
      <c r="A9" s="19"/>
      <c r="B9" s="19"/>
      <c r="C9" s="20"/>
      <c r="D9" s="20"/>
      <c r="E9" s="21"/>
      <c r="F9" s="21"/>
      <c r="G9" s="21"/>
    </row>
    <row r="10" spans="1:7" s="18" customFormat="1" ht="43.5" x14ac:dyDescent="0.35">
      <c r="A10" s="22" t="s">
        <v>187</v>
      </c>
      <c r="B10" s="43" t="str">
        <f>'Budžets un fin.plāns'!B57</f>
        <v>Privātais līdzfinansējums</v>
      </c>
      <c r="C10" s="20"/>
      <c r="D10" s="20"/>
      <c r="E10" s="21"/>
      <c r="F10" s="21"/>
      <c r="G10" s="21"/>
    </row>
    <row r="11" spans="1:7" s="18" customFormat="1" ht="29" x14ac:dyDescent="0.35">
      <c r="A11" s="22" t="s">
        <v>188</v>
      </c>
      <c r="B11" s="43">
        <f>'Budžets un fin.plāns'!C57</f>
        <v>0</v>
      </c>
      <c r="C11" s="20"/>
      <c r="D11" s="42"/>
      <c r="E11" s="21"/>
      <c r="F11" s="21"/>
      <c r="G11" s="21"/>
    </row>
    <row r="12" spans="1:7" s="18" customFormat="1" ht="43.5" x14ac:dyDescent="0.35">
      <c r="A12" s="22" t="s">
        <v>189</v>
      </c>
      <c r="B12" s="63"/>
      <c r="C12" s="20"/>
      <c r="D12" s="20"/>
      <c r="E12" s="21"/>
      <c r="F12" s="21"/>
      <c r="G12" s="21"/>
    </row>
    <row r="13" spans="1:7" s="18" customFormat="1" ht="29" x14ac:dyDescent="0.35">
      <c r="A13" s="22" t="s">
        <v>190</v>
      </c>
      <c r="B13" s="64"/>
      <c r="C13" s="20"/>
      <c r="D13" s="20"/>
      <c r="E13" s="21"/>
      <c r="F13" s="21"/>
      <c r="G13" s="21"/>
    </row>
    <row r="14" spans="1:7" s="18" customFormat="1" ht="29" x14ac:dyDescent="0.35">
      <c r="A14" s="22" t="s">
        <v>191</v>
      </c>
      <c r="B14" s="44">
        <f>B11-B13</f>
        <v>0</v>
      </c>
      <c r="C14" s="20"/>
      <c r="D14" s="20"/>
      <c r="E14" s="21"/>
      <c r="F14" s="21"/>
      <c r="G14" s="21"/>
    </row>
    <row r="15" spans="1:7" s="18" customFormat="1" x14ac:dyDescent="0.35">
      <c r="A15" s="21"/>
      <c r="B15" s="23"/>
      <c r="C15" s="20"/>
      <c r="D15" s="20"/>
      <c r="E15" s="21"/>
      <c r="F15" s="21"/>
      <c r="G15" s="21"/>
    </row>
    <row r="16" spans="1:7" ht="23.5" x14ac:dyDescent="0.55000000000000004">
      <c r="A16" s="14" t="s">
        <v>192</v>
      </c>
    </row>
    <row r="17" spans="1:8" ht="23.5" x14ac:dyDescent="0.55000000000000004">
      <c r="A17" s="14"/>
    </row>
    <row r="18" spans="1:8" s="25" customFormat="1" ht="28" customHeight="1" x14ac:dyDescent="0.35">
      <c r="A18" s="303" t="s">
        <v>193</v>
      </c>
      <c r="B18" s="304"/>
      <c r="C18" s="304"/>
      <c r="D18" s="305"/>
      <c r="E18" s="65"/>
      <c r="F18" s="24"/>
      <c r="G18" s="24"/>
    </row>
    <row r="19" spans="1:8" x14ac:dyDescent="0.35">
      <c r="A19" s="306" t="s">
        <v>194</v>
      </c>
      <c r="B19" s="307"/>
      <c r="C19" s="307"/>
      <c r="D19" s="307"/>
      <c r="E19" s="308"/>
    </row>
    <row r="20" spans="1:8" s="16" customFormat="1" ht="58" x14ac:dyDescent="0.35">
      <c r="A20" s="35" t="s">
        <v>183</v>
      </c>
      <c r="B20" s="36" t="s">
        <v>184</v>
      </c>
      <c r="C20" s="37" t="s">
        <v>195</v>
      </c>
      <c r="D20" s="38" t="s">
        <v>196</v>
      </c>
      <c r="E20" s="38" t="s">
        <v>197</v>
      </c>
    </row>
    <row r="21" spans="1:8" x14ac:dyDescent="0.35">
      <c r="A21" s="66"/>
      <c r="B21" s="66"/>
      <c r="C21" s="67"/>
      <c r="D21" s="68"/>
      <c r="E21" s="68"/>
    </row>
    <row r="22" spans="1:8" x14ac:dyDescent="0.35">
      <c r="A22" s="66"/>
      <c r="B22" s="66"/>
      <c r="C22" s="67"/>
      <c r="D22" s="68"/>
      <c r="E22" s="68"/>
    </row>
    <row r="23" spans="1:8" x14ac:dyDescent="0.35">
      <c r="A23" s="66"/>
      <c r="B23" s="69"/>
      <c r="C23" s="67"/>
      <c r="D23" s="68"/>
      <c r="E23" s="68"/>
      <c r="H23" s="59"/>
    </row>
    <row r="24" spans="1:8" x14ac:dyDescent="0.35">
      <c r="A24" s="66"/>
      <c r="B24" s="69"/>
      <c r="C24" s="67"/>
      <c r="D24" s="68"/>
      <c r="E24" s="68"/>
    </row>
    <row r="25" spans="1:8" x14ac:dyDescent="0.35">
      <c r="A25" s="66"/>
      <c r="B25" s="69"/>
      <c r="C25" s="67"/>
      <c r="D25" s="68"/>
      <c r="E25" s="68"/>
    </row>
    <row r="26" spans="1:8" x14ac:dyDescent="0.35">
      <c r="A26" s="66"/>
      <c r="B26" s="69"/>
      <c r="C26" s="67"/>
      <c r="D26" s="68"/>
      <c r="E26" s="68"/>
    </row>
    <row r="27" spans="1:8" x14ac:dyDescent="0.35">
      <c r="A27" s="301" t="s">
        <v>150</v>
      </c>
      <c r="B27" s="302"/>
      <c r="C27" s="45">
        <f>SUM(C21:C26)</f>
        <v>0</v>
      </c>
      <c r="D27" s="46"/>
      <c r="E27" s="46"/>
    </row>
    <row r="28" spans="1:8" x14ac:dyDescent="0.35">
      <c r="A28" s="310" t="s">
        <v>198</v>
      </c>
      <c r="B28" s="310"/>
      <c r="C28" s="60" t="b">
        <f>(C27+E18)=300000</f>
        <v>0</v>
      </c>
    </row>
    <row r="29" spans="1:8" x14ac:dyDescent="0.35">
      <c r="A29" s="18"/>
      <c r="B29" s="16"/>
    </row>
    <row r="31" spans="1:8" ht="23.5" x14ac:dyDescent="0.55000000000000004">
      <c r="A31" s="14" t="s">
        <v>199</v>
      </c>
    </row>
    <row r="32" spans="1:8" ht="72.5" x14ac:dyDescent="0.35">
      <c r="A32" s="33" t="s">
        <v>183</v>
      </c>
      <c r="B32" s="33" t="s">
        <v>184</v>
      </c>
      <c r="C32" s="34" t="s">
        <v>200</v>
      </c>
      <c r="D32" s="34" t="s">
        <v>201</v>
      </c>
      <c r="E32" s="34" t="s">
        <v>202</v>
      </c>
      <c r="F32" s="34" t="s">
        <v>203</v>
      </c>
      <c r="G32" s="34" t="s">
        <v>204</v>
      </c>
    </row>
    <row r="33" spans="1:59" x14ac:dyDescent="0.35">
      <c r="A33" s="70"/>
      <c r="B33" s="71"/>
      <c r="C33" s="68"/>
      <c r="D33" s="72"/>
      <c r="E33" s="73"/>
      <c r="F33" s="74"/>
      <c r="G33" s="48">
        <f>E33-F33</f>
        <v>0</v>
      </c>
    </row>
    <row r="34" spans="1:59" x14ac:dyDescent="0.35">
      <c r="A34" s="70"/>
      <c r="B34" s="71"/>
      <c r="C34" s="72"/>
      <c r="D34" s="72"/>
      <c r="E34" s="73"/>
      <c r="F34" s="74"/>
      <c r="G34" s="48">
        <f t="shared" ref="G34:G37" si="0">E34-F34</f>
        <v>0</v>
      </c>
    </row>
    <row r="35" spans="1:59" x14ac:dyDescent="0.35">
      <c r="A35" s="70"/>
      <c r="B35" s="71"/>
      <c r="C35" s="72"/>
      <c r="D35" s="72"/>
      <c r="E35" s="73"/>
      <c r="F35" s="74"/>
      <c r="G35" s="48">
        <f t="shared" si="0"/>
        <v>0</v>
      </c>
    </row>
    <row r="36" spans="1:59" x14ac:dyDescent="0.35">
      <c r="A36" s="70"/>
      <c r="B36" s="71"/>
      <c r="C36" s="72"/>
      <c r="D36" s="72"/>
      <c r="E36" s="73"/>
      <c r="F36" s="74"/>
      <c r="G36" s="48">
        <f t="shared" si="0"/>
        <v>0</v>
      </c>
    </row>
    <row r="37" spans="1:59" x14ac:dyDescent="0.35">
      <c r="A37" s="70"/>
      <c r="B37" s="71"/>
      <c r="C37" s="72"/>
      <c r="D37" s="72"/>
      <c r="E37" s="73"/>
      <c r="F37" s="74"/>
      <c r="G37" s="48">
        <f t="shared" si="0"/>
        <v>0</v>
      </c>
    </row>
    <row r="38" spans="1:59" x14ac:dyDescent="0.35">
      <c r="A38" s="298" t="s">
        <v>150</v>
      </c>
      <c r="B38" s="299"/>
      <c r="C38" s="299"/>
      <c r="D38" s="300"/>
      <c r="E38" s="47">
        <f>SUM(E33:E37)</f>
        <v>0</v>
      </c>
      <c r="F38" s="47">
        <f t="shared" ref="F38:G38" si="1">SUM(F33:F37)</f>
        <v>0</v>
      </c>
      <c r="G38" s="47">
        <f t="shared" si="1"/>
        <v>0</v>
      </c>
    </row>
    <row r="40" spans="1:59" ht="23.5" x14ac:dyDescent="0.55000000000000004">
      <c r="A40" s="14" t="s">
        <v>205</v>
      </c>
    </row>
    <row r="41" spans="1:59" s="25" customFormat="1" x14ac:dyDescent="0.35">
      <c r="A41" s="56"/>
      <c r="B41" s="57" t="s">
        <v>206</v>
      </c>
      <c r="C41" s="57" t="s">
        <v>207</v>
      </c>
      <c r="D41" s="57" t="s">
        <v>208</v>
      </c>
      <c r="E41" s="57" t="s">
        <v>209</v>
      </c>
      <c r="F41" s="57" t="s">
        <v>210</v>
      </c>
      <c r="G41" s="57" t="s">
        <v>211</v>
      </c>
      <c r="H41" s="57" t="s">
        <v>212</v>
      </c>
      <c r="I41" s="57" t="s">
        <v>213</v>
      </c>
      <c r="J41" s="57" t="s">
        <v>214</v>
      </c>
      <c r="K41" s="57" t="s">
        <v>215</v>
      </c>
      <c r="L41" s="57" t="s">
        <v>216</v>
      </c>
      <c r="M41" s="57" t="s">
        <v>217</v>
      </c>
      <c r="N41" s="57" t="s">
        <v>218</v>
      </c>
      <c r="O41" s="57" t="s">
        <v>219</v>
      </c>
      <c r="P41" s="57" t="s">
        <v>220</v>
      </c>
      <c r="Q41" s="57" t="s">
        <v>221</v>
      </c>
      <c r="R41" s="57" t="s">
        <v>222</v>
      </c>
      <c r="S41" s="57" t="s">
        <v>223</v>
      </c>
      <c r="T41" s="57" t="s">
        <v>224</v>
      </c>
      <c r="U41" s="57" t="s">
        <v>225</v>
      </c>
      <c r="V41" s="57" t="s">
        <v>226</v>
      </c>
      <c r="W41" s="57" t="s">
        <v>227</v>
      </c>
      <c r="X41" s="57" t="s">
        <v>228</v>
      </c>
      <c r="Y41" s="57" t="s">
        <v>229</v>
      </c>
      <c r="Z41" s="57" t="s">
        <v>230</v>
      </c>
      <c r="AA41" s="57" t="s">
        <v>231</v>
      </c>
      <c r="AB41" s="57" t="s">
        <v>232</v>
      </c>
      <c r="AC41" s="57" t="s">
        <v>233</v>
      </c>
      <c r="AD41" s="57" t="s">
        <v>234</v>
      </c>
      <c r="AE41" s="57" t="s">
        <v>235</v>
      </c>
      <c r="AF41" s="57" t="s">
        <v>236</v>
      </c>
      <c r="AG41" s="57" t="s">
        <v>237</v>
      </c>
      <c r="AH41" s="57" t="s">
        <v>238</v>
      </c>
      <c r="AI41" s="57" t="s">
        <v>239</v>
      </c>
      <c r="AJ41" s="57" t="s">
        <v>240</v>
      </c>
      <c r="AK41" s="57" t="s">
        <v>241</v>
      </c>
      <c r="AL41" s="57" t="s">
        <v>242</v>
      </c>
      <c r="AM41" s="57" t="s">
        <v>243</v>
      </c>
      <c r="AN41" s="57" t="s">
        <v>244</v>
      </c>
      <c r="AO41" s="57" t="s">
        <v>245</v>
      </c>
      <c r="AP41" s="57" t="s">
        <v>246</v>
      </c>
      <c r="AQ41" s="57" t="s">
        <v>247</v>
      </c>
      <c r="AR41" s="57" t="s">
        <v>248</v>
      </c>
      <c r="AS41" s="57" t="s">
        <v>249</v>
      </c>
      <c r="AT41" s="57" t="s">
        <v>250</v>
      </c>
      <c r="AU41" s="57" t="s">
        <v>251</v>
      </c>
      <c r="AV41" s="57" t="s">
        <v>252</v>
      </c>
      <c r="AW41" s="57" t="s">
        <v>253</v>
      </c>
      <c r="AX41" s="57" t="s">
        <v>254</v>
      </c>
      <c r="AY41" s="57" t="s">
        <v>255</v>
      </c>
      <c r="AZ41" s="57" t="s">
        <v>256</v>
      </c>
      <c r="BA41" s="57" t="s">
        <v>257</v>
      </c>
      <c r="BB41" s="57" t="s">
        <v>258</v>
      </c>
      <c r="BC41" s="57" t="s">
        <v>259</v>
      </c>
      <c r="BD41" s="58" t="s">
        <v>260</v>
      </c>
      <c r="BE41" s="49" t="s">
        <v>14</v>
      </c>
    </row>
    <row r="42" spans="1:59" s="31" customFormat="1" ht="29" x14ac:dyDescent="0.35">
      <c r="A42" s="26" t="s">
        <v>261</v>
      </c>
      <c r="B42" s="54">
        <f>E18</f>
        <v>0</v>
      </c>
      <c r="C42" s="75"/>
      <c r="D42" s="75"/>
      <c r="E42" s="74"/>
      <c r="F42" s="74"/>
      <c r="G42" s="74"/>
      <c r="H42" s="75"/>
      <c r="I42" s="75"/>
      <c r="J42" s="75"/>
      <c r="K42" s="75"/>
      <c r="L42" s="75"/>
      <c r="M42" s="75"/>
      <c r="N42" s="75"/>
      <c r="O42" s="75"/>
      <c r="P42" s="75"/>
      <c r="Q42" s="75"/>
      <c r="R42" s="75"/>
      <c r="S42" s="75"/>
      <c r="T42" s="75"/>
      <c r="U42" s="75"/>
      <c r="V42" s="75"/>
      <c r="W42" s="75"/>
      <c r="X42" s="75"/>
      <c r="Y42" s="75"/>
      <c r="Z42" s="75"/>
      <c r="AA42" s="67"/>
      <c r="AB42" s="76"/>
      <c r="AC42" s="75"/>
      <c r="AD42" s="75"/>
      <c r="AE42" s="75"/>
      <c r="AF42" s="75"/>
      <c r="AG42" s="67"/>
      <c r="AH42" s="75"/>
      <c r="AI42" s="76"/>
      <c r="AJ42" s="75"/>
      <c r="AK42" s="75"/>
      <c r="AL42" s="75"/>
      <c r="AM42" s="75"/>
      <c r="AN42" s="75"/>
      <c r="AO42" s="75"/>
      <c r="AP42" s="75"/>
      <c r="AQ42" s="75"/>
      <c r="AR42" s="77"/>
      <c r="AS42" s="75"/>
      <c r="AT42" s="75"/>
      <c r="AU42" s="75"/>
      <c r="AV42" s="75"/>
      <c r="AW42" s="75"/>
      <c r="AX42" s="75"/>
      <c r="AY42" s="75"/>
      <c r="AZ42" s="75"/>
      <c r="BA42" s="75"/>
      <c r="BB42" s="75"/>
      <c r="BC42" s="75"/>
      <c r="BD42" s="78"/>
      <c r="BE42" s="50"/>
    </row>
    <row r="43" spans="1:59" s="31" customFormat="1" x14ac:dyDescent="0.35">
      <c r="A43" s="53" t="s">
        <v>262</v>
      </c>
      <c r="B43" s="54">
        <f>B42</f>
        <v>0</v>
      </c>
      <c r="C43" s="54">
        <f>B43-B44-B45+C42</f>
        <v>0</v>
      </c>
      <c r="D43" s="54">
        <f t="shared" ref="D43:BD43" si="2">C43-C44-C45+D42</f>
        <v>0</v>
      </c>
      <c r="E43" s="54">
        <f t="shared" si="2"/>
        <v>0</v>
      </c>
      <c r="F43" s="54">
        <f t="shared" si="2"/>
        <v>0</v>
      </c>
      <c r="G43" s="54">
        <f t="shared" si="2"/>
        <v>0</v>
      </c>
      <c r="H43" s="54">
        <f t="shared" si="2"/>
        <v>0</v>
      </c>
      <c r="I43" s="54">
        <f t="shared" si="2"/>
        <v>0</v>
      </c>
      <c r="J43" s="54">
        <f t="shared" si="2"/>
        <v>0</v>
      </c>
      <c r="K43" s="54">
        <f t="shared" si="2"/>
        <v>0</v>
      </c>
      <c r="L43" s="54">
        <f t="shared" si="2"/>
        <v>0</v>
      </c>
      <c r="M43" s="54">
        <f t="shared" si="2"/>
        <v>0</v>
      </c>
      <c r="N43" s="54">
        <f t="shared" si="2"/>
        <v>0</v>
      </c>
      <c r="O43" s="54">
        <f t="shared" si="2"/>
        <v>0</v>
      </c>
      <c r="P43" s="54">
        <f t="shared" si="2"/>
        <v>0</v>
      </c>
      <c r="Q43" s="54">
        <f t="shared" si="2"/>
        <v>0</v>
      </c>
      <c r="R43" s="54">
        <f t="shared" si="2"/>
        <v>0</v>
      </c>
      <c r="S43" s="54">
        <f t="shared" si="2"/>
        <v>0</v>
      </c>
      <c r="T43" s="54">
        <f t="shared" si="2"/>
        <v>0</v>
      </c>
      <c r="U43" s="54">
        <f t="shared" si="2"/>
        <v>0</v>
      </c>
      <c r="V43" s="54">
        <f t="shared" si="2"/>
        <v>0</v>
      </c>
      <c r="W43" s="54">
        <f t="shared" si="2"/>
        <v>0</v>
      </c>
      <c r="X43" s="54">
        <f t="shared" si="2"/>
        <v>0</v>
      </c>
      <c r="Y43" s="54">
        <f t="shared" si="2"/>
        <v>0</v>
      </c>
      <c r="Z43" s="54">
        <f t="shared" si="2"/>
        <v>0</v>
      </c>
      <c r="AA43" s="54">
        <f t="shared" si="2"/>
        <v>0</v>
      </c>
      <c r="AB43" s="54">
        <f t="shared" si="2"/>
        <v>0</v>
      </c>
      <c r="AC43" s="54">
        <f t="shared" si="2"/>
        <v>0</v>
      </c>
      <c r="AD43" s="54">
        <f t="shared" si="2"/>
        <v>0</v>
      </c>
      <c r="AE43" s="54">
        <f t="shared" si="2"/>
        <v>0</v>
      </c>
      <c r="AF43" s="54">
        <f t="shared" si="2"/>
        <v>0</v>
      </c>
      <c r="AG43" s="54">
        <f t="shared" si="2"/>
        <v>0</v>
      </c>
      <c r="AH43" s="54">
        <f t="shared" si="2"/>
        <v>0</v>
      </c>
      <c r="AI43" s="54">
        <f t="shared" si="2"/>
        <v>0</v>
      </c>
      <c r="AJ43" s="54">
        <f t="shared" si="2"/>
        <v>0</v>
      </c>
      <c r="AK43" s="54">
        <f t="shared" si="2"/>
        <v>0</v>
      </c>
      <c r="AL43" s="54">
        <f t="shared" si="2"/>
        <v>0</v>
      </c>
      <c r="AM43" s="54">
        <f t="shared" si="2"/>
        <v>0</v>
      </c>
      <c r="AN43" s="54">
        <f t="shared" si="2"/>
        <v>0</v>
      </c>
      <c r="AO43" s="54">
        <f t="shared" si="2"/>
        <v>0</v>
      </c>
      <c r="AP43" s="54">
        <f t="shared" si="2"/>
        <v>0</v>
      </c>
      <c r="AQ43" s="54">
        <f t="shared" si="2"/>
        <v>0</v>
      </c>
      <c r="AR43" s="54">
        <f t="shared" si="2"/>
        <v>0</v>
      </c>
      <c r="AS43" s="54">
        <f t="shared" si="2"/>
        <v>0</v>
      </c>
      <c r="AT43" s="54">
        <f t="shared" si="2"/>
        <v>0</v>
      </c>
      <c r="AU43" s="54">
        <f t="shared" si="2"/>
        <v>0</v>
      </c>
      <c r="AV43" s="54">
        <f t="shared" si="2"/>
        <v>0</v>
      </c>
      <c r="AW43" s="54">
        <f t="shared" si="2"/>
        <v>0</v>
      </c>
      <c r="AX43" s="54">
        <f t="shared" si="2"/>
        <v>0</v>
      </c>
      <c r="AY43" s="54">
        <f t="shared" si="2"/>
        <v>0</v>
      </c>
      <c r="AZ43" s="54">
        <f t="shared" si="2"/>
        <v>0</v>
      </c>
      <c r="BA43" s="54">
        <f t="shared" si="2"/>
        <v>0</v>
      </c>
      <c r="BB43" s="54">
        <f t="shared" si="2"/>
        <v>0</v>
      </c>
      <c r="BC43" s="54">
        <f t="shared" si="2"/>
        <v>0</v>
      </c>
      <c r="BD43" s="55">
        <f t="shared" si="2"/>
        <v>0</v>
      </c>
      <c r="BE43" s="50"/>
    </row>
    <row r="44" spans="1:59" s="31" customFormat="1" x14ac:dyDescent="0.35">
      <c r="A44" s="30" t="s">
        <v>263</v>
      </c>
      <c r="B44" s="75"/>
      <c r="C44" s="75"/>
      <c r="D44" s="75"/>
      <c r="E44" s="74"/>
      <c r="F44" s="74"/>
      <c r="G44" s="74"/>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8"/>
      <c r="BE44" s="51">
        <f>SUM(B44:BD44)</f>
        <v>0</v>
      </c>
      <c r="BG44" s="61"/>
    </row>
    <row r="45" spans="1:59" s="32" customFormat="1" x14ac:dyDescent="0.35">
      <c r="A45" s="30" t="s">
        <v>264</v>
      </c>
      <c r="B45" s="29">
        <f>B13</f>
        <v>0</v>
      </c>
      <c r="C45" s="75"/>
      <c r="D45" s="79"/>
      <c r="E45" s="80"/>
      <c r="F45" s="80"/>
      <c r="G45" s="80"/>
      <c r="H45" s="79"/>
      <c r="I45" s="79"/>
      <c r="J45" s="79"/>
      <c r="K45" s="79"/>
      <c r="L45" s="79"/>
      <c r="M45" s="79"/>
      <c r="N45" s="79"/>
      <c r="O45" s="79"/>
      <c r="P45" s="79"/>
      <c r="Q45" s="79"/>
      <c r="R45" s="79"/>
      <c r="S45" s="79"/>
      <c r="T45" s="81"/>
      <c r="U45" s="79"/>
      <c r="V45" s="79"/>
      <c r="W45" s="79"/>
      <c r="X45" s="81"/>
      <c r="Y45" s="79"/>
      <c r="Z45" s="79"/>
      <c r="AA45" s="81"/>
      <c r="AB45" s="79"/>
      <c r="AC45" s="79"/>
      <c r="AD45" s="79"/>
      <c r="AE45" s="79"/>
      <c r="AF45" s="79"/>
      <c r="AG45" s="79"/>
      <c r="AH45" s="79"/>
      <c r="AI45" s="79"/>
      <c r="AJ45" s="79"/>
      <c r="AK45" s="79"/>
      <c r="AL45" s="81"/>
      <c r="AM45" s="79"/>
      <c r="AN45" s="79"/>
      <c r="AO45" s="79"/>
      <c r="AP45" s="79"/>
      <c r="AQ45" s="79"/>
      <c r="AR45" s="79"/>
      <c r="AS45" s="79"/>
      <c r="AT45" s="79"/>
      <c r="AU45" s="79"/>
      <c r="AV45" s="79"/>
      <c r="AW45" s="79"/>
      <c r="AX45" s="79"/>
      <c r="AY45" s="79"/>
      <c r="AZ45" s="79"/>
      <c r="BA45" s="79"/>
      <c r="BB45" s="79"/>
      <c r="BC45" s="79"/>
      <c r="BD45" s="82"/>
      <c r="BE45" s="52">
        <f>SUM(B45:BD45)</f>
        <v>0</v>
      </c>
    </row>
    <row r="47" spans="1:59" s="16" customFormat="1" x14ac:dyDescent="0.35">
      <c r="A47" s="15"/>
      <c r="B47" s="27"/>
      <c r="C47" s="15"/>
      <c r="D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1:59" s="16" customFormat="1" x14ac:dyDescent="0.35">
      <c r="A48" s="15"/>
      <c r="B48" s="28"/>
      <c r="C48" s="15"/>
      <c r="D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52" spans="1:56" s="16" customFormat="1" x14ac:dyDescent="0.35">
      <c r="A52" s="15"/>
      <c r="B52" s="15"/>
      <c r="C52" s="15"/>
      <c r="D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sheetData>
  <mergeCells count="9">
    <mergeCell ref="A38:D38"/>
    <mergeCell ref="A27:B27"/>
    <mergeCell ref="A18:D18"/>
    <mergeCell ref="A19:E19"/>
    <mergeCell ref="B5:G5"/>
    <mergeCell ref="B6:G6"/>
    <mergeCell ref="B7:G7"/>
    <mergeCell ref="B8:G8"/>
    <mergeCell ref="A28:B28"/>
  </mergeCells>
  <conditionalFormatting sqref="B43:BE43">
    <cfRule type="cellIs" dxfId="6" priority="1" operator="lessThan">
      <formula>0</formula>
    </cfRule>
  </conditionalFormatting>
  <conditionalFormatting sqref="E18">
    <cfRule type="cellIs" dxfId="5" priority="7" operator="equal">
      <formula>300000</formula>
    </cfRule>
    <cfRule type="cellIs" dxfId="4" priority="8" operator="equal">
      <formula>300000</formula>
    </cfRule>
  </conditionalFormatting>
  <conditionalFormatting sqref="BE44">
    <cfRule type="cellIs" dxfId="3" priority="4" operator="notEqual">
      <formula>$G$38</formula>
    </cfRule>
    <cfRule type="cellIs" dxfId="2" priority="5" operator="equal">
      <formula>$G$38</formula>
    </cfRule>
  </conditionalFormatting>
  <conditionalFormatting sqref="BE45">
    <cfRule type="cellIs" dxfId="1" priority="2" operator="notEqual">
      <formula>$B$11</formula>
    </cfRule>
    <cfRule type="cellIs" dxfId="0" priority="3" operator="equal">
      <formula>$B$11</formula>
    </cfRule>
  </conditionalFormatting>
  <hyperlinks>
    <hyperlink ref="A20" r:id="rId1" display="javascript:;" xr:uid="{582A2962-9F7C-4DDC-B7E4-EE5EF7D4EF78}"/>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52F5D-9AFA-4677-8833-6089BD9858AA}">
  <ds:schemaRefs>
    <ds:schemaRef ds:uri="http://schemas.microsoft.com/office/2006/documentManagement/types"/>
    <ds:schemaRef ds:uri="25a75a1d-8b78-49a6-8e4b-dbe94589a28d"/>
    <ds:schemaRef ds:uri="http://purl.org/dc/elements/1.1/"/>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42144e59-5907-413f-b624-803f3a022d9b"/>
    <ds:schemaRef ds:uri="http://www.w3.org/XML/1998/namespace"/>
  </ds:schemaRefs>
</ds:datastoreItem>
</file>

<file path=customXml/itemProps2.xml><?xml version="1.0" encoding="utf-8"?>
<ds:datastoreItem xmlns:ds="http://schemas.openxmlformats.org/officeDocument/2006/customXml" ds:itemID="{958CC6F7-FA78-4BA9-902F-EA1BCB2BE249}">
  <ds:schemaRefs>
    <ds:schemaRef ds:uri="http://schemas.microsoft.com/sharepoint/v3/contenttype/forms"/>
  </ds:schemaRefs>
</ds:datastoreItem>
</file>

<file path=customXml/itemProps3.xml><?xml version="1.0" encoding="utf-8"?>
<ds:datastoreItem xmlns:ds="http://schemas.openxmlformats.org/officeDocument/2006/customXml" ds:itemID="{DFBF7406-B805-42BD-B8A7-E2C76B9C09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Budžets un fin.plāns</vt:lpstr>
      <vt:lpstr>Budžets un fin.plāns_PIEMĒRS</vt:lpstr>
      <vt:lpstr>DeMinimis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Sintija Laugale-Volbaka</dc:creator>
  <cp:keywords/>
  <dc:description/>
  <cp:lastModifiedBy>Diāna Meiere-Auziņa</cp:lastModifiedBy>
  <cp:revision/>
  <dcterms:created xsi:type="dcterms:W3CDTF">2025-06-17T10:00:42Z</dcterms:created>
  <dcterms:modified xsi:type="dcterms:W3CDTF">2025-09-12T08:40:41Z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