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-visik\Downloads\"/>
    </mc:Choice>
  </mc:AlternateContent>
  <xr:revisionPtr revIDLastSave="4" documentId="8_{2DFC1591-B019-4F40-AEBC-3595EE1007A1}" xr6:coauthVersionLast="47" xr6:coauthVersionMax="47" xr10:uidLastSave="{E4E74C27-81B0-414F-AB70-40B21D17FDF8}"/>
  <bookViews>
    <workbookView xWindow="-108" yWindow="-108" windowWidth="23256" windowHeight="12456" tabRatio="812" xr2:uid="{00000000-000D-0000-FFFF-FFFF00000000}"/>
  </bookViews>
  <sheets>
    <sheet name="Kopsavilkums" sheetId="16" r:id="rId1"/>
    <sheet name="Ģimenes ārsta prakse" sheetId="40" r:id="rId2"/>
    <sheet name="Atbalsta darbības" sheetId="41" r:id="rId3"/>
    <sheet name="Līguma pielikums" sheetId="36" r:id="rId4"/>
    <sheet name="Finansēšanas plāns" sheetId="43" r:id="rId5"/>
    <sheet name="Pārbaude" sheetId="32" state="hidden" r:id="rId6"/>
  </sheets>
  <definedNames>
    <definedName name="_xlnm.Print_Area" localSheetId="4">'Finansēšanas plāns'!$A$1:$C$7</definedName>
    <definedName name="_xlnm.Print_Area" localSheetId="1">'Ģimenes ārsta prakse'!$A$1:$G$28</definedName>
    <definedName name="_xlnm.Print_Area" localSheetId="0">Kopsavilkums!$A$1:$L$20</definedName>
    <definedName name="_xlnm.Print_Area" localSheetId="3">'Līguma pielikums'!$A$1:$D$4</definedName>
    <definedName name="_xlnm.Print_Titles" localSheetId="0">Kopsavilkums!$2:$2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1" l="1"/>
  <c r="D4" i="41"/>
  <c r="C4" i="41"/>
  <c r="D10" i="41"/>
  <c r="E14" i="41"/>
  <c r="D14" i="41"/>
  <c r="B16" i="41"/>
  <c r="G28" i="40"/>
  <c r="D15" i="41"/>
  <c r="V8" i="40"/>
  <c r="G9" i="16" s="1"/>
  <c r="F9" i="40"/>
  <c r="H5" i="16"/>
  <c r="H6" i="16"/>
  <c r="H7" i="16"/>
  <c r="F4" i="16"/>
  <c r="G4" i="16"/>
  <c r="E9" i="16"/>
  <c r="I16" i="16"/>
  <c r="G16" i="16"/>
  <c r="F16" i="16"/>
  <c r="H16" i="16" s="1"/>
  <c r="J16" i="16" s="1"/>
  <c r="E16" i="16"/>
  <c r="E15" i="16"/>
  <c r="B16" i="16"/>
  <c r="I10" i="16"/>
  <c r="B9" i="16"/>
  <c r="I9" i="16"/>
  <c r="I14" i="16"/>
  <c r="G14" i="16"/>
  <c r="G13" i="16"/>
  <c r="F14" i="16"/>
  <c r="E14" i="16"/>
  <c r="E13" i="16"/>
  <c r="B14" i="16"/>
  <c r="E11" i="16"/>
  <c r="F10" i="16"/>
  <c r="G10" i="16"/>
  <c r="C14" i="41"/>
  <c r="C12" i="41"/>
  <c r="D12" i="41" s="1"/>
  <c r="E12" i="41" s="1"/>
  <c r="C8" i="41"/>
  <c r="D8" i="41" s="1"/>
  <c r="E8" i="41" s="1"/>
  <c r="C10" i="41"/>
  <c r="C6" i="41"/>
  <c r="B15" i="16"/>
  <c r="B19" i="16"/>
  <c r="I15" i="16"/>
  <c r="D8" i="16"/>
  <c r="B13" i="16"/>
  <c r="D4" i="16"/>
  <c r="I11" i="16"/>
  <c r="B11" i="16"/>
  <c r="B12" i="16"/>
  <c r="E5" i="16"/>
  <c r="G12" i="16"/>
  <c r="F12" i="16"/>
  <c r="E10" i="16"/>
  <c r="E12" i="16"/>
  <c r="I7" i="16"/>
  <c r="I6" i="16"/>
  <c r="G7" i="16"/>
  <c r="F7" i="16"/>
  <c r="E7" i="16"/>
  <c r="G5" i="16"/>
  <c r="F5" i="16"/>
  <c r="G6" i="16"/>
  <c r="E6" i="16"/>
  <c r="F6" i="16"/>
  <c r="B6" i="16"/>
  <c r="K16" i="16" l="1"/>
  <c r="H14" i="16"/>
  <c r="J14" i="16" s="1"/>
  <c r="K14" i="16" s="1"/>
  <c r="J6" i="16"/>
  <c r="K6" i="16" s="1"/>
  <c r="H17" i="16"/>
  <c r="F18" i="16"/>
  <c r="B5" i="16"/>
  <c r="I13" i="16" l="1"/>
  <c r="I12" i="16"/>
  <c r="I8" i="16" s="1"/>
  <c r="I5" i="16"/>
  <c r="I4" i="16" s="1"/>
  <c r="F8" i="40" l="1"/>
  <c r="H8" i="40"/>
  <c r="G15" i="16" l="1"/>
  <c r="G11" i="16"/>
  <c r="G8" i="16" s="1"/>
  <c r="W8" i="40"/>
  <c r="J19" i="16"/>
  <c r="J18" i="16" s="1"/>
  <c r="G18" i="16"/>
  <c r="I18" i="16"/>
  <c r="D18" i="16"/>
  <c r="V9" i="40"/>
  <c r="X8" i="40" l="1"/>
  <c r="F9" i="16"/>
  <c r="F13" i="16"/>
  <c r="E8" i="40"/>
  <c r="K19" i="16"/>
  <c r="K18" i="16" s="1"/>
  <c r="G8" i="40" l="1"/>
  <c r="F15" i="16"/>
  <c r="F8" i="16" s="1"/>
  <c r="H8" i="16" s="1"/>
  <c r="F11" i="16"/>
  <c r="H11" i="16" s="1"/>
  <c r="H9" i="16"/>
  <c r="J9" i="16" s="1"/>
  <c r="K9" i="16" s="1"/>
  <c r="D28" i="40"/>
  <c r="C7" i="41" l="1"/>
  <c r="C13" i="41"/>
  <c r="D13" i="41" s="1"/>
  <c r="E13" i="41" s="1"/>
  <c r="C11" i="41"/>
  <c r="C9" i="41"/>
  <c r="D9" i="41" s="1"/>
  <c r="E9" i="41" s="1"/>
  <c r="U28" i="40"/>
  <c r="V27" i="40"/>
  <c r="F27" i="40" s="1"/>
  <c r="H27" i="40"/>
  <c r="V26" i="40"/>
  <c r="F26" i="40" s="1"/>
  <c r="H26" i="40"/>
  <c r="V25" i="40"/>
  <c r="F25" i="40" s="1"/>
  <c r="H25" i="40"/>
  <c r="V24" i="40"/>
  <c r="F24" i="40" s="1"/>
  <c r="H24" i="40"/>
  <c r="V23" i="40"/>
  <c r="F23" i="40" s="1"/>
  <c r="H23" i="40"/>
  <c r="V22" i="40"/>
  <c r="F22" i="40" s="1"/>
  <c r="H22" i="40"/>
  <c r="V21" i="40"/>
  <c r="F21" i="40" s="1"/>
  <c r="H21" i="40"/>
  <c r="V20" i="40"/>
  <c r="F20" i="40" s="1"/>
  <c r="H20" i="40"/>
  <c r="V19" i="40"/>
  <c r="F19" i="40" s="1"/>
  <c r="H19" i="40"/>
  <c r="V18" i="40"/>
  <c r="F18" i="40" s="1"/>
  <c r="H18" i="40"/>
  <c r="V17" i="40"/>
  <c r="F17" i="40" s="1"/>
  <c r="H17" i="40"/>
  <c r="V16" i="40"/>
  <c r="F16" i="40" s="1"/>
  <c r="H16" i="40"/>
  <c r="V15" i="40"/>
  <c r="F15" i="40" s="1"/>
  <c r="H15" i="40"/>
  <c r="V14" i="40"/>
  <c r="F14" i="40" s="1"/>
  <c r="H14" i="40"/>
  <c r="V13" i="40"/>
  <c r="F13" i="40" s="1"/>
  <c r="H13" i="40"/>
  <c r="V12" i="40"/>
  <c r="H12" i="40"/>
  <c r="V11" i="40"/>
  <c r="F11" i="40" s="1"/>
  <c r="H11" i="40"/>
  <c r="V10" i="40"/>
  <c r="F10" i="40" s="1"/>
  <c r="H10" i="40"/>
  <c r="H9" i="40"/>
  <c r="V28" i="40" l="1"/>
  <c r="W9" i="40"/>
  <c r="X9" i="40" s="1"/>
  <c r="W10" i="40"/>
  <c r="X10" i="40" s="1"/>
  <c r="W12" i="40"/>
  <c r="X12" i="40" s="1"/>
  <c r="W14" i="40"/>
  <c r="X14" i="40" s="1"/>
  <c r="W16" i="40"/>
  <c r="X16" i="40" s="1"/>
  <c r="W18" i="40"/>
  <c r="X18" i="40" s="1"/>
  <c r="W20" i="40"/>
  <c r="X20" i="40" s="1"/>
  <c r="W22" i="40"/>
  <c r="X22" i="40" s="1"/>
  <c r="W24" i="40"/>
  <c r="X24" i="40" s="1"/>
  <c r="W26" i="40"/>
  <c r="X26" i="40" s="1"/>
  <c r="H28" i="40"/>
  <c r="W11" i="40"/>
  <c r="X11" i="40" s="1"/>
  <c r="W13" i="40"/>
  <c r="X13" i="40" s="1"/>
  <c r="W15" i="40"/>
  <c r="X15" i="40" s="1"/>
  <c r="W17" i="40"/>
  <c r="X17" i="40" s="1"/>
  <c r="W19" i="40"/>
  <c r="X19" i="40" s="1"/>
  <c r="W21" i="40"/>
  <c r="X21" i="40" s="1"/>
  <c r="W23" i="40"/>
  <c r="X23" i="40" s="1"/>
  <c r="W25" i="40"/>
  <c r="X25" i="40" s="1"/>
  <c r="W27" i="40"/>
  <c r="X27" i="40" s="1"/>
  <c r="F12" i="40"/>
  <c r="F28" i="40" s="1"/>
  <c r="E16" i="40" l="1"/>
  <c r="G16" i="40" s="1"/>
  <c r="E18" i="40"/>
  <c r="G18" i="40" s="1"/>
  <c r="E19" i="40"/>
  <c r="G19" i="40" s="1"/>
  <c r="E9" i="40"/>
  <c r="G9" i="40" s="1"/>
  <c r="C5" i="41" s="1"/>
  <c r="D5" i="41" s="1"/>
  <c r="E5" i="41" s="1"/>
  <c r="E25" i="40"/>
  <c r="G25" i="40" s="1"/>
  <c r="E17" i="40"/>
  <c r="G17" i="40" s="1"/>
  <c r="E14" i="40"/>
  <c r="G14" i="40" s="1"/>
  <c r="E22" i="40"/>
  <c r="G22" i="40" s="1"/>
  <c r="E11" i="40"/>
  <c r="G11" i="40" s="1"/>
  <c r="E27" i="40"/>
  <c r="G27" i="40" s="1"/>
  <c r="E20" i="40"/>
  <c r="G20" i="40" s="1"/>
  <c r="E15" i="40"/>
  <c r="G15" i="40" s="1"/>
  <c r="E12" i="40"/>
  <c r="G12" i="40" s="1"/>
  <c r="E23" i="40"/>
  <c r="G23" i="40" s="1"/>
  <c r="E21" i="40"/>
  <c r="G21" i="40" s="1"/>
  <c r="E13" i="40"/>
  <c r="G13" i="40" s="1"/>
  <c r="W28" i="40"/>
  <c r="E24" i="40"/>
  <c r="G24" i="40" s="1"/>
  <c r="E26" i="40"/>
  <c r="G26" i="40" s="1"/>
  <c r="E10" i="40"/>
  <c r="G10" i="40" s="1"/>
  <c r="X28" i="40" l="1"/>
  <c r="H12" i="16"/>
  <c r="J12" i="16" s="1"/>
  <c r="K12" i="16" s="1"/>
  <c r="H13" i="16"/>
  <c r="J13" i="16" s="1"/>
  <c r="K13" i="16" s="1"/>
  <c r="E28" i="40"/>
  <c r="J11" i="16" l="1"/>
  <c r="D6" i="41"/>
  <c r="E6" i="41" s="1"/>
  <c r="H10" i="16"/>
  <c r="J10" i="16" s="1"/>
  <c r="K10" i="16" s="1"/>
  <c r="J7" i="16"/>
  <c r="K7" i="16" s="1"/>
  <c r="H15" i="16"/>
  <c r="J15" i="16" s="1"/>
  <c r="K15" i="16" s="1"/>
  <c r="H4" i="16"/>
  <c r="K11" i="16" l="1"/>
  <c r="K8" i="16" s="1"/>
  <c r="J8" i="16"/>
  <c r="E10" i="41"/>
  <c r="D11" i="41"/>
  <c r="E11" i="41" s="1"/>
  <c r="D7" i="41"/>
  <c r="E7" i="41" s="1"/>
  <c r="C4" i="32"/>
  <c r="E15" i="41" l="1"/>
  <c r="J5" i="16" l="1"/>
  <c r="J4" i="16" s="1"/>
  <c r="J20" i="16" s="1"/>
  <c r="I20" i="16"/>
  <c r="B7" i="43" l="1"/>
  <c r="C7" i="43" s="1"/>
  <c r="A4" i="36"/>
  <c r="K5" i="16"/>
  <c r="K4" i="16" s="1"/>
  <c r="B4" i="36" l="1"/>
  <c r="C4" i="36" s="1"/>
  <c r="B2" i="32"/>
  <c r="D2" i="32" s="1"/>
  <c r="K20" i="16"/>
  <c r="B4" i="43" s="1"/>
  <c r="E16" i="41"/>
  <c r="C4" i="43" l="1"/>
  <c r="B5" i="43"/>
  <c r="C5" i="43" s="1"/>
  <c r="B3" i="32"/>
  <c r="D3" i="32" s="1"/>
  <c r="D4" i="32" s="1"/>
  <c r="B6" i="43"/>
  <c r="C6" i="43" s="1"/>
  <c r="B4" i="3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tc={F6CA9119-2C1D-4AE5-A6B4-DB5EC7A6A35B}</author>
  </authors>
  <commentList>
    <comment ref="U2" authorId="0" shapeId="0" xr:uid="{F6CA9119-2C1D-4AE5-A6B4-DB5EC7A6A35B}">
      <text>
        <t>[Threaded comment]
Your version of Excel allows you to read this threaded comment; however, any edits to it will get removed if the file is opened in a newer version of Excel. Learn more: https://go.microsoft.com/fwlink/?linkid=870924
Comment:
    šet nav uztverāmi, kas tieši ir jāsalīdzina ar 8.kolonnu</t>
      </text>
    </comment>
  </commentList>
</comments>
</file>

<file path=xl/sharedStrings.xml><?xml version="1.0" encoding="utf-8"?>
<sst xmlns="http://schemas.openxmlformats.org/spreadsheetml/2006/main" count="528" uniqueCount="107">
  <si>
    <t>Kopsavilkums</t>
  </si>
  <si>
    <t>Pozīcijas numurs</t>
  </si>
  <si>
    <t>Projekta darbība</t>
  </si>
  <si>
    <t>Ģimenes ārsta prakse, uz kuru tiek attiecināta atīstāmā infrastruktūra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</si>
  <si>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</si>
  <si>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Kopējais darba laiks gadā [stundas]</t>
  </si>
  <si>
    <t>Valsts pakalpojumu sniegšanas laiks [stundas]</t>
  </si>
  <si>
    <t>Maksas pakalpojumu sniegšanas laiks [stundas]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</si>
  <si>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</si>
  <si>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</si>
  <si>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</si>
  <si>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</si>
  <si>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</si>
  <si>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8=6/(6+7)*100</t>
  </si>
  <si>
    <t>10=8*9</t>
  </si>
  <si>
    <t>11=9-10</t>
  </si>
  <si>
    <t>1</t>
  </si>
  <si>
    <t>Tehnoloģiju un aprīkojuma iegāde</t>
  </si>
  <si>
    <t>1.1.</t>
  </si>
  <si>
    <r>
      <t xml:space="preserve">"B" </t>
    </r>
    <r>
      <rPr>
        <sz val="11"/>
        <color theme="1"/>
        <rFont val="Calibri"/>
        <family val="2"/>
        <scheme val="minor"/>
      </rPr>
      <t>ģi</t>
    </r>
    <r>
      <rPr>
        <i/>
        <sz val="11"/>
        <color theme="1"/>
        <rFont val="Calibri"/>
        <family val="2"/>
        <charset val="186"/>
        <scheme val="minor"/>
      </rPr>
      <t>menes ārstu prakse II</t>
    </r>
  </si>
  <si>
    <t>1.2.</t>
  </si>
  <si>
    <t>"B" Ģimenes ārstu prakse II</t>
  </si>
  <si>
    <t>1.3.</t>
  </si>
  <si>
    <t>Aprīkojuma iegādes izmaksu daļa ģimenes ārsta praksei II</t>
  </si>
  <si>
    <t>2</t>
  </si>
  <si>
    <t>Būvniecība</t>
  </si>
  <si>
    <t>2.1.</t>
  </si>
  <si>
    <t xml:space="preserve">"A" Ģimenes ārsta prakse I </t>
  </si>
  <si>
    <t>2.2.</t>
  </si>
  <si>
    <t>Izmaksu daļa par tehniskā projekta (būvniecības ieceres) izstrādi ģimenes ārsta praksei II</t>
  </si>
  <si>
    <t>"B" Ģimenes ārsta prakse II</t>
  </si>
  <si>
    <t>2.3.</t>
  </si>
  <si>
    <t>2.4.</t>
  </si>
  <si>
    <t>"B"  Ģimenes ārsta prakse II</t>
  </si>
  <si>
    <t>2.5.</t>
  </si>
  <si>
    <t xml:space="preserve">Ģimenes ārsta prakse I </t>
  </si>
  <si>
    <t>2.6.</t>
  </si>
  <si>
    <t xml:space="preserve">2.7. </t>
  </si>
  <si>
    <t>2.8.</t>
  </si>
  <si>
    <t>3</t>
  </si>
  <si>
    <t>Projekta vadības nodrošināšana</t>
  </si>
  <si>
    <t>4</t>
  </si>
  <si>
    <t>Komunikācijas un vizuālās identitātes prasību nodrošināšana</t>
  </si>
  <si>
    <t>Ģimenes ārstu prakse I un II</t>
  </si>
  <si>
    <t>4.1.</t>
  </si>
  <si>
    <t>KOPĀ:</t>
  </si>
  <si>
    <t xml:space="preserve">
</t>
  </si>
  <si>
    <t>Informācija par ģimenes ārstu praksēm</t>
  </si>
  <si>
    <t>Finansējuma saņēmēja sniegtie dati par 12 vai 24 kalendārajiem mēnešiem (pārskata periods - iepriekšējais gads vai divi iepriekšējie gadi, attiecīgi papildinot 8.rindu)</t>
  </si>
  <si>
    <t>Finansējuma saņēmēja sniegtie dati  par 12 kalendārajiem mēnešiem (pārskata periodam jāsakrīt ar 8.kolonnā norādīto)</t>
  </si>
  <si>
    <t>Nr.</t>
  </si>
  <si>
    <t>Ģimenes ārsta prakse</t>
  </si>
  <si>
    <t>Ģimenes ārsts (vārds, uzvārds, prakses nosaukums)</t>
  </si>
  <si>
    <r>
      <t>Platība 
P</t>
    </r>
    <r>
      <rPr>
        <vertAlign val="subscript"/>
        <sz val="12"/>
        <rFont val="Times New Roman"/>
        <family val="1"/>
        <charset val="186"/>
      </rPr>
      <t>1</t>
    </r>
  </si>
  <si>
    <r>
      <t>Izmantošanas laiks valsts apmaksāto pakalpojumu sniegšanai, stundas gadā
L</t>
    </r>
    <r>
      <rPr>
        <vertAlign val="subscript"/>
        <sz val="12"/>
        <rFont val="Times New Roman"/>
        <family val="1"/>
        <charset val="186"/>
      </rPr>
      <t>v1</t>
    </r>
    <r>
      <rPr>
        <sz val="12"/>
        <rFont val="Times New Roman"/>
        <family val="1"/>
      </rPr>
      <t xml:space="preserve">
</t>
    </r>
  </si>
  <si>
    <r>
      <t>Izmantošanas laiks maksas pakalpojumu (citu darbību) sniegšanai 
L</t>
    </r>
    <r>
      <rPr>
        <vertAlign val="subscript"/>
        <sz val="12"/>
        <rFont val="Times New Roman"/>
        <family val="1"/>
        <charset val="186"/>
      </rPr>
      <t>m1</t>
    </r>
  </si>
  <si>
    <r>
      <t>Izmantošanas proporcija
(P</t>
    </r>
    <r>
      <rPr>
        <b/>
        <vertAlign val="subscript"/>
        <sz val="12"/>
        <rFont val="Times New Roman"/>
        <family val="1"/>
        <charset val="186"/>
      </rPr>
      <t>rv1</t>
    </r>
    <r>
      <rPr>
        <b/>
        <sz val="12"/>
        <rFont val="Times New Roman"/>
        <family val="1"/>
      </rPr>
      <t>= 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/(L</t>
    </r>
    <r>
      <rPr>
        <b/>
        <vertAlign val="subscript"/>
        <sz val="12"/>
        <rFont val="Times New Roman"/>
        <family val="1"/>
        <charset val="186"/>
      </rPr>
      <t>v1</t>
    </r>
    <r>
      <rPr>
        <b/>
        <sz val="12"/>
        <rFont val="Times New Roman"/>
        <family val="1"/>
      </rPr>
      <t>+L</t>
    </r>
    <r>
      <rPr>
        <b/>
        <vertAlign val="subscript"/>
        <sz val="12"/>
        <rFont val="Times New Roman"/>
        <family val="1"/>
        <charset val="186"/>
      </rPr>
      <t>m1</t>
    </r>
    <r>
      <rPr>
        <b/>
        <sz val="12"/>
        <rFont val="Times New Roman"/>
        <family val="1"/>
      </rPr>
      <t>))</t>
    </r>
  </si>
  <si>
    <t>Lprakse
prakses darba laiks (stundas gadā) atbilstoši līgumam ar Nacionālo veselības dienestu</t>
  </si>
  <si>
    <t>Nmaksas
veselības aprūpes pakalpojumu skaits gadā atbilstoši atbilstoši finanšu dokumentos norādītajam (kvītis, čeki)</t>
  </si>
  <si>
    <t xml:space="preserve">LcitsN
Citu darbību veikšanai paredzētais laiks attiecīgajā periodā,  ņemot vērā, ka viena pakalpojuma sniegšanas laiks 13,6 minūtes, aprēķina izmantojot  šādu formulu: 
LcitsN= Nmaksas  x 0,227  </t>
  </si>
  <si>
    <t>LvalstsN 
laiks, kurā attiecīgajā ģimenes ārsta praksē paredzēts sniegt valsts apmaksātos veselības aprūpes pakalpojumus (stundas gadā), aprēķina izmantojot  šādu formulu: LvalstsN = Lprakse- LcitsN</t>
  </si>
  <si>
    <t>Iatt
attiecināmo izmaksu īpatsvars no kopējām attiecināmajām un neattiecināmajām izmaksām %, aprēķina izmantojot šādu formulu
Iatt= LvalstsN/(LvalstsN+LcitsN) x 100%.</t>
  </si>
  <si>
    <t>Kopā:</t>
  </si>
  <si>
    <t>Mēnesis, gads</t>
  </si>
  <si>
    <t>7=5/(5+6)*100</t>
  </si>
  <si>
    <t>Ģimenes ārstu prakseI</t>
  </si>
  <si>
    <t>"A" ĢĀP</t>
  </si>
  <si>
    <t>Ģimenes ārstu prakse II</t>
  </si>
  <si>
    <t>"B" ĢĀP</t>
  </si>
  <si>
    <t>Kopējās izmaksas
(EUR)</t>
  </si>
  <si>
    <t>Aprēķinātā publisko izmaksu proporcija
(%)</t>
  </si>
  <si>
    <t>Publisko izmaksu maksimālais apmērs
(EUR)</t>
  </si>
  <si>
    <t>Privāto izmaksu minimālais apmērs
(EUR)</t>
  </si>
  <si>
    <t>6=3-5</t>
  </si>
  <si>
    <r>
      <t xml:space="preserve">Mēbeļu iegādes izmaksas </t>
    </r>
    <r>
      <rPr>
        <i/>
        <sz val="11"/>
        <color theme="1"/>
        <rFont val="Calibri"/>
        <family val="2"/>
        <scheme val="minor"/>
      </rPr>
      <t>ģimenes ārsta praksei II</t>
    </r>
  </si>
  <si>
    <r>
      <t>Datortehnikas iegādes izmaksas</t>
    </r>
    <r>
      <rPr>
        <i/>
        <sz val="11"/>
        <color theme="1"/>
        <rFont val="Calibri"/>
        <family val="2"/>
        <scheme val="minor"/>
      </rPr>
      <t xml:space="preserve"> ģimenes ārsta praksei II</t>
    </r>
  </si>
  <si>
    <r>
      <t xml:space="preserve">Tehnoloģiju un aprīkojuma iegādes izmaksas </t>
    </r>
    <r>
      <rPr>
        <i/>
        <sz val="11"/>
        <color theme="1"/>
        <rFont val="Calibri"/>
        <family val="2"/>
        <scheme val="minor"/>
      </rPr>
      <t>ģimenes ārsta praksei  II</t>
    </r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</si>
  <si>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 xml:space="preserve">ģimenes ārsta prakse I </t>
    </r>
  </si>
  <si>
    <r>
      <t xml:space="preserve">Tehniskā projekta izstrāde attīstāmajai infrakstruktūrai, kuru izmanto </t>
    </r>
    <r>
      <rPr>
        <i/>
        <sz val="11"/>
        <color theme="1"/>
        <rFont val="Calibri"/>
        <family val="2"/>
        <scheme val="minor"/>
      </rPr>
      <t xml:space="preserve">ģimenes ārsta prakse  II </t>
    </r>
  </si>
  <si>
    <t xml:space="preserve">Vides piekļūstamības nodrošināšanas būvdarbi (panduss)  ģimenes ārsta prakse I </t>
  </si>
  <si>
    <t xml:space="preserve">Iekšējās renovācijas darbi attīstāmajai infrakstruktūrai, kuru izmanto ģimenes ārsta prakse II </t>
  </si>
  <si>
    <t xml:space="preserve">Būvuzraudzība attīstāmajai infrakstruktūrai, kuru izmanto ģimenes ārsta prakse I </t>
  </si>
  <si>
    <t xml:space="preserve">Būvuzraudzība attīstāmajai infrakstruktūrai, kuru izmanto ģimenes ārsta prakse II </t>
  </si>
  <si>
    <t xml:space="preserve">Vides piekļustamības ekspertu konsultācijas (panduss)  ģimenes ārsta prakse I </t>
  </si>
  <si>
    <t>Vides piekļustamības ekspertu konsultācijas (iekštelpu atjaunošana) ģimenes ārsta prakse II</t>
  </si>
  <si>
    <t>Projekta komunikācijas un vizuālās identītātes prasību nodrošināšanas izmaksas (I un II ģimenes ārsta parakse)</t>
  </si>
  <si>
    <t>Kopā</t>
  </si>
  <si>
    <t>-</t>
  </si>
  <si>
    <t>Publisko izmaksu maksimālā un privāto izmaksu minimālā apjoma aprēķins (EUR)</t>
  </si>
  <si>
    <t>Kopējais finansējums (EUR)</t>
  </si>
  <si>
    <t>Maksimālais publiskais finansējums 
(EUR)</t>
  </si>
  <si>
    <t>Minimālais privātais finansējums 
(EUR)</t>
  </si>
  <si>
    <t>Atsauce uz finansējuma saņēmēja rīkojumu, ar kuru apstiprināts informāciju pamatojošs aprēķins</t>
  </si>
  <si>
    <t xml:space="preserve">
</t>
  </si>
  <si>
    <t>3 = 1 – 2</t>
  </si>
  <si>
    <t>Finansēšanas plāns</t>
  </si>
  <si>
    <t>Finansējuma avots</t>
  </si>
  <si>
    <t>% no attiecināmajām izmaksām</t>
  </si>
  <si>
    <t>Eiropas Reģionālās attīstības fonda finansējums</t>
  </si>
  <si>
    <t>Attiecināmais valsts budžeta finansējums</t>
  </si>
  <si>
    <t>Piesaistāmais privātais finansējums</t>
  </si>
  <si>
    <t>Kopējās attiecināmās izmaksas</t>
  </si>
  <si>
    <t>Aprēķinātais</t>
  </si>
  <si>
    <t>Reālais</t>
  </si>
  <si>
    <t>Nepieciešamā korekcija</t>
  </si>
  <si>
    <t>Publiskais finansējums</t>
  </si>
  <si>
    <t>Privātais 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</si>
</sst>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%"/>
    <numFmt numFmtId="167" formatCode="#,##0.000"/>
  </numFmts>
  <fonts count="3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24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vertAlign val="subscript"/>
      <sz val="12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vertAlign val="subscript"/>
      <sz val="12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thin">
        <color rgb="FF414142"/>
      </right>
      <top style="thin">
        <color rgb="FF414142"/>
      </top>
      <bottom style="medium">
        <color indexed="64"/>
      </bottom>
      <diagonal/>
    </border>
    <border>
      <left style="thin">
        <color rgb="FF414142"/>
      </left>
      <right style="medium">
        <color indexed="64"/>
      </right>
      <top style="thin">
        <color rgb="FF414142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3" borderId="0" xfId="0" applyFont="1" applyFill="1"/>
    <xf numFmtId="0" fontId="10" fillId="6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3" fontId="17" fillId="0" borderId="1" xfId="0" applyNumberFormat="1" applyFont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15" fillId="6" borderId="3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16" xfId="0" applyBorder="1" applyAlignment="1">
      <alignment horizontal="center" vertical="center" wrapText="1"/>
    </xf>
    <xf numFmtId="10" fontId="0" fillId="0" borderId="16" xfId="1" applyNumberFormat="1" applyFont="1" applyFill="1" applyBorder="1" applyAlignment="1">
      <alignment vertical="center" wrapText="1"/>
    </xf>
    <xf numFmtId="3" fontId="10" fillId="3" borderId="28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10" fontId="0" fillId="0" borderId="40" xfId="1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4" fillId="6" borderId="43" xfId="0" applyFont="1" applyFill="1" applyBorder="1" applyAlignment="1">
      <alignment horizontal="center" vertical="center" wrapText="1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4" fontId="8" fillId="5" borderId="44" xfId="0" applyNumberFormat="1" applyFont="1" applyFill="1" applyBorder="1" applyAlignment="1">
      <alignment vertical="center" wrapText="1"/>
    </xf>
    <xf numFmtId="4" fontId="8" fillId="5" borderId="45" xfId="0" applyNumberFormat="1" applyFont="1" applyFill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0" fontId="2" fillId="7" borderId="11" xfId="0" applyFont="1" applyFill="1" applyBorder="1" applyAlignment="1">
      <alignment horizontal="center" vertical="center" wrapText="1"/>
    </xf>
    <xf numFmtId="4" fontId="2" fillId="7" borderId="11" xfId="0" applyNumberFormat="1" applyFont="1" applyFill="1" applyBorder="1" applyAlignment="1">
      <alignment horizontal="right" vertical="center" wrapText="1"/>
    </xf>
    <xf numFmtId="4" fontId="2" fillId="7" borderId="9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0" fontId="2" fillId="0" borderId="9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28" fillId="0" borderId="0" xfId="1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 indent="3"/>
    </xf>
    <xf numFmtId="4" fontId="30" fillId="0" borderId="1" xfId="0" applyNumberFormat="1" applyFont="1" applyBorder="1" applyAlignment="1">
      <alignment vertical="center"/>
    </xf>
    <xf numFmtId="0" fontId="30" fillId="7" borderId="1" xfId="0" applyFont="1" applyFill="1" applyBorder="1" applyAlignment="1">
      <alignment horizontal="left" vertical="center" wrapText="1"/>
    </xf>
    <xf numFmtId="4" fontId="30" fillId="7" borderId="1" xfId="0" applyNumberFormat="1" applyFont="1" applyFill="1" applyBorder="1" applyAlignment="1">
      <alignment vertical="center"/>
    </xf>
    <xf numFmtId="10" fontId="30" fillId="7" borderId="1" xfId="1" applyNumberFormat="1" applyFont="1" applyFill="1" applyBorder="1" applyAlignment="1">
      <alignment horizontal="right" vertical="center" wrapText="1"/>
    </xf>
    <xf numFmtId="0" fontId="30" fillId="7" borderId="2" xfId="0" applyFont="1" applyFill="1" applyBorder="1" applyAlignment="1">
      <alignment horizontal="center" vertical="center"/>
    </xf>
    <xf numFmtId="4" fontId="0" fillId="8" borderId="6" xfId="0" applyNumberFormat="1" applyFill="1" applyBorder="1" applyAlignment="1">
      <alignment horizontal="right" vertical="center" wrapText="1"/>
    </xf>
    <xf numFmtId="49" fontId="4" fillId="8" borderId="7" xfId="0" applyNumberFormat="1" applyFont="1" applyFill="1" applyBorder="1" applyAlignment="1">
      <alignment horizontal="righ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4" fontId="4" fillId="8" borderId="7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0" fontId="4" fillId="8" borderId="6" xfId="1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right" vertical="center" wrapText="1"/>
    </xf>
    <xf numFmtId="4" fontId="4" fillId="8" borderId="7" xfId="0" applyNumberFormat="1" applyFont="1" applyFill="1" applyBorder="1" applyAlignment="1">
      <alignment horizontal="right" vertical="center" wrapText="1"/>
    </xf>
    <xf numFmtId="49" fontId="2" fillId="7" borderId="7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31" xfId="0" applyFont="1" applyFill="1" applyBorder="1" applyAlignment="1">
      <alignment vertical="center" wrapText="1"/>
    </xf>
    <xf numFmtId="4" fontId="2" fillId="7" borderId="7" xfId="0" applyNumberFormat="1" applyFont="1" applyFill="1" applyBorder="1" applyAlignment="1">
      <alignment horizontal="center" vertical="center" wrapText="1"/>
    </xf>
    <xf numFmtId="4" fontId="2" fillId="7" borderId="14" xfId="0" applyNumberFormat="1" applyFont="1" applyFill="1" applyBorder="1" applyAlignment="1">
      <alignment horizontal="center" vertical="center" wrapText="1"/>
    </xf>
    <xf numFmtId="4" fontId="21" fillId="7" borderId="1" xfId="0" applyNumberFormat="1" applyFont="1" applyFill="1" applyBorder="1" applyAlignment="1">
      <alignment horizontal="center" vertical="center" wrapText="1"/>
    </xf>
    <xf numFmtId="10" fontId="2" fillId="7" borderId="6" xfId="1" applyNumberFormat="1" applyFont="1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 vertical="center" wrapText="1"/>
    </xf>
    <xf numFmtId="4" fontId="2" fillId="7" borderId="7" xfId="0" applyNumberFormat="1" applyFont="1" applyFill="1" applyBorder="1" applyAlignment="1">
      <alignment horizontal="right" vertical="center" wrapText="1"/>
    </xf>
    <xf numFmtId="4" fontId="0" fillId="7" borderId="6" xfId="0" applyNumberFormat="1" applyFill="1" applyBorder="1" applyAlignment="1">
      <alignment horizontal="right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9" borderId="4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2" xfId="0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vertical="center" wrapText="1"/>
    </xf>
    <xf numFmtId="0" fontId="2" fillId="9" borderId="20" xfId="0" applyFont="1" applyFill="1" applyBorder="1" applyAlignment="1">
      <alignment vertical="center" wrapText="1"/>
    </xf>
    <xf numFmtId="0" fontId="2" fillId="9" borderId="50" xfId="0" applyFont="1" applyFill="1" applyBorder="1" applyAlignment="1">
      <alignment vertical="center" wrapText="1"/>
    </xf>
    <xf numFmtId="4" fontId="2" fillId="9" borderId="22" xfId="0" applyNumberFormat="1" applyFont="1" applyFill="1" applyBorder="1" applyAlignment="1">
      <alignment horizontal="center" vertical="center" wrapText="1"/>
    </xf>
    <xf numFmtId="4" fontId="2" fillId="9" borderId="23" xfId="0" applyNumberFormat="1" applyFont="1" applyFill="1" applyBorder="1" applyAlignment="1">
      <alignment horizontal="center" vertical="center" wrapText="1"/>
    </xf>
    <xf numFmtId="4" fontId="2" fillId="9" borderId="24" xfId="0" applyNumberFormat="1" applyFont="1" applyFill="1" applyBorder="1" applyAlignment="1">
      <alignment horizontal="center" vertical="center" wrapText="1"/>
    </xf>
    <xf numFmtId="4" fontId="2" fillId="9" borderId="23" xfId="1" applyNumberFormat="1" applyFont="1" applyFill="1" applyBorder="1" applyAlignment="1">
      <alignment horizontal="center" vertical="center" wrapText="1"/>
    </xf>
    <xf numFmtId="4" fontId="2" fillId="9" borderId="20" xfId="0" applyNumberFormat="1" applyFont="1" applyFill="1" applyBorder="1" applyAlignment="1">
      <alignment horizontal="right" vertical="center" wrapText="1"/>
    </xf>
    <xf numFmtId="0" fontId="4" fillId="8" borderId="7" xfId="0" applyFont="1" applyFill="1" applyBorder="1" applyAlignment="1">
      <alignment horizontal="right" vertical="center" wrapText="1"/>
    </xf>
    <xf numFmtId="4" fontId="0" fillId="8" borderId="13" xfId="0" applyNumberFormat="1" applyFill="1" applyBorder="1" applyAlignment="1">
      <alignment horizontal="center" vertical="center" wrapText="1"/>
    </xf>
    <xf numFmtId="4" fontId="4" fillId="8" borderId="47" xfId="0" applyNumberFormat="1" applyFont="1" applyFill="1" applyBorder="1" applyAlignment="1">
      <alignment horizontal="center" vertical="center" wrapText="1"/>
    </xf>
    <xf numFmtId="4" fontId="0" fillId="8" borderId="48" xfId="0" applyNumberFormat="1" applyFill="1" applyBorder="1" applyAlignment="1">
      <alignment horizontal="center" vertical="center" wrapText="1"/>
    </xf>
    <xf numFmtId="10" fontId="0" fillId="8" borderId="47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28" fillId="0" borderId="0" xfId="0" applyNumberFormat="1" applyFont="1" applyAlignment="1">
      <alignment vertical="center"/>
    </xf>
    <xf numFmtId="166" fontId="32" fillId="0" borderId="1" xfId="1" applyNumberFormat="1" applyFont="1" applyFill="1" applyBorder="1" applyAlignment="1">
      <alignment horizontal="right" vertical="center" wrapText="1"/>
    </xf>
    <xf numFmtId="167" fontId="0" fillId="0" borderId="0" xfId="0" applyNumberFormat="1"/>
    <xf numFmtId="0" fontId="5" fillId="0" borderId="27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5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3" fontId="10" fillId="3" borderId="36" xfId="0" applyNumberFormat="1" applyFont="1" applyFill="1" applyBorder="1" applyAlignment="1">
      <alignment horizontal="center"/>
    </xf>
    <xf numFmtId="3" fontId="10" fillId="3" borderId="37" xfId="0" applyNumberFormat="1" applyFont="1" applyFill="1" applyBorder="1" applyAlignment="1">
      <alignment horizontal="center"/>
    </xf>
    <xf numFmtId="3" fontId="10" fillId="3" borderId="38" xfId="0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14" fillId="6" borderId="34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7" borderId="25" xfId="0" applyFont="1" applyFill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0" fontId="30" fillId="7" borderId="2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ina Visikovska" id="{D4F2B377-9CDB-4DCB-94C5-3652841410BB}" userId="S::karina.visikovska@cfla.gov.lv::be67ce49-6954-4256-ad51-4848704c1d6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2" dT="2025-01-13T13:59:03.95" personId="{D4F2B377-9CDB-4DCB-94C5-3652841410BB}" id="{F6CA9119-2C1D-4AE5-A6B4-DB5EC7A6A35B}">
    <text>šet nav uztverāmi, kas tieši ir jāsalīdzina ar 8.kolonnu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25"/>
  <sheetViews>
    <sheetView tabSelected="1" view="pageBreakPreview" zoomScaleNormal="100" zoomScaleSheetLayoutView="100" zoomScalePageLayoutView="40" workbookViewId="0">
      <pane xSplit="2" ySplit="2" topLeftCell="G13" activePane="bottomRight" state="frozen"/>
      <selection pane="bottomRight" activeCell="H22" sqref="H22"/>
      <selection pane="bottomLeft" activeCell="A4" sqref="A4"/>
      <selection pane="topRight" activeCell="C1" sqref="C1"/>
    </sheetView>
  </sheetViews>
  <sheetFormatPr defaultRowHeight="14.45" outlineLevelRow="1"/>
  <cols>
    <col min="1" max="1" width="10.7109375" bestFit="1" customWidth="1"/>
    <col min="2" max="2" width="38" customWidth="1"/>
    <col min="3" max="3" width="13.5703125" customWidth="1"/>
    <col min="4" max="7" width="12.85546875" customWidth="1"/>
    <col min="8" max="8" width="21.140625" customWidth="1"/>
    <col min="9" max="9" width="13.42578125" customWidth="1"/>
    <col min="10" max="10" width="19.42578125" customWidth="1"/>
    <col min="11" max="11" width="13.140625" customWidth="1"/>
    <col min="12" max="12" width="20.85546875" customWidth="1"/>
    <col min="13" max="13" width="10.5703125" bestFit="1" customWidth="1"/>
    <col min="14" max="14" width="9.7109375" bestFit="1" customWidth="1"/>
  </cols>
  <sheetData>
    <row r="1" spans="1:14" s="3" customFormat="1" ht="53.25" customHeight="1" thickBot="1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4" s="66" customFormat="1" ht="86.45">
      <c r="A2" s="110" t="s">
        <v>1</v>
      </c>
      <c r="B2" s="111" t="s">
        <v>2</v>
      </c>
      <c r="C2" s="112" t="s">
        <v>3</v>
      </c>
      <c r="D2" s="113" t="s">
        <v>4</v>
      </c>
      <c r="E2" s="114" t="s">
        <v>5</v>
      </c>
      <c r="F2" s="110" t="s">
        <v>6</v>
      </c>
      <c r="G2" s="115" t="s">
        <v>7</v>
      </c>
      <c r="H2" s="111" t="s">
        <v>8</v>
      </c>
      <c r="I2" s="116" t="s">
        <v>9</v>
      </c>
      <c r="J2" s="113" t="s">
        <v>10</v>
      </c>
      <c r="K2" s="111" t="s">
        <v>11</v>
      </c>
      <c r="L2" s="111" t="s">
        <v>12</v>
      </c>
    </row>
    <row r="3" spans="1:14">
      <c r="A3" s="117">
        <v>1</v>
      </c>
      <c r="B3" s="118">
        <v>2</v>
      </c>
      <c r="C3" s="119">
        <v>3</v>
      </c>
      <c r="D3" s="120">
        <v>4</v>
      </c>
      <c r="E3" s="118">
        <v>5</v>
      </c>
      <c r="F3" s="121">
        <v>6</v>
      </c>
      <c r="G3" s="121">
        <v>7</v>
      </c>
      <c r="H3" s="118" t="s">
        <v>13</v>
      </c>
      <c r="I3" s="122">
        <v>9</v>
      </c>
      <c r="J3" s="120" t="s">
        <v>14</v>
      </c>
      <c r="K3" s="118" t="s">
        <v>15</v>
      </c>
      <c r="L3" s="118">
        <v>12</v>
      </c>
    </row>
    <row r="4" spans="1:14" s="2" customFormat="1" ht="31.5" customHeight="1">
      <c r="A4" s="100" t="s">
        <v>16</v>
      </c>
      <c r="B4" s="101" t="s">
        <v>17</v>
      </c>
      <c r="C4" s="102"/>
      <c r="D4" s="103">
        <f>'Ģimenes ārsta prakse'!D9</f>
        <v>42</v>
      </c>
      <c r="E4" s="104"/>
      <c r="F4" s="105">
        <f>SUM(F5:F7)</f>
        <v>5853.12</v>
      </c>
      <c r="G4" s="105">
        <f>SUM(G5:G7)</f>
        <v>92.88</v>
      </c>
      <c r="H4" s="106">
        <f t="shared" ref="H4:H17" si="0">IF(F4=0,0,ROUND(F4/(F4+G4),4))</f>
        <v>0.98440000000000005</v>
      </c>
      <c r="I4" s="107">
        <f>SUM(I5:I7)</f>
        <v>9960</v>
      </c>
      <c r="J4" s="108">
        <f>SUM(J5:J7)</f>
        <v>9804.619999999999</v>
      </c>
      <c r="K4" s="107">
        <f>SUM(K5:K7)</f>
        <v>155.38000000000056</v>
      </c>
      <c r="L4" s="109"/>
    </row>
    <row r="5" spans="1:14" s="2" customFormat="1" ht="31.5" customHeight="1">
      <c r="A5" s="91" t="s">
        <v>18</v>
      </c>
      <c r="B5" s="92" t="str">
        <f>'Atbalsta darbības'!A4</f>
        <v>Mēbeļu iegādes izmaksas ģimenes ārsta praksei II</v>
      </c>
      <c r="C5" s="93" t="s">
        <v>19</v>
      </c>
      <c r="D5" s="94">
        <v>42</v>
      </c>
      <c r="E5" s="95">
        <f>'Ģimenes ārsta prakse'!H9</f>
        <v>1982</v>
      </c>
      <c r="F5" s="96">
        <f>'Ģimenes ārsta prakse'!E9</f>
        <v>1951.04</v>
      </c>
      <c r="G5" s="96">
        <f>'Ģimenes ārsta prakse'!F9</f>
        <v>30.96</v>
      </c>
      <c r="H5" s="97">
        <f t="shared" ref="H5:H7" si="1">IF(F5=0,0,ROUND(F5/(F5+G5),4))</f>
        <v>0.98440000000000005</v>
      </c>
      <c r="I5" s="98">
        <f>'Atbalsta darbības'!B4</f>
        <v>2460</v>
      </c>
      <c r="J5" s="99">
        <f>IF(H5&gt;0,ROUND(H5*I5,2),0)</f>
        <v>2421.62</v>
      </c>
      <c r="K5" s="98">
        <f>I5-J5</f>
        <v>38.380000000000109</v>
      </c>
      <c r="L5" s="90"/>
    </row>
    <row r="6" spans="1:14" s="2" customFormat="1" ht="31.5" customHeight="1">
      <c r="A6" s="91" t="s">
        <v>20</v>
      </c>
      <c r="B6" s="92" t="str">
        <f>'Atbalsta darbības'!A5</f>
        <v>Datortehnikas iegādes izmaksas ģimenes ārsta praksei II</v>
      </c>
      <c r="C6" s="93" t="s">
        <v>21</v>
      </c>
      <c r="D6" s="94">
        <v>42</v>
      </c>
      <c r="E6" s="95">
        <f>'Ģimenes ārsta prakse'!H9</f>
        <v>1982</v>
      </c>
      <c r="F6" s="96">
        <f>'Ģimenes ārsta prakse'!E9</f>
        <v>1951.04</v>
      </c>
      <c r="G6" s="96">
        <f>'Ģimenes ārsta prakse'!F9</f>
        <v>30.96</v>
      </c>
      <c r="H6" s="97">
        <f t="shared" si="1"/>
        <v>0.98440000000000005</v>
      </c>
      <c r="I6" s="98">
        <f>'Atbalsta darbības'!B5</f>
        <v>1500</v>
      </c>
      <c r="J6" s="99">
        <f>IF(H6&gt;0,ROUND(H6*I6,2),0)</f>
        <v>1476.6</v>
      </c>
      <c r="K6" s="98">
        <f>I6-J6</f>
        <v>23.400000000000091</v>
      </c>
      <c r="L6" s="90"/>
    </row>
    <row r="7" spans="1:14" s="2" customFormat="1" ht="28.9" outlineLevel="1">
      <c r="A7" s="91" t="s">
        <v>22</v>
      </c>
      <c r="B7" s="92" t="s">
        <v>23</v>
      </c>
      <c r="C7" s="93" t="s">
        <v>21</v>
      </c>
      <c r="D7" s="94">
        <v>42</v>
      </c>
      <c r="E7" s="95">
        <f>'Ģimenes ārsta prakse'!H9</f>
        <v>1982</v>
      </c>
      <c r="F7" s="96">
        <f>'Ģimenes ārsta prakse'!E9</f>
        <v>1951.04</v>
      </c>
      <c r="G7" s="96">
        <f>'Ģimenes ārsta prakse'!F9</f>
        <v>30.96</v>
      </c>
      <c r="H7" s="97">
        <f t="shared" si="1"/>
        <v>0.98440000000000005</v>
      </c>
      <c r="I7" s="98">
        <f>'Atbalsta darbības'!B6</f>
        <v>6000</v>
      </c>
      <c r="J7" s="99">
        <f t="shared" ref="J7" si="2">IF(H7&gt;0,ROUND(H7*I7,2),0)</f>
        <v>5906.4</v>
      </c>
      <c r="K7" s="98">
        <f t="shared" ref="K7" si="3">I7-J7</f>
        <v>93.600000000000364</v>
      </c>
      <c r="L7" s="90"/>
      <c r="M7" s="74"/>
    </row>
    <row r="8" spans="1:14" s="2" customFormat="1" ht="31.5" customHeight="1">
      <c r="A8" s="100" t="s">
        <v>24</v>
      </c>
      <c r="B8" s="101" t="s">
        <v>25</v>
      </c>
      <c r="C8" s="102"/>
      <c r="D8" s="103">
        <f>'Ģimenes ārsta prakse'!D28</f>
        <v>82</v>
      </c>
      <c r="E8" s="104"/>
      <c r="F8" s="103">
        <f>SUM(F9:F16)</f>
        <v>15682.84</v>
      </c>
      <c r="G8" s="103">
        <f>SUM(G9:G16)</f>
        <v>229.16000000000005</v>
      </c>
      <c r="H8" s="106">
        <f>IF(F8=0,0,ROUND(F8/(F8+G8),4))</f>
        <v>0.98560000000000003</v>
      </c>
      <c r="I8" s="107">
        <f>SUM(I9,I10,I12,I11,I13,I14,I15,I16)</f>
        <v>44000</v>
      </c>
      <c r="J8" s="108">
        <f>SUM(J9,J10,J11,J12,J13,J14,J15,J16)</f>
        <v>43376</v>
      </c>
      <c r="K8" s="107">
        <f>SUM(K9,K10,K11,K12,K13,K14,K15,K16)</f>
        <v>623.99999999999977</v>
      </c>
      <c r="L8" s="109"/>
      <c r="N8" s="138"/>
    </row>
    <row r="9" spans="1:14" s="2" customFormat="1" ht="43.15">
      <c r="A9" s="91" t="s">
        <v>26</v>
      </c>
      <c r="B9" s="92" t="str">
        <f>'Atbalsta darbības'!A7</f>
        <v xml:space="preserve">Tehniskā projekta izstrāde attīstāmajai infrakstruktūrai, kuru izmanto ģimenes ārsta prakse I </v>
      </c>
      <c r="C9" s="93" t="s">
        <v>27</v>
      </c>
      <c r="D9" s="94">
        <v>40</v>
      </c>
      <c r="E9" s="95">
        <f>'Ģimenes ārsta prakse'!H8</f>
        <v>1996</v>
      </c>
      <c r="F9" s="96">
        <f>'Ģimenes ārsta prakse'!W8</f>
        <v>1969.67</v>
      </c>
      <c r="G9" s="96">
        <f>'Ģimenes ārsta prakse'!V8</f>
        <v>26.33</v>
      </c>
      <c r="H9" s="97">
        <f>IF(F9=0,0,ROUND(F9/(F9+G9),4))</f>
        <v>0.98680000000000001</v>
      </c>
      <c r="I9" s="98">
        <f>'Atbalsta darbības'!B7</f>
        <v>1000</v>
      </c>
      <c r="J9" s="99">
        <f>IF(H9&gt;0,ROUND(H9*I9,2),0)</f>
        <v>986.8</v>
      </c>
      <c r="K9" s="98">
        <f>I9-J9</f>
        <v>13.200000000000045</v>
      </c>
      <c r="L9" s="90"/>
    </row>
    <row r="10" spans="1:14" s="2" customFormat="1" ht="42.4" customHeight="1" outlineLevel="1">
      <c r="A10" s="91" t="s">
        <v>28</v>
      </c>
      <c r="B10" s="92" t="s">
        <v>29</v>
      </c>
      <c r="C10" s="93" t="s">
        <v>30</v>
      </c>
      <c r="D10" s="94">
        <v>42</v>
      </c>
      <c r="E10" s="95">
        <f>'Ģimenes ārsta prakse'!H9</f>
        <v>1982</v>
      </c>
      <c r="F10" s="96">
        <f>'Ģimenes ārsta prakse'!E9</f>
        <v>1951.04</v>
      </c>
      <c r="G10" s="96">
        <f>'Ģimenes ārsta prakse'!F9</f>
        <v>30.96</v>
      </c>
      <c r="H10" s="97">
        <f t="shared" ref="H10:H16" si="4">IF(F10=0,0,ROUND(F10/(F10+G10),4))</f>
        <v>0.98440000000000005</v>
      </c>
      <c r="I10" s="98">
        <f>'Atbalsta darbības'!B8</f>
        <v>1000</v>
      </c>
      <c r="J10" s="99">
        <f t="shared" ref="J10" si="5">IF(H10&gt;0,ROUND(H10*I10,2),0)</f>
        <v>984.4</v>
      </c>
      <c r="K10" s="98">
        <f t="shared" ref="K10" si="6">I10-J10</f>
        <v>15.600000000000023</v>
      </c>
      <c r="L10" s="90"/>
    </row>
    <row r="11" spans="1:14" s="2" customFormat="1" ht="46.9" customHeight="1" outlineLevel="1">
      <c r="A11" s="91" t="s">
        <v>31</v>
      </c>
      <c r="B11" s="92" t="str">
        <f>'Atbalsta darbības'!A9</f>
        <v xml:space="preserve">Vides piekļūstamības nodrošināšanas būvdarbi (panduss)  ģimenes ārsta prakse I </v>
      </c>
      <c r="C11" s="93" t="s">
        <v>27</v>
      </c>
      <c r="D11" s="94">
        <v>40</v>
      </c>
      <c r="E11" s="95">
        <f>'Ģimenes ārsta prakse'!H8</f>
        <v>1996</v>
      </c>
      <c r="F11" s="96">
        <f>'Ģimenes ārsta prakse'!E8</f>
        <v>1969.67</v>
      </c>
      <c r="G11" s="96">
        <f>'Ģimenes ārsta prakse'!F8</f>
        <v>26.33</v>
      </c>
      <c r="H11" s="97">
        <f t="shared" si="4"/>
        <v>0.98680000000000001</v>
      </c>
      <c r="I11" s="98">
        <f>'Atbalsta darbības'!B9/COUNTA(C11:C11)</f>
        <v>24000</v>
      </c>
      <c r="J11" s="99">
        <f t="shared" ref="J11" si="7">IF(H11&gt;0,ROUND(H11*I11,2),0)</f>
        <v>23683.200000000001</v>
      </c>
      <c r="K11" s="98">
        <f t="shared" ref="K11:K14" si="8">I11-J11</f>
        <v>316.79999999999927</v>
      </c>
      <c r="L11" s="90"/>
    </row>
    <row r="12" spans="1:14" s="2" customFormat="1" ht="46.9" customHeight="1" outlineLevel="1">
      <c r="A12" s="91" t="s">
        <v>32</v>
      </c>
      <c r="B12" s="92" t="str">
        <f>'Atbalsta darbības'!A10</f>
        <v xml:space="preserve">Iekšējās renovācijas darbi attīstāmajai infrakstruktūrai, kuru izmanto ģimenes ārsta prakse II </v>
      </c>
      <c r="C12" s="93" t="s">
        <v>33</v>
      </c>
      <c r="D12" s="94">
        <v>42</v>
      </c>
      <c r="E12" s="95">
        <f>'Ģimenes ārsta prakse'!H9</f>
        <v>1982</v>
      </c>
      <c r="F12" s="96">
        <f>'Ģimenes ārsta prakse'!W9</f>
        <v>1951.04</v>
      </c>
      <c r="G12" s="96">
        <f>'Ģimenes ārsta prakse'!V9</f>
        <v>30.96</v>
      </c>
      <c r="H12" s="97">
        <f>IF(F12=0,0,ROUND(F12/(F12+G12),4))</f>
        <v>0.98440000000000005</v>
      </c>
      <c r="I12" s="98">
        <f>'Atbalsta darbības'!B10</f>
        <v>16000</v>
      </c>
      <c r="J12" s="99">
        <f>IF(H12&gt;0,ROUND(H12*I12,2),0)</f>
        <v>15750.4</v>
      </c>
      <c r="K12" s="98">
        <f>I12-J12</f>
        <v>249.60000000000036</v>
      </c>
      <c r="L12" s="90"/>
    </row>
    <row r="13" spans="1:14" s="2" customFormat="1" ht="47.25" customHeight="1">
      <c r="A13" s="91" t="s">
        <v>34</v>
      </c>
      <c r="B13" s="92" t="str">
        <f>'Atbalsta darbības'!A11</f>
        <v xml:space="preserve">Būvuzraudzība attīstāmajai infrakstruktūrai, kuru izmanto ģimenes ārsta prakse I </v>
      </c>
      <c r="C13" s="93" t="s">
        <v>35</v>
      </c>
      <c r="D13" s="94">
        <v>40</v>
      </c>
      <c r="E13" s="95">
        <f>'Ģimenes ārsta prakse'!H8</f>
        <v>1996</v>
      </c>
      <c r="F13" s="96">
        <f>'Ģimenes ārsta prakse'!W8</f>
        <v>1969.67</v>
      </c>
      <c r="G13" s="96">
        <f>'Ģimenes ārsta prakse'!V8</f>
        <v>26.33</v>
      </c>
      <c r="H13" s="97">
        <f t="shared" si="4"/>
        <v>0.98680000000000001</v>
      </c>
      <c r="I13" s="98">
        <f>'Atbalsta darbības'!B11</f>
        <v>500</v>
      </c>
      <c r="J13" s="99">
        <f>IF(H13&gt;0,ROUND(H13*I13,2),0)</f>
        <v>493.4</v>
      </c>
      <c r="K13" s="98">
        <f t="shared" si="8"/>
        <v>6.6000000000000227</v>
      </c>
      <c r="L13" s="90"/>
      <c r="M13" s="74"/>
    </row>
    <row r="14" spans="1:14" s="2" customFormat="1" ht="39" customHeight="1">
      <c r="A14" s="91" t="s">
        <v>36</v>
      </c>
      <c r="B14" s="92" t="str">
        <f>'Atbalsta darbības'!A12</f>
        <v xml:space="preserve">Būvuzraudzība attīstāmajai infrakstruktūrai, kuru izmanto ģimenes ārsta prakse II </v>
      </c>
      <c r="C14" s="93" t="s">
        <v>30</v>
      </c>
      <c r="D14" s="94">
        <v>42</v>
      </c>
      <c r="E14" s="95">
        <f>'Ģimenes ārsta prakse'!H9</f>
        <v>1982</v>
      </c>
      <c r="F14" s="96">
        <f>'Ģimenes ārsta prakse'!W9</f>
        <v>1951.04</v>
      </c>
      <c r="G14" s="96">
        <f>'Ģimenes ārsta prakse'!V9</f>
        <v>30.96</v>
      </c>
      <c r="H14" s="97">
        <f t="shared" si="4"/>
        <v>0.98440000000000005</v>
      </c>
      <c r="I14" s="98">
        <f>'Atbalsta darbības'!B12</f>
        <v>500</v>
      </c>
      <c r="J14" s="99">
        <f>IF(H14&gt;0,ROUND(H14*I14,2),0)</f>
        <v>492.2</v>
      </c>
      <c r="K14" s="98">
        <f t="shared" si="8"/>
        <v>7.8000000000000114</v>
      </c>
      <c r="L14" s="90"/>
      <c r="M14" s="74"/>
    </row>
    <row r="15" spans="1:14" s="2" customFormat="1" ht="28.9" outlineLevel="1">
      <c r="A15" s="91" t="s">
        <v>37</v>
      </c>
      <c r="B15" s="92" t="str">
        <f>'Atbalsta darbības'!A13</f>
        <v xml:space="preserve">Vides piekļustamības ekspertu konsultācijas (panduss)  ģimenes ārsta prakse I </v>
      </c>
      <c r="C15" s="93" t="s">
        <v>27</v>
      </c>
      <c r="D15" s="94">
        <v>40</v>
      </c>
      <c r="E15" s="95">
        <f>'Ģimenes ārsta prakse'!H8</f>
        <v>1996</v>
      </c>
      <c r="F15" s="96">
        <f>'Ģimenes ārsta prakse'!E8</f>
        <v>1969.67</v>
      </c>
      <c r="G15" s="96">
        <f>'Ģimenes ārsta prakse'!F8</f>
        <v>26.33</v>
      </c>
      <c r="H15" s="97">
        <f t="shared" si="4"/>
        <v>0.98680000000000001</v>
      </c>
      <c r="I15" s="98">
        <f>'Atbalsta darbības'!B13</f>
        <v>500</v>
      </c>
      <c r="J15" s="99">
        <f t="shared" ref="J15:J16" si="9">IF(H15&gt;0,ROUND(H15*I15,2),0)</f>
        <v>493.4</v>
      </c>
      <c r="K15" s="98">
        <f t="shared" ref="K15:K16" si="10">I15-J15</f>
        <v>6.6000000000000227</v>
      </c>
      <c r="L15" s="90"/>
      <c r="M15" s="74"/>
    </row>
    <row r="16" spans="1:14" s="2" customFormat="1" ht="43.15" outlineLevel="1">
      <c r="A16" s="91" t="s">
        <v>38</v>
      </c>
      <c r="B16" s="92" t="str">
        <f>'Atbalsta darbības'!A14</f>
        <v>Vides piekļustamības ekspertu konsultācijas (iekštelpu atjaunošana) ģimenes ārsta prakse II</v>
      </c>
      <c r="C16" s="93" t="s">
        <v>30</v>
      </c>
      <c r="D16" s="94">
        <v>42</v>
      </c>
      <c r="E16" s="95">
        <f>'Ģimenes ārsta prakse'!H9</f>
        <v>1982</v>
      </c>
      <c r="F16" s="96">
        <f>'Ģimenes ārsta prakse'!E9</f>
        <v>1951.04</v>
      </c>
      <c r="G16" s="96">
        <f>'Ģimenes ārsta prakse'!F9</f>
        <v>30.96</v>
      </c>
      <c r="H16" s="97">
        <f t="shared" si="4"/>
        <v>0.98440000000000005</v>
      </c>
      <c r="I16" s="98">
        <f>'Atbalsta darbības'!B14</f>
        <v>500</v>
      </c>
      <c r="J16" s="99">
        <f t="shared" si="9"/>
        <v>492.2</v>
      </c>
      <c r="K16" s="98">
        <f t="shared" si="10"/>
        <v>7.8000000000000114</v>
      </c>
      <c r="L16" s="90"/>
      <c r="M16" s="74"/>
    </row>
    <row r="17" spans="1:42" s="2" customFormat="1" ht="31.5" customHeight="1">
      <c r="A17" s="100" t="s">
        <v>39</v>
      </c>
      <c r="B17" s="101" t="s">
        <v>40</v>
      </c>
      <c r="C17" s="102"/>
      <c r="D17" s="103"/>
      <c r="E17" s="104"/>
      <c r="F17" s="123"/>
      <c r="G17" s="123"/>
      <c r="H17" s="106">
        <f t="shared" si="0"/>
        <v>0</v>
      </c>
      <c r="I17" s="107">
        <v>0</v>
      </c>
      <c r="J17" s="108"/>
      <c r="K17" s="107"/>
      <c r="L17" s="109"/>
    </row>
    <row r="18" spans="1:42" s="16" customFormat="1" ht="31.5" customHeight="1">
      <c r="A18" s="100" t="s">
        <v>41</v>
      </c>
      <c r="B18" s="101" t="s">
        <v>42</v>
      </c>
      <c r="C18" s="102" t="s">
        <v>43</v>
      </c>
      <c r="D18" s="103">
        <f>SUM(D19:D19)</f>
        <v>0</v>
      </c>
      <c r="E18" s="104"/>
      <c r="F18" s="123">
        <f>SUM(F19:F19)</f>
        <v>0</v>
      </c>
      <c r="G18" s="123">
        <f>SUM(G19:G19)</f>
        <v>0</v>
      </c>
      <c r="H18" s="106">
        <v>1</v>
      </c>
      <c r="I18" s="107">
        <f>SUM(I19:I19)</f>
        <v>40</v>
      </c>
      <c r="J18" s="108">
        <f>SUM(J19:J19)</f>
        <v>40</v>
      </c>
      <c r="K18" s="107">
        <f>SUM(K19:K19)</f>
        <v>0</v>
      </c>
      <c r="L18" s="109"/>
    </row>
    <row r="19" spans="1:42" s="16" customFormat="1" ht="69" customHeight="1" thickBot="1">
      <c r="A19" s="132" t="s">
        <v>44</v>
      </c>
      <c r="B19" s="92" t="str">
        <f>'Atbalsta darbības'!A15</f>
        <v>Projekta komunikācijas un vizuālās identītātes prasību nodrošināšanas izmaksas (I un II ģimenes ārsta parakse)</v>
      </c>
      <c r="C19" s="93" t="s">
        <v>43</v>
      </c>
      <c r="D19" s="133"/>
      <c r="E19" s="134"/>
      <c r="F19" s="133"/>
      <c r="G19" s="135"/>
      <c r="H19" s="136"/>
      <c r="I19" s="98">
        <v>40</v>
      </c>
      <c r="J19" s="99">
        <f>I19</f>
        <v>40</v>
      </c>
      <c r="K19" s="98">
        <f t="shared" ref="K19" si="11">I19-J19</f>
        <v>0</v>
      </c>
      <c r="L19" s="98"/>
    </row>
    <row r="20" spans="1:42" s="4" customFormat="1" ht="31.5" customHeight="1" thickBot="1">
      <c r="A20" s="124"/>
      <c r="B20" s="125" t="s">
        <v>45</v>
      </c>
      <c r="C20" s="126"/>
      <c r="D20" s="127"/>
      <c r="E20" s="128"/>
      <c r="F20" s="129"/>
      <c r="G20" s="129"/>
      <c r="H20" s="130"/>
      <c r="I20" s="131">
        <f>I4+I8+I17+I18</f>
        <v>54000</v>
      </c>
      <c r="J20" s="131">
        <f>J4+J8+J17+J18</f>
        <v>53220.619999999995</v>
      </c>
      <c r="K20" s="131">
        <f>K4+K8+K17+K18</f>
        <v>779.38000000000034</v>
      </c>
      <c r="L20" s="131"/>
      <c r="N20" s="137"/>
      <c r="AP20" s="4" t="s">
        <v>46</v>
      </c>
    </row>
    <row r="21" spans="1:42" ht="28.9">
      <c r="AP21" s="2" t="s">
        <v>46</v>
      </c>
    </row>
    <row r="22" spans="1:42" ht="28.9">
      <c r="AP22" s="2" t="s">
        <v>46</v>
      </c>
    </row>
    <row r="23" spans="1:42" ht="28.9">
      <c r="AP23" s="2" t="s">
        <v>46</v>
      </c>
    </row>
    <row r="24" spans="1:42" ht="28.9">
      <c r="AP24" s="2" t="s">
        <v>46</v>
      </c>
    </row>
    <row r="25" spans="1:42" ht="28.9">
      <c r="AP25" s="2" t="s">
        <v>46</v>
      </c>
    </row>
    <row r="26" spans="1:42" ht="28.9">
      <c r="AP26" s="2" t="s">
        <v>46</v>
      </c>
    </row>
    <row r="27" spans="1:42" ht="28.9">
      <c r="AP27" s="2" t="s">
        <v>46</v>
      </c>
    </row>
    <row r="28" spans="1:42" ht="28.9">
      <c r="AP28" s="2" t="s">
        <v>46</v>
      </c>
    </row>
    <row r="29" spans="1:42" ht="28.9">
      <c r="AP29" s="2" t="s">
        <v>46</v>
      </c>
    </row>
    <row r="30" spans="1:42" ht="28.9">
      <c r="AP30" s="2" t="s">
        <v>46</v>
      </c>
    </row>
    <row r="31" spans="1:42" ht="28.9">
      <c r="AP31" s="2" t="s">
        <v>46</v>
      </c>
    </row>
    <row r="32" spans="1:42" ht="28.9">
      <c r="AP32" s="2" t="s">
        <v>46</v>
      </c>
    </row>
    <row r="33" spans="42:42" ht="28.9">
      <c r="AP33" s="2" t="s">
        <v>46</v>
      </c>
    </row>
    <row r="34" spans="42:42" ht="28.9">
      <c r="AP34" s="2" t="s">
        <v>46</v>
      </c>
    </row>
    <row r="35" spans="42:42" ht="28.9">
      <c r="AP35" s="2" t="s">
        <v>46</v>
      </c>
    </row>
    <row r="36" spans="42:42" ht="28.9">
      <c r="AP36" s="2" t="s">
        <v>46</v>
      </c>
    </row>
    <row r="37" spans="42:42" ht="28.9">
      <c r="AP37" s="2" t="s">
        <v>46</v>
      </c>
    </row>
    <row r="38" spans="42:42" ht="28.9">
      <c r="AP38" s="2" t="s">
        <v>46</v>
      </c>
    </row>
    <row r="39" spans="42:42" ht="28.9">
      <c r="AP39" s="2" t="s">
        <v>46</v>
      </c>
    </row>
    <row r="40" spans="42:42" ht="28.9">
      <c r="AP40" s="2" t="s">
        <v>46</v>
      </c>
    </row>
    <row r="41" spans="42:42" ht="28.9">
      <c r="AP41" s="2" t="s">
        <v>46</v>
      </c>
    </row>
    <row r="42" spans="42:42" ht="28.9">
      <c r="AP42" s="2" t="s">
        <v>46</v>
      </c>
    </row>
    <row r="43" spans="42:42" ht="28.9">
      <c r="AP43" s="2" t="s">
        <v>46</v>
      </c>
    </row>
    <row r="44" spans="42:42" ht="28.9">
      <c r="AP44" s="2" t="s">
        <v>46</v>
      </c>
    </row>
    <row r="45" spans="42:42" ht="28.9">
      <c r="AP45" s="2" t="s">
        <v>46</v>
      </c>
    </row>
    <row r="46" spans="42:42" ht="28.9">
      <c r="AP46" s="2" t="s">
        <v>46</v>
      </c>
    </row>
    <row r="47" spans="42:42" ht="28.9">
      <c r="AP47" s="2" t="s">
        <v>46</v>
      </c>
    </row>
    <row r="48" spans="42:42" ht="28.9">
      <c r="AP48" s="2" t="s">
        <v>46</v>
      </c>
    </row>
    <row r="49" spans="42:42" ht="28.9">
      <c r="AP49" s="2" t="s">
        <v>46</v>
      </c>
    </row>
    <row r="50" spans="42:42" ht="28.9">
      <c r="AP50" s="2" t="s">
        <v>46</v>
      </c>
    </row>
    <row r="51" spans="42:42" ht="28.9">
      <c r="AP51" s="2" t="s">
        <v>46</v>
      </c>
    </row>
    <row r="52" spans="42:42" ht="28.9">
      <c r="AP52" s="2" t="s">
        <v>46</v>
      </c>
    </row>
    <row r="53" spans="42:42" ht="28.9">
      <c r="AP53" s="2" t="s">
        <v>46</v>
      </c>
    </row>
    <row r="54" spans="42:42" ht="28.9">
      <c r="AP54" s="2" t="s">
        <v>46</v>
      </c>
    </row>
    <row r="55" spans="42:42" ht="28.9">
      <c r="AP55" s="2" t="s">
        <v>46</v>
      </c>
    </row>
    <row r="56" spans="42:42" ht="28.9">
      <c r="AP56" s="2" t="s">
        <v>46</v>
      </c>
    </row>
    <row r="57" spans="42:42" ht="28.9">
      <c r="AP57" s="2" t="s">
        <v>46</v>
      </c>
    </row>
    <row r="58" spans="42:42" ht="28.9">
      <c r="AP58" s="2" t="s">
        <v>46</v>
      </c>
    </row>
    <row r="59" spans="42:42" ht="28.9">
      <c r="AP59" s="2" t="s">
        <v>46</v>
      </c>
    </row>
    <row r="60" spans="42:42" ht="28.9">
      <c r="AP60" s="2" t="s">
        <v>46</v>
      </c>
    </row>
    <row r="61" spans="42:42" ht="28.9">
      <c r="AP61" s="2" t="s">
        <v>46</v>
      </c>
    </row>
    <row r="62" spans="42:42" ht="28.9">
      <c r="AP62" s="2" t="s">
        <v>46</v>
      </c>
    </row>
    <row r="63" spans="42:42" ht="28.9">
      <c r="AP63" s="2" t="s">
        <v>46</v>
      </c>
    </row>
    <row r="64" spans="42:42" ht="28.9">
      <c r="AP64" s="2" t="s">
        <v>46</v>
      </c>
    </row>
    <row r="65" spans="42:42" ht="28.9">
      <c r="AP65" s="2" t="s">
        <v>46</v>
      </c>
    </row>
    <row r="66" spans="42:42" ht="28.9">
      <c r="AP66" s="2" t="s">
        <v>46</v>
      </c>
    </row>
    <row r="67" spans="42:42" ht="28.9">
      <c r="AP67" s="2" t="s">
        <v>46</v>
      </c>
    </row>
    <row r="68" spans="42:42" ht="28.9">
      <c r="AP68" s="2" t="s">
        <v>46</v>
      </c>
    </row>
    <row r="69" spans="42:42" ht="28.9">
      <c r="AP69" s="2" t="s">
        <v>46</v>
      </c>
    </row>
    <row r="70" spans="42:42" ht="28.9">
      <c r="AP70" s="2" t="s">
        <v>46</v>
      </c>
    </row>
    <row r="71" spans="42:42" ht="28.9">
      <c r="AP71" s="2" t="s">
        <v>46</v>
      </c>
    </row>
    <row r="72" spans="42:42" ht="28.9">
      <c r="AP72" s="2" t="s">
        <v>46</v>
      </c>
    </row>
    <row r="73" spans="42:42" ht="28.9">
      <c r="AP73" s="2" t="s">
        <v>46</v>
      </c>
    </row>
    <row r="74" spans="42:42" ht="28.9">
      <c r="AP74" s="2" t="s">
        <v>46</v>
      </c>
    </row>
    <row r="75" spans="42:42" ht="28.9">
      <c r="AP75" s="2" t="s">
        <v>46</v>
      </c>
    </row>
    <row r="76" spans="42:42" ht="28.9">
      <c r="AP76" s="2" t="s">
        <v>46</v>
      </c>
    </row>
    <row r="77" spans="42:42" ht="28.9">
      <c r="AP77" s="2" t="s">
        <v>46</v>
      </c>
    </row>
    <row r="78" spans="42:42" ht="28.9">
      <c r="AP78" s="2" t="s">
        <v>46</v>
      </c>
    </row>
    <row r="79" spans="42:42" ht="28.9">
      <c r="AP79" s="2" t="s">
        <v>46</v>
      </c>
    </row>
    <row r="80" spans="42:42" ht="28.9">
      <c r="AP80" s="2" t="s">
        <v>46</v>
      </c>
    </row>
    <row r="81" spans="42:42" ht="28.9">
      <c r="AP81" s="2" t="s">
        <v>46</v>
      </c>
    </row>
    <row r="82" spans="42:42" ht="28.9">
      <c r="AP82" s="2" t="s">
        <v>46</v>
      </c>
    </row>
    <row r="83" spans="42:42" ht="28.9">
      <c r="AP83" s="2" t="s">
        <v>46</v>
      </c>
    </row>
    <row r="84" spans="42:42" ht="28.9">
      <c r="AP84" s="2" t="s">
        <v>46</v>
      </c>
    </row>
    <row r="85" spans="42:42" ht="28.9">
      <c r="AP85" s="2" t="s">
        <v>46</v>
      </c>
    </row>
    <row r="86" spans="42:42" ht="28.9">
      <c r="AP86" s="2" t="s">
        <v>46</v>
      </c>
    </row>
    <row r="87" spans="42:42" ht="28.9">
      <c r="AP87" s="2" t="s">
        <v>46</v>
      </c>
    </row>
    <row r="88" spans="42:42" ht="28.9">
      <c r="AP88" s="2" t="s">
        <v>46</v>
      </c>
    </row>
    <row r="89" spans="42:42" ht="28.9">
      <c r="AP89" s="2" t="s">
        <v>46</v>
      </c>
    </row>
    <row r="90" spans="42:42" ht="28.9">
      <c r="AP90" s="2" t="s">
        <v>46</v>
      </c>
    </row>
    <row r="91" spans="42:42" ht="28.9">
      <c r="AP91" s="2" t="s">
        <v>46</v>
      </c>
    </row>
    <row r="92" spans="42:42" ht="28.9">
      <c r="AP92" s="2" t="s">
        <v>46</v>
      </c>
    </row>
    <row r="93" spans="42:42" ht="28.9">
      <c r="AP93" s="2" t="s">
        <v>46</v>
      </c>
    </row>
    <row r="94" spans="42:42" ht="28.9">
      <c r="AP94" s="2" t="s">
        <v>46</v>
      </c>
    </row>
    <row r="95" spans="42:42" ht="28.9">
      <c r="AP95" s="2" t="s">
        <v>46</v>
      </c>
    </row>
    <row r="96" spans="42:42" ht="28.9">
      <c r="AP96" s="2" t="s">
        <v>46</v>
      </c>
    </row>
    <row r="97" spans="42:42" ht="28.9">
      <c r="AP97" s="2" t="s">
        <v>46</v>
      </c>
    </row>
    <row r="98" spans="42:42" ht="28.9">
      <c r="AP98" s="2" t="s">
        <v>46</v>
      </c>
    </row>
    <row r="99" spans="42:42" ht="28.9">
      <c r="AP99" s="2" t="s">
        <v>46</v>
      </c>
    </row>
    <row r="100" spans="42:42" ht="28.9">
      <c r="AP100" s="2" t="s">
        <v>46</v>
      </c>
    </row>
    <row r="101" spans="42:42" ht="28.9">
      <c r="AP101" s="2" t="s">
        <v>46</v>
      </c>
    </row>
    <row r="102" spans="42:42" ht="28.9">
      <c r="AP102" s="2" t="s">
        <v>46</v>
      </c>
    </row>
    <row r="103" spans="42:42" ht="28.9">
      <c r="AP103" s="2" t="s">
        <v>46</v>
      </c>
    </row>
    <row r="104" spans="42:42" ht="28.9">
      <c r="AP104" s="2" t="s">
        <v>46</v>
      </c>
    </row>
    <row r="105" spans="42:42" ht="28.9">
      <c r="AP105" s="2" t="s">
        <v>46</v>
      </c>
    </row>
    <row r="106" spans="42:42" ht="28.9">
      <c r="AP106" s="2" t="s">
        <v>46</v>
      </c>
    </row>
    <row r="107" spans="42:42" ht="28.9">
      <c r="AP107" s="2" t="s">
        <v>46</v>
      </c>
    </row>
    <row r="108" spans="42:42" ht="28.9">
      <c r="AP108" s="2" t="s">
        <v>46</v>
      </c>
    </row>
    <row r="109" spans="42:42" ht="28.9">
      <c r="AP109" s="2" t="s">
        <v>46</v>
      </c>
    </row>
    <row r="110" spans="42:42" ht="28.9">
      <c r="AP110" s="2" t="s">
        <v>46</v>
      </c>
    </row>
    <row r="111" spans="42:42" ht="28.9">
      <c r="AP111" s="2" t="s">
        <v>46</v>
      </c>
    </row>
    <row r="112" spans="42:42" ht="28.9">
      <c r="AP112" s="2" t="s">
        <v>46</v>
      </c>
    </row>
    <row r="113" spans="42:42" ht="28.9">
      <c r="AP113" s="2" t="s">
        <v>46</v>
      </c>
    </row>
    <row r="114" spans="42:42" ht="28.9">
      <c r="AP114" s="2" t="s">
        <v>46</v>
      </c>
    </row>
    <row r="115" spans="42:42" ht="28.9">
      <c r="AP115" s="2" t="s">
        <v>46</v>
      </c>
    </row>
    <row r="116" spans="42:42" ht="28.9">
      <c r="AP116" s="2" t="s">
        <v>46</v>
      </c>
    </row>
    <row r="117" spans="42:42" ht="28.9">
      <c r="AP117" s="2" t="s">
        <v>46</v>
      </c>
    </row>
    <row r="118" spans="42:42" ht="28.9">
      <c r="AP118" s="2" t="s">
        <v>46</v>
      </c>
    </row>
    <row r="119" spans="42:42" ht="28.9">
      <c r="AP119" s="2" t="s">
        <v>46</v>
      </c>
    </row>
    <row r="120" spans="42:42" ht="28.9">
      <c r="AP120" s="2" t="s">
        <v>46</v>
      </c>
    </row>
    <row r="121" spans="42:42" ht="28.9">
      <c r="AP121" s="2" t="s">
        <v>46</v>
      </c>
    </row>
    <row r="122" spans="42:42" ht="28.9">
      <c r="AP122" s="2" t="s">
        <v>46</v>
      </c>
    </row>
    <row r="123" spans="42:42" ht="28.9">
      <c r="AP123" s="2" t="s">
        <v>46</v>
      </c>
    </row>
    <row r="124" spans="42:42" ht="28.9">
      <c r="AP124" s="2" t="s">
        <v>46</v>
      </c>
    </row>
    <row r="125" spans="42:42" ht="28.9">
      <c r="AP125" s="2" t="s">
        <v>46</v>
      </c>
    </row>
    <row r="126" spans="42:42" ht="28.9">
      <c r="AP126" s="2" t="s">
        <v>46</v>
      </c>
    </row>
    <row r="127" spans="42:42" ht="28.9">
      <c r="AP127" s="2" t="s">
        <v>46</v>
      </c>
    </row>
    <row r="128" spans="42:42" ht="28.9">
      <c r="AP128" s="2" t="s">
        <v>46</v>
      </c>
    </row>
    <row r="129" spans="42:42" ht="28.9">
      <c r="AP129" s="2" t="s">
        <v>46</v>
      </c>
    </row>
    <row r="130" spans="42:42" ht="28.9">
      <c r="AP130" s="2" t="s">
        <v>46</v>
      </c>
    </row>
    <row r="131" spans="42:42" ht="28.9">
      <c r="AP131" s="2" t="s">
        <v>46</v>
      </c>
    </row>
    <row r="132" spans="42:42" ht="28.9">
      <c r="AP132" s="2" t="s">
        <v>46</v>
      </c>
    </row>
    <row r="133" spans="42:42" ht="28.9">
      <c r="AP133" s="2" t="s">
        <v>46</v>
      </c>
    </row>
    <row r="134" spans="42:42" ht="28.9">
      <c r="AP134" s="2" t="s">
        <v>46</v>
      </c>
    </row>
    <row r="135" spans="42:42" ht="28.9">
      <c r="AP135" s="2" t="s">
        <v>46</v>
      </c>
    </row>
    <row r="136" spans="42:42" ht="28.9">
      <c r="AP136" s="2" t="s">
        <v>46</v>
      </c>
    </row>
    <row r="137" spans="42:42" ht="28.9">
      <c r="AP137" s="2" t="s">
        <v>46</v>
      </c>
    </row>
    <row r="138" spans="42:42" ht="28.9">
      <c r="AP138" s="2" t="s">
        <v>46</v>
      </c>
    </row>
    <row r="139" spans="42:42" ht="28.9">
      <c r="AP139" s="2" t="s">
        <v>46</v>
      </c>
    </row>
    <row r="140" spans="42:42" ht="28.9">
      <c r="AP140" s="2" t="s">
        <v>46</v>
      </c>
    </row>
    <row r="141" spans="42:42" ht="28.9">
      <c r="AP141" s="2" t="s">
        <v>46</v>
      </c>
    </row>
    <row r="142" spans="42:42" ht="28.9">
      <c r="AP142" s="2" t="s">
        <v>46</v>
      </c>
    </row>
    <row r="143" spans="42:42" ht="28.9">
      <c r="AP143" s="2" t="s">
        <v>46</v>
      </c>
    </row>
    <row r="144" spans="42:42" ht="28.9">
      <c r="AP144" s="2" t="s">
        <v>46</v>
      </c>
    </row>
    <row r="145" spans="42:42" ht="28.9">
      <c r="AP145" s="2" t="s">
        <v>46</v>
      </c>
    </row>
    <row r="146" spans="42:42" ht="28.9">
      <c r="AP146" s="2" t="s">
        <v>46</v>
      </c>
    </row>
    <row r="147" spans="42:42" ht="28.9">
      <c r="AP147" s="2" t="s">
        <v>46</v>
      </c>
    </row>
    <row r="148" spans="42:42" ht="28.9">
      <c r="AP148" s="2" t="s">
        <v>46</v>
      </c>
    </row>
    <row r="149" spans="42:42" ht="28.9">
      <c r="AP149" s="2" t="s">
        <v>46</v>
      </c>
    </row>
    <row r="150" spans="42:42" ht="28.9">
      <c r="AP150" s="2" t="s">
        <v>46</v>
      </c>
    </row>
    <row r="151" spans="42:42" ht="28.9">
      <c r="AP151" s="2" t="s">
        <v>46</v>
      </c>
    </row>
    <row r="152" spans="42:42" ht="28.9">
      <c r="AP152" s="2" t="s">
        <v>46</v>
      </c>
    </row>
    <row r="153" spans="42:42" ht="28.9">
      <c r="AP153" s="2" t="s">
        <v>46</v>
      </c>
    </row>
    <row r="154" spans="42:42" ht="28.9">
      <c r="AP154" s="2" t="s">
        <v>46</v>
      </c>
    </row>
    <row r="155" spans="42:42" ht="28.9">
      <c r="AP155" s="2" t="s">
        <v>46</v>
      </c>
    </row>
    <row r="156" spans="42:42" ht="28.9">
      <c r="AP156" s="2" t="s">
        <v>46</v>
      </c>
    </row>
    <row r="157" spans="42:42" ht="28.9">
      <c r="AP157" s="2" t="s">
        <v>46</v>
      </c>
    </row>
    <row r="158" spans="42:42" ht="28.9">
      <c r="AP158" s="2" t="s">
        <v>46</v>
      </c>
    </row>
    <row r="159" spans="42:42" ht="28.9">
      <c r="AP159" s="2" t="s">
        <v>46</v>
      </c>
    </row>
    <row r="160" spans="42:42" ht="28.9">
      <c r="AP160" s="2" t="s">
        <v>46</v>
      </c>
    </row>
    <row r="161" spans="42:42" ht="28.9">
      <c r="AP161" s="2" t="s">
        <v>46</v>
      </c>
    </row>
    <row r="162" spans="42:42" ht="28.9">
      <c r="AP162" s="2" t="s">
        <v>46</v>
      </c>
    </row>
    <row r="163" spans="42:42" ht="28.9">
      <c r="AP163" s="2" t="s">
        <v>46</v>
      </c>
    </row>
    <row r="164" spans="42:42" ht="28.9">
      <c r="AP164" s="2" t="s">
        <v>46</v>
      </c>
    </row>
    <row r="165" spans="42:42" ht="28.9">
      <c r="AP165" s="2" t="s">
        <v>46</v>
      </c>
    </row>
    <row r="166" spans="42:42" ht="28.9">
      <c r="AP166" s="2" t="s">
        <v>46</v>
      </c>
    </row>
    <row r="167" spans="42:42" ht="28.9">
      <c r="AP167" s="2" t="s">
        <v>46</v>
      </c>
    </row>
    <row r="168" spans="42:42" ht="28.9">
      <c r="AP168" s="2" t="s">
        <v>46</v>
      </c>
    </row>
    <row r="169" spans="42:42" ht="28.9">
      <c r="AP169" s="2" t="s">
        <v>46</v>
      </c>
    </row>
    <row r="170" spans="42:42" ht="28.9">
      <c r="AP170" s="2" t="s">
        <v>46</v>
      </c>
    </row>
    <row r="171" spans="42:42" ht="28.9">
      <c r="AP171" s="2" t="s">
        <v>46</v>
      </c>
    </row>
    <row r="172" spans="42:42" ht="28.9">
      <c r="AP172" s="2" t="s">
        <v>46</v>
      </c>
    </row>
    <row r="173" spans="42:42" ht="28.9">
      <c r="AP173" s="2" t="s">
        <v>46</v>
      </c>
    </row>
    <row r="174" spans="42:42" ht="28.9">
      <c r="AP174" s="2" t="s">
        <v>46</v>
      </c>
    </row>
    <row r="175" spans="42:42" ht="28.9">
      <c r="AP175" s="2" t="s">
        <v>46</v>
      </c>
    </row>
    <row r="176" spans="42:42" ht="28.9">
      <c r="AP176" s="2" t="s">
        <v>46</v>
      </c>
    </row>
    <row r="177" spans="42:42" ht="28.9">
      <c r="AP177" s="2" t="s">
        <v>46</v>
      </c>
    </row>
    <row r="178" spans="42:42" ht="28.9">
      <c r="AP178" s="2" t="s">
        <v>46</v>
      </c>
    </row>
    <row r="179" spans="42:42" ht="28.9">
      <c r="AP179" s="2" t="s">
        <v>46</v>
      </c>
    </row>
    <row r="180" spans="42:42" ht="28.9">
      <c r="AP180" s="2" t="s">
        <v>46</v>
      </c>
    </row>
    <row r="181" spans="42:42" ht="28.9">
      <c r="AP181" s="2" t="s">
        <v>46</v>
      </c>
    </row>
    <row r="182" spans="42:42" ht="28.9">
      <c r="AP182" s="2" t="s">
        <v>46</v>
      </c>
    </row>
    <row r="183" spans="42:42" ht="28.9">
      <c r="AP183" s="2" t="s">
        <v>46</v>
      </c>
    </row>
    <row r="184" spans="42:42" ht="28.9">
      <c r="AP184" s="2" t="s">
        <v>46</v>
      </c>
    </row>
    <row r="185" spans="42:42" ht="28.9">
      <c r="AP185" s="2" t="s">
        <v>46</v>
      </c>
    </row>
    <row r="186" spans="42:42" ht="28.9">
      <c r="AP186" s="2" t="s">
        <v>46</v>
      </c>
    </row>
    <row r="187" spans="42:42" ht="28.9">
      <c r="AP187" s="2" t="s">
        <v>46</v>
      </c>
    </row>
    <row r="188" spans="42:42" ht="28.9">
      <c r="AP188" s="2" t="s">
        <v>46</v>
      </c>
    </row>
    <row r="189" spans="42:42" ht="28.9">
      <c r="AP189" s="2" t="s">
        <v>46</v>
      </c>
    </row>
    <row r="190" spans="42:42" ht="28.9">
      <c r="AP190" s="2" t="s">
        <v>46</v>
      </c>
    </row>
    <row r="191" spans="42:42" ht="28.9">
      <c r="AP191" s="2" t="s">
        <v>46</v>
      </c>
    </row>
    <row r="192" spans="42:42" ht="28.9">
      <c r="AP192" s="2" t="s">
        <v>46</v>
      </c>
    </row>
    <row r="193" spans="42:42" ht="28.9">
      <c r="AP193" s="2" t="s">
        <v>46</v>
      </c>
    </row>
    <row r="194" spans="42:42" ht="28.9">
      <c r="AP194" s="2" t="s">
        <v>46</v>
      </c>
    </row>
    <row r="195" spans="42:42" ht="28.9">
      <c r="AP195" s="2" t="s">
        <v>46</v>
      </c>
    </row>
    <row r="196" spans="42:42" ht="28.9">
      <c r="AP196" s="2" t="s">
        <v>46</v>
      </c>
    </row>
    <row r="197" spans="42:42" ht="28.9">
      <c r="AP197" s="2" t="s">
        <v>46</v>
      </c>
    </row>
    <row r="198" spans="42:42" ht="28.9">
      <c r="AP198" s="2" t="s">
        <v>46</v>
      </c>
    </row>
    <row r="199" spans="42:42" ht="28.9">
      <c r="AP199" s="2" t="s">
        <v>46</v>
      </c>
    </row>
    <row r="200" spans="42:42" ht="28.9">
      <c r="AP200" s="2" t="s">
        <v>46</v>
      </c>
    </row>
    <row r="201" spans="42:42" ht="28.9">
      <c r="AP201" s="2" t="s">
        <v>46</v>
      </c>
    </row>
    <row r="202" spans="42:42" ht="28.9">
      <c r="AP202" s="2" t="s">
        <v>46</v>
      </c>
    </row>
    <row r="203" spans="42:42" ht="28.9">
      <c r="AP203" s="2" t="s">
        <v>46</v>
      </c>
    </row>
    <row r="204" spans="42:42" ht="28.9">
      <c r="AP204" s="2" t="s">
        <v>46</v>
      </c>
    </row>
    <row r="205" spans="42:42" ht="28.9">
      <c r="AP205" s="2" t="s">
        <v>46</v>
      </c>
    </row>
    <row r="206" spans="42:42" ht="28.9">
      <c r="AP206" s="2" t="s">
        <v>46</v>
      </c>
    </row>
    <row r="207" spans="42:42" ht="28.9">
      <c r="AP207" s="2" t="s">
        <v>46</v>
      </c>
    </row>
    <row r="208" spans="42:42" ht="28.9">
      <c r="AP208" s="2" t="s">
        <v>46</v>
      </c>
    </row>
    <row r="209" spans="42:42" ht="28.9">
      <c r="AP209" s="2" t="s">
        <v>46</v>
      </c>
    </row>
    <row r="210" spans="42:42" ht="28.9">
      <c r="AP210" s="2" t="s">
        <v>46</v>
      </c>
    </row>
    <row r="211" spans="42:42" ht="28.9">
      <c r="AP211" s="2" t="s">
        <v>46</v>
      </c>
    </row>
    <row r="212" spans="42:42" ht="28.9">
      <c r="AP212" s="2" t="s">
        <v>46</v>
      </c>
    </row>
    <row r="213" spans="42:42" ht="28.9">
      <c r="AP213" s="2" t="s">
        <v>46</v>
      </c>
    </row>
    <row r="214" spans="42:42" ht="28.9">
      <c r="AP214" s="2" t="s">
        <v>46</v>
      </c>
    </row>
    <row r="215" spans="42:42" ht="28.9">
      <c r="AP215" s="2" t="s">
        <v>46</v>
      </c>
    </row>
    <row r="216" spans="42:42" ht="28.9">
      <c r="AP216" s="2" t="s">
        <v>46</v>
      </c>
    </row>
    <row r="217" spans="42:42" ht="28.9">
      <c r="AP217" s="2" t="s">
        <v>46</v>
      </c>
    </row>
    <row r="218" spans="42:42" ht="28.9">
      <c r="AP218" s="2" t="s">
        <v>46</v>
      </c>
    </row>
    <row r="219" spans="42:42" ht="28.9">
      <c r="AP219" s="2" t="s">
        <v>46</v>
      </c>
    </row>
    <row r="220" spans="42:42" ht="28.9">
      <c r="AP220" s="2" t="s">
        <v>46</v>
      </c>
    </row>
    <row r="221" spans="42:42" ht="28.9">
      <c r="AP221" s="2" t="s">
        <v>46</v>
      </c>
    </row>
    <row r="222" spans="42:42" ht="28.9">
      <c r="AP222" s="2" t="s">
        <v>46</v>
      </c>
    </row>
    <row r="223" spans="42:42" ht="28.9">
      <c r="AP223" s="2" t="s">
        <v>46</v>
      </c>
    </row>
    <row r="224" spans="42:42" ht="28.9">
      <c r="AP224" s="2" t="s">
        <v>46</v>
      </c>
    </row>
    <row r="225" spans="42:42" ht="28.9">
      <c r="AP225" s="2" t="s">
        <v>46</v>
      </c>
    </row>
    <row r="226" spans="42:42" ht="28.9">
      <c r="AP226" s="2" t="s">
        <v>46</v>
      </c>
    </row>
    <row r="227" spans="42:42" ht="28.9">
      <c r="AP227" s="2" t="s">
        <v>46</v>
      </c>
    </row>
    <row r="228" spans="42:42" ht="28.9">
      <c r="AP228" s="2" t="s">
        <v>46</v>
      </c>
    </row>
    <row r="229" spans="42:42" ht="28.9">
      <c r="AP229" s="2" t="s">
        <v>46</v>
      </c>
    </row>
    <row r="230" spans="42:42" ht="28.9">
      <c r="AP230" s="2" t="s">
        <v>46</v>
      </c>
    </row>
    <row r="231" spans="42:42" ht="28.9">
      <c r="AP231" s="2" t="s">
        <v>46</v>
      </c>
    </row>
    <row r="232" spans="42:42" ht="28.9">
      <c r="AP232" s="2" t="s">
        <v>46</v>
      </c>
    </row>
    <row r="233" spans="42:42" ht="28.9">
      <c r="AP233" s="2" t="s">
        <v>46</v>
      </c>
    </row>
    <row r="234" spans="42:42" ht="28.9">
      <c r="AP234" s="2" t="s">
        <v>46</v>
      </c>
    </row>
    <row r="235" spans="42:42" ht="28.9">
      <c r="AP235" s="2" t="s">
        <v>46</v>
      </c>
    </row>
    <row r="236" spans="42:42" ht="28.9">
      <c r="AP236" s="2" t="s">
        <v>46</v>
      </c>
    </row>
    <row r="237" spans="42:42" ht="28.9">
      <c r="AP237" s="2" t="s">
        <v>46</v>
      </c>
    </row>
    <row r="238" spans="42:42" ht="28.9">
      <c r="AP238" s="2" t="s">
        <v>46</v>
      </c>
    </row>
    <row r="239" spans="42:42" ht="28.9">
      <c r="AP239" s="2" t="s">
        <v>46</v>
      </c>
    </row>
    <row r="240" spans="42:42" ht="28.9">
      <c r="AP240" s="2" t="s">
        <v>46</v>
      </c>
    </row>
    <row r="241" spans="42:42" ht="28.9">
      <c r="AP241" s="2" t="s">
        <v>46</v>
      </c>
    </row>
    <row r="242" spans="42:42" ht="28.9">
      <c r="AP242" s="2" t="s">
        <v>46</v>
      </c>
    </row>
    <row r="243" spans="42:42" ht="28.9">
      <c r="AP243" s="2" t="s">
        <v>46</v>
      </c>
    </row>
    <row r="244" spans="42:42" ht="28.9">
      <c r="AP244" s="2" t="s">
        <v>46</v>
      </c>
    </row>
    <row r="245" spans="42:42" ht="28.9">
      <c r="AP245" s="2" t="s">
        <v>46</v>
      </c>
    </row>
    <row r="246" spans="42:42" ht="28.9">
      <c r="AP246" s="2" t="s">
        <v>46</v>
      </c>
    </row>
    <row r="247" spans="42:42" ht="28.9">
      <c r="AP247" s="2" t="s">
        <v>46</v>
      </c>
    </row>
    <row r="248" spans="42:42" ht="28.9">
      <c r="AP248" s="2" t="s">
        <v>46</v>
      </c>
    </row>
    <row r="249" spans="42:42" ht="28.9">
      <c r="AP249" s="2" t="s">
        <v>46</v>
      </c>
    </row>
    <row r="250" spans="42:42" ht="28.9">
      <c r="AP250" s="2" t="s">
        <v>46</v>
      </c>
    </row>
    <row r="251" spans="42:42" ht="28.9">
      <c r="AP251" s="2" t="s">
        <v>46</v>
      </c>
    </row>
    <row r="252" spans="42:42" ht="28.9">
      <c r="AP252" s="2" t="s">
        <v>46</v>
      </c>
    </row>
    <row r="253" spans="42:42" ht="28.9">
      <c r="AP253" s="2" t="s">
        <v>46</v>
      </c>
    </row>
    <row r="254" spans="42:42" ht="28.9">
      <c r="AP254" s="2" t="s">
        <v>46</v>
      </c>
    </row>
    <row r="255" spans="42:42" ht="28.9">
      <c r="AP255" s="2" t="s">
        <v>46</v>
      </c>
    </row>
    <row r="256" spans="42:42" ht="28.9">
      <c r="AP256" s="2" t="s">
        <v>46</v>
      </c>
    </row>
    <row r="257" spans="42:42" ht="28.9">
      <c r="AP257" s="2" t="s">
        <v>46</v>
      </c>
    </row>
    <row r="258" spans="42:42" ht="28.9">
      <c r="AP258" s="2" t="s">
        <v>46</v>
      </c>
    </row>
    <row r="259" spans="42:42" ht="28.9">
      <c r="AP259" s="2" t="s">
        <v>46</v>
      </c>
    </row>
    <row r="260" spans="42:42" ht="28.9">
      <c r="AP260" s="2" t="s">
        <v>46</v>
      </c>
    </row>
    <row r="261" spans="42:42" ht="28.9">
      <c r="AP261" s="2" t="s">
        <v>46</v>
      </c>
    </row>
    <row r="262" spans="42:42" ht="28.9">
      <c r="AP262" s="2" t="s">
        <v>46</v>
      </c>
    </row>
    <row r="263" spans="42:42" ht="28.9">
      <c r="AP263" s="2" t="s">
        <v>46</v>
      </c>
    </row>
    <row r="264" spans="42:42" ht="28.9">
      <c r="AP264" s="2" t="s">
        <v>46</v>
      </c>
    </row>
    <row r="265" spans="42:42" ht="28.9">
      <c r="AP265" s="2" t="s">
        <v>46</v>
      </c>
    </row>
    <row r="266" spans="42:42" ht="28.9">
      <c r="AP266" s="2" t="s">
        <v>46</v>
      </c>
    </row>
    <row r="267" spans="42:42" ht="28.9">
      <c r="AP267" s="2" t="s">
        <v>46</v>
      </c>
    </row>
    <row r="268" spans="42:42" ht="28.9">
      <c r="AP268" s="2" t="s">
        <v>46</v>
      </c>
    </row>
    <row r="269" spans="42:42" ht="28.9">
      <c r="AP269" s="2" t="s">
        <v>46</v>
      </c>
    </row>
    <row r="270" spans="42:42" ht="28.9">
      <c r="AP270" s="2" t="s">
        <v>46</v>
      </c>
    </row>
    <row r="271" spans="42:42" ht="28.9">
      <c r="AP271" s="2" t="s">
        <v>46</v>
      </c>
    </row>
    <row r="272" spans="42:42" ht="28.9">
      <c r="AP272" s="2" t="s">
        <v>46</v>
      </c>
    </row>
    <row r="273" spans="42:42" ht="28.9">
      <c r="AP273" s="2" t="s">
        <v>46</v>
      </c>
    </row>
    <row r="274" spans="42:42" ht="28.9">
      <c r="AP274" s="2" t="s">
        <v>46</v>
      </c>
    </row>
    <row r="275" spans="42:42" ht="28.9">
      <c r="AP275" s="2" t="s">
        <v>46</v>
      </c>
    </row>
    <row r="276" spans="42:42" ht="28.9">
      <c r="AP276" s="2" t="s">
        <v>46</v>
      </c>
    </row>
    <row r="277" spans="42:42" ht="28.9">
      <c r="AP277" s="2" t="s">
        <v>46</v>
      </c>
    </row>
    <row r="278" spans="42:42" ht="28.9">
      <c r="AP278" s="2" t="s">
        <v>46</v>
      </c>
    </row>
    <row r="279" spans="42:42" ht="28.9">
      <c r="AP279" s="2" t="s">
        <v>46</v>
      </c>
    </row>
    <row r="280" spans="42:42" ht="28.9">
      <c r="AP280" s="2" t="s">
        <v>46</v>
      </c>
    </row>
    <row r="281" spans="42:42" ht="28.9">
      <c r="AP281" s="2" t="s">
        <v>46</v>
      </c>
    </row>
    <row r="282" spans="42:42" ht="28.9">
      <c r="AP282" s="2" t="s">
        <v>46</v>
      </c>
    </row>
    <row r="283" spans="42:42" ht="28.9">
      <c r="AP283" s="2" t="s">
        <v>46</v>
      </c>
    </row>
    <row r="284" spans="42:42" ht="28.9">
      <c r="AP284" s="2" t="s">
        <v>46</v>
      </c>
    </row>
    <row r="285" spans="42:42" ht="28.9">
      <c r="AP285" s="2" t="s">
        <v>46</v>
      </c>
    </row>
    <row r="286" spans="42:42" ht="28.9">
      <c r="AP286" s="2" t="s">
        <v>46</v>
      </c>
    </row>
    <row r="287" spans="42:42" ht="28.9">
      <c r="AP287" s="2" t="s">
        <v>46</v>
      </c>
    </row>
    <row r="288" spans="42:42" ht="28.9">
      <c r="AP288" s="2" t="s">
        <v>46</v>
      </c>
    </row>
    <row r="289" spans="42:42" ht="28.9">
      <c r="AP289" s="2" t="s">
        <v>46</v>
      </c>
    </row>
    <row r="290" spans="42:42" ht="28.9">
      <c r="AP290" s="2" t="s">
        <v>46</v>
      </c>
    </row>
    <row r="291" spans="42:42" ht="28.9">
      <c r="AP291" s="2" t="s">
        <v>46</v>
      </c>
    </row>
    <row r="292" spans="42:42" ht="28.9">
      <c r="AP292" s="2" t="s">
        <v>46</v>
      </c>
    </row>
    <row r="293" spans="42:42" ht="28.9">
      <c r="AP293" s="2" t="s">
        <v>46</v>
      </c>
    </row>
    <row r="294" spans="42:42" ht="28.9">
      <c r="AP294" s="2" t="s">
        <v>46</v>
      </c>
    </row>
    <row r="295" spans="42:42" ht="28.9">
      <c r="AP295" s="2" t="s">
        <v>46</v>
      </c>
    </row>
    <row r="296" spans="42:42" ht="28.9">
      <c r="AP296" s="2" t="s">
        <v>46</v>
      </c>
    </row>
    <row r="297" spans="42:42" ht="28.9">
      <c r="AP297" s="2" t="s">
        <v>46</v>
      </c>
    </row>
    <row r="298" spans="42:42" ht="28.9">
      <c r="AP298" s="2" t="s">
        <v>46</v>
      </c>
    </row>
    <row r="299" spans="42:42" ht="28.9">
      <c r="AP299" s="2" t="s">
        <v>46</v>
      </c>
    </row>
    <row r="300" spans="42:42" ht="28.9">
      <c r="AP300" s="2" t="s">
        <v>46</v>
      </c>
    </row>
    <row r="301" spans="42:42" ht="28.9">
      <c r="AP301" s="2" t="s">
        <v>46</v>
      </c>
    </row>
    <row r="302" spans="42:42" ht="28.9">
      <c r="AP302" s="2" t="s">
        <v>46</v>
      </c>
    </row>
    <row r="303" spans="42:42" ht="28.9">
      <c r="AP303" s="2" t="s">
        <v>46</v>
      </c>
    </row>
    <row r="304" spans="42:42" ht="28.9">
      <c r="AP304" s="2" t="s">
        <v>46</v>
      </c>
    </row>
    <row r="305" spans="42:42" ht="28.9">
      <c r="AP305" s="2" t="s">
        <v>46</v>
      </c>
    </row>
    <row r="306" spans="42:42" ht="28.9">
      <c r="AP306" s="2" t="s">
        <v>46</v>
      </c>
    </row>
    <row r="307" spans="42:42" ht="28.9">
      <c r="AP307" s="2" t="s">
        <v>46</v>
      </c>
    </row>
    <row r="308" spans="42:42" ht="28.9">
      <c r="AP308" s="2" t="s">
        <v>46</v>
      </c>
    </row>
    <row r="309" spans="42:42" ht="28.9">
      <c r="AP309" s="2" t="s">
        <v>46</v>
      </c>
    </row>
    <row r="310" spans="42:42" ht="28.9">
      <c r="AP310" s="2" t="s">
        <v>46</v>
      </c>
    </row>
    <row r="311" spans="42:42" ht="28.9">
      <c r="AP311" s="2" t="s">
        <v>46</v>
      </c>
    </row>
    <row r="312" spans="42:42" ht="28.9">
      <c r="AP312" s="2" t="s">
        <v>46</v>
      </c>
    </row>
    <row r="313" spans="42:42" ht="28.9">
      <c r="AP313" s="2" t="s">
        <v>46</v>
      </c>
    </row>
    <row r="314" spans="42:42" ht="28.9">
      <c r="AP314" s="2" t="s">
        <v>46</v>
      </c>
    </row>
    <row r="315" spans="42:42" ht="28.9">
      <c r="AP315" s="2" t="s">
        <v>46</v>
      </c>
    </row>
    <row r="316" spans="42:42" ht="28.9">
      <c r="AP316" s="2" t="s">
        <v>46</v>
      </c>
    </row>
    <row r="317" spans="42:42" ht="28.9">
      <c r="AP317" s="2" t="s">
        <v>46</v>
      </c>
    </row>
    <row r="318" spans="42:42" ht="28.9">
      <c r="AP318" s="2" t="s">
        <v>46</v>
      </c>
    </row>
    <row r="319" spans="42:42" ht="28.9">
      <c r="AP319" s="2" t="s">
        <v>46</v>
      </c>
    </row>
    <row r="320" spans="42:42" ht="28.9">
      <c r="AP320" s="2" t="s">
        <v>46</v>
      </c>
    </row>
    <row r="321" spans="42:42" ht="28.9">
      <c r="AP321" s="2" t="s">
        <v>46</v>
      </c>
    </row>
    <row r="322" spans="42:42" ht="28.9">
      <c r="AP322" s="2" t="s">
        <v>46</v>
      </c>
    </row>
    <row r="323" spans="42:42" ht="28.9">
      <c r="AP323" s="2" t="s">
        <v>46</v>
      </c>
    </row>
    <row r="324" spans="42:42" ht="28.9">
      <c r="AP324" s="2" t="s">
        <v>46</v>
      </c>
    </row>
    <row r="325" spans="42:42" ht="28.9">
      <c r="AP325" s="2" t="s">
        <v>46</v>
      </c>
    </row>
    <row r="326" spans="42:42" ht="28.9">
      <c r="AP326" s="2" t="s">
        <v>46</v>
      </c>
    </row>
    <row r="327" spans="42:42" ht="28.9">
      <c r="AP327" s="2" t="s">
        <v>46</v>
      </c>
    </row>
    <row r="328" spans="42:42" ht="28.9">
      <c r="AP328" s="2" t="s">
        <v>46</v>
      </c>
    </row>
    <row r="329" spans="42:42" ht="28.9">
      <c r="AP329" s="2" t="s">
        <v>46</v>
      </c>
    </row>
    <row r="330" spans="42:42" ht="28.9">
      <c r="AP330" s="2" t="s">
        <v>46</v>
      </c>
    </row>
    <row r="331" spans="42:42" ht="28.9">
      <c r="AP331" s="2" t="s">
        <v>46</v>
      </c>
    </row>
    <row r="332" spans="42:42" ht="28.9">
      <c r="AP332" s="2" t="s">
        <v>46</v>
      </c>
    </row>
    <row r="333" spans="42:42" ht="28.9">
      <c r="AP333" s="2" t="s">
        <v>46</v>
      </c>
    </row>
    <row r="334" spans="42:42" ht="28.9">
      <c r="AP334" s="2" t="s">
        <v>46</v>
      </c>
    </row>
    <row r="335" spans="42:42" ht="28.9">
      <c r="AP335" s="2" t="s">
        <v>46</v>
      </c>
    </row>
    <row r="336" spans="42:42" ht="28.9">
      <c r="AP336" s="2" t="s">
        <v>46</v>
      </c>
    </row>
    <row r="337" spans="42:42" ht="28.9">
      <c r="AP337" s="2" t="s">
        <v>46</v>
      </c>
    </row>
    <row r="338" spans="42:42" ht="28.9">
      <c r="AP338" s="2" t="s">
        <v>46</v>
      </c>
    </row>
    <row r="339" spans="42:42" ht="28.9">
      <c r="AP339" s="2" t="s">
        <v>46</v>
      </c>
    </row>
    <row r="340" spans="42:42" ht="28.9">
      <c r="AP340" s="2" t="s">
        <v>46</v>
      </c>
    </row>
    <row r="341" spans="42:42" ht="28.9">
      <c r="AP341" s="2" t="s">
        <v>46</v>
      </c>
    </row>
    <row r="342" spans="42:42" ht="28.9">
      <c r="AP342" s="2" t="s">
        <v>46</v>
      </c>
    </row>
    <row r="343" spans="42:42" ht="28.9">
      <c r="AP343" s="2" t="s">
        <v>46</v>
      </c>
    </row>
    <row r="344" spans="42:42" ht="28.9">
      <c r="AP344" s="2" t="s">
        <v>46</v>
      </c>
    </row>
    <row r="345" spans="42:42" ht="28.9">
      <c r="AP345" s="2" t="s">
        <v>46</v>
      </c>
    </row>
    <row r="346" spans="42:42" ht="28.9">
      <c r="AP346" s="2" t="s">
        <v>46</v>
      </c>
    </row>
    <row r="347" spans="42:42" ht="28.9">
      <c r="AP347" s="2" t="s">
        <v>46</v>
      </c>
    </row>
    <row r="348" spans="42:42" ht="28.9">
      <c r="AP348" s="2" t="s">
        <v>46</v>
      </c>
    </row>
    <row r="349" spans="42:42" ht="28.9">
      <c r="AP349" s="2" t="s">
        <v>46</v>
      </c>
    </row>
    <row r="350" spans="42:42" ht="28.9">
      <c r="AP350" s="2" t="s">
        <v>46</v>
      </c>
    </row>
    <row r="351" spans="42:42" ht="28.9">
      <c r="AP351" s="2" t="s">
        <v>46</v>
      </c>
    </row>
    <row r="352" spans="42:42" ht="28.9">
      <c r="AP352" s="2" t="s">
        <v>46</v>
      </c>
    </row>
    <row r="353" spans="42:42" ht="28.9">
      <c r="AP353" s="2" t="s">
        <v>46</v>
      </c>
    </row>
    <row r="354" spans="42:42" ht="28.9">
      <c r="AP354" s="2" t="s">
        <v>46</v>
      </c>
    </row>
    <row r="355" spans="42:42" ht="28.9">
      <c r="AP355" s="2" t="s">
        <v>46</v>
      </c>
    </row>
    <row r="356" spans="42:42" ht="28.9">
      <c r="AP356" s="2" t="s">
        <v>46</v>
      </c>
    </row>
    <row r="357" spans="42:42" ht="28.9">
      <c r="AP357" s="2" t="s">
        <v>46</v>
      </c>
    </row>
    <row r="358" spans="42:42" ht="28.9">
      <c r="AP358" s="2" t="s">
        <v>46</v>
      </c>
    </row>
    <row r="359" spans="42:42" ht="28.9">
      <c r="AP359" s="2" t="s">
        <v>46</v>
      </c>
    </row>
    <row r="360" spans="42:42" ht="28.9">
      <c r="AP360" s="2" t="s">
        <v>46</v>
      </c>
    </row>
    <row r="361" spans="42:42" ht="28.9">
      <c r="AP361" s="2" t="s">
        <v>46</v>
      </c>
    </row>
    <row r="362" spans="42:42" ht="28.9">
      <c r="AP362" s="2" t="s">
        <v>46</v>
      </c>
    </row>
    <row r="363" spans="42:42" ht="28.9">
      <c r="AP363" s="2" t="s">
        <v>46</v>
      </c>
    </row>
    <row r="364" spans="42:42" ht="28.9">
      <c r="AP364" s="2" t="s">
        <v>46</v>
      </c>
    </row>
    <row r="365" spans="42:42" ht="28.9">
      <c r="AP365" s="2" t="s">
        <v>46</v>
      </c>
    </row>
    <row r="366" spans="42:42" ht="28.9">
      <c r="AP366" s="2" t="s">
        <v>46</v>
      </c>
    </row>
    <row r="367" spans="42:42" ht="28.9">
      <c r="AP367" s="2" t="s">
        <v>46</v>
      </c>
    </row>
    <row r="368" spans="42:42" ht="28.9">
      <c r="AP368" s="2" t="s">
        <v>46</v>
      </c>
    </row>
    <row r="369" spans="42:42" ht="28.9">
      <c r="AP369" s="2" t="s">
        <v>46</v>
      </c>
    </row>
    <row r="370" spans="42:42" ht="28.9">
      <c r="AP370" s="2" t="s">
        <v>46</v>
      </c>
    </row>
    <row r="371" spans="42:42" ht="28.9">
      <c r="AP371" s="2" t="s">
        <v>46</v>
      </c>
    </row>
    <row r="372" spans="42:42" ht="28.9">
      <c r="AP372" s="2" t="s">
        <v>46</v>
      </c>
    </row>
    <row r="373" spans="42:42" ht="28.9">
      <c r="AP373" s="2" t="s">
        <v>46</v>
      </c>
    </row>
    <row r="374" spans="42:42" ht="28.9">
      <c r="AP374" s="2" t="s">
        <v>46</v>
      </c>
    </row>
    <row r="375" spans="42:42" ht="28.9">
      <c r="AP375" s="2" t="s">
        <v>46</v>
      </c>
    </row>
    <row r="376" spans="42:42" ht="28.9">
      <c r="AP376" s="2" t="s">
        <v>46</v>
      </c>
    </row>
    <row r="377" spans="42:42" ht="28.9">
      <c r="AP377" s="2" t="s">
        <v>46</v>
      </c>
    </row>
    <row r="378" spans="42:42" ht="28.9">
      <c r="AP378" s="2" t="s">
        <v>46</v>
      </c>
    </row>
    <row r="379" spans="42:42" ht="28.9">
      <c r="AP379" s="2" t="s">
        <v>46</v>
      </c>
    </row>
    <row r="380" spans="42:42" ht="28.9">
      <c r="AP380" s="2" t="s">
        <v>46</v>
      </c>
    </row>
    <row r="381" spans="42:42" ht="28.9">
      <c r="AP381" s="2" t="s">
        <v>46</v>
      </c>
    </row>
    <row r="382" spans="42:42" ht="28.9">
      <c r="AP382" s="2" t="s">
        <v>46</v>
      </c>
    </row>
    <row r="383" spans="42:42" ht="28.9">
      <c r="AP383" s="2" t="s">
        <v>46</v>
      </c>
    </row>
    <row r="384" spans="42:42" ht="28.9">
      <c r="AP384" s="2" t="s">
        <v>46</v>
      </c>
    </row>
    <row r="385" spans="42:42" ht="28.9">
      <c r="AP385" s="2" t="s">
        <v>46</v>
      </c>
    </row>
    <row r="386" spans="42:42" ht="28.9">
      <c r="AP386" s="2" t="s">
        <v>46</v>
      </c>
    </row>
    <row r="387" spans="42:42" ht="28.9">
      <c r="AP387" s="2" t="s">
        <v>46</v>
      </c>
    </row>
    <row r="388" spans="42:42" ht="28.9">
      <c r="AP388" s="2" t="s">
        <v>46</v>
      </c>
    </row>
    <row r="389" spans="42:42" ht="28.9">
      <c r="AP389" s="2" t="s">
        <v>46</v>
      </c>
    </row>
    <row r="390" spans="42:42" ht="28.9">
      <c r="AP390" s="2" t="s">
        <v>46</v>
      </c>
    </row>
    <row r="391" spans="42:42" ht="28.9">
      <c r="AP391" s="2" t="s">
        <v>46</v>
      </c>
    </row>
    <row r="392" spans="42:42" ht="28.9">
      <c r="AP392" s="2" t="s">
        <v>46</v>
      </c>
    </row>
    <row r="393" spans="42:42" ht="28.9">
      <c r="AP393" s="2" t="s">
        <v>46</v>
      </c>
    </row>
    <row r="394" spans="42:42" ht="28.9">
      <c r="AP394" s="2" t="s">
        <v>46</v>
      </c>
    </row>
    <row r="395" spans="42:42" ht="28.9">
      <c r="AP395" s="2" t="s">
        <v>46</v>
      </c>
    </row>
    <row r="396" spans="42:42" ht="28.9">
      <c r="AP396" s="2" t="s">
        <v>46</v>
      </c>
    </row>
    <row r="397" spans="42:42" ht="28.9">
      <c r="AP397" s="2" t="s">
        <v>46</v>
      </c>
    </row>
    <row r="398" spans="42:42" ht="28.9">
      <c r="AP398" s="2" t="s">
        <v>46</v>
      </c>
    </row>
    <row r="399" spans="42:42" ht="28.9">
      <c r="AP399" s="2" t="s">
        <v>46</v>
      </c>
    </row>
    <row r="400" spans="42:42" ht="28.9">
      <c r="AP400" s="2" t="s">
        <v>46</v>
      </c>
    </row>
    <row r="401" spans="42:42" ht="28.9">
      <c r="AP401" s="2" t="s">
        <v>46</v>
      </c>
    </row>
    <row r="402" spans="42:42" ht="28.9">
      <c r="AP402" s="2" t="s">
        <v>46</v>
      </c>
    </row>
    <row r="403" spans="42:42" ht="28.9">
      <c r="AP403" s="2" t="s">
        <v>46</v>
      </c>
    </row>
    <row r="404" spans="42:42" ht="28.9">
      <c r="AP404" s="2" t="s">
        <v>46</v>
      </c>
    </row>
    <row r="405" spans="42:42" ht="28.9">
      <c r="AP405" s="2" t="s">
        <v>46</v>
      </c>
    </row>
    <row r="406" spans="42:42" ht="28.9">
      <c r="AP406" s="2" t="s">
        <v>46</v>
      </c>
    </row>
    <row r="407" spans="42:42" ht="28.9">
      <c r="AP407" s="2" t="s">
        <v>46</v>
      </c>
    </row>
    <row r="408" spans="42:42" ht="28.9">
      <c r="AP408" s="2" t="s">
        <v>46</v>
      </c>
    </row>
    <row r="409" spans="42:42" ht="28.9">
      <c r="AP409" s="2" t="s">
        <v>46</v>
      </c>
    </row>
    <row r="410" spans="42:42" ht="28.9">
      <c r="AP410" s="2" t="s">
        <v>46</v>
      </c>
    </row>
    <row r="411" spans="42:42" ht="28.9">
      <c r="AP411" s="2" t="s">
        <v>46</v>
      </c>
    </row>
    <row r="412" spans="42:42" ht="28.9">
      <c r="AP412" s="2" t="s">
        <v>46</v>
      </c>
    </row>
    <row r="413" spans="42:42" ht="28.9">
      <c r="AP413" s="2" t="s">
        <v>46</v>
      </c>
    </row>
    <row r="414" spans="42:42" ht="28.9">
      <c r="AP414" s="2" t="s">
        <v>46</v>
      </c>
    </row>
    <row r="415" spans="42:42" ht="28.9">
      <c r="AP415" s="2" t="s">
        <v>46</v>
      </c>
    </row>
    <row r="416" spans="42:42" ht="28.9">
      <c r="AP416" s="2" t="s">
        <v>46</v>
      </c>
    </row>
    <row r="417" spans="42:42" ht="28.9">
      <c r="AP417" s="2" t="s">
        <v>46</v>
      </c>
    </row>
    <row r="418" spans="42:42" ht="28.9">
      <c r="AP418" s="2" t="s">
        <v>46</v>
      </c>
    </row>
    <row r="419" spans="42:42" ht="28.9">
      <c r="AP419" s="2" t="s">
        <v>46</v>
      </c>
    </row>
    <row r="420" spans="42:42" ht="28.9">
      <c r="AP420" s="2" t="s">
        <v>46</v>
      </c>
    </row>
    <row r="421" spans="42:42" ht="28.9">
      <c r="AP421" s="2" t="s">
        <v>46</v>
      </c>
    </row>
    <row r="422" spans="42:42" ht="28.9">
      <c r="AP422" s="2" t="s">
        <v>46</v>
      </c>
    </row>
    <row r="423" spans="42:42" ht="28.9">
      <c r="AP423" s="2" t="s">
        <v>46</v>
      </c>
    </row>
    <row r="424" spans="42:42" ht="28.9">
      <c r="AP424" s="2" t="s">
        <v>46</v>
      </c>
    </row>
    <row r="425" spans="42:42" ht="28.9">
      <c r="AP425" s="2" t="s">
        <v>46</v>
      </c>
    </row>
  </sheetData>
  <dataConsolidate/>
  <mergeCells count="1">
    <mergeCell ref="A1:K1"/>
  </mergeCells>
  <pageMargins left="0.55078125" right="0.5859375" top="1.13671875" bottom="0.32" header="0.48" footer="0.31496062992125984"/>
  <pageSetup paperSize="9" scale="66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A7233-D852-406C-9F14-1F32332441EB}">
  <dimension ref="A1:X37"/>
  <sheetViews>
    <sheetView view="pageBreakPreview" topLeftCell="A2" zoomScaleNormal="100" zoomScaleSheetLayoutView="100" workbookViewId="0">
      <selection activeCell="J33" sqref="J33"/>
    </sheetView>
  </sheetViews>
  <sheetFormatPr defaultRowHeight="14.45"/>
  <cols>
    <col min="1" max="1" width="6.85546875" customWidth="1"/>
    <col min="2" max="2" width="18.85546875" customWidth="1"/>
    <col min="3" max="3" width="17.42578125" customWidth="1"/>
    <col min="4" max="4" width="13.140625" customWidth="1"/>
    <col min="5" max="7" width="17.42578125" customWidth="1"/>
    <col min="21" max="21" width="27" customWidth="1"/>
    <col min="22" max="23" width="28.42578125" customWidth="1"/>
    <col min="24" max="24" width="29" customWidth="1"/>
  </cols>
  <sheetData>
    <row r="1" spans="1:24" ht="18.75" customHeight="1">
      <c r="A1" s="147" t="s">
        <v>47</v>
      </c>
      <c r="B1" s="147"/>
      <c r="C1" s="147"/>
      <c r="D1" s="147"/>
      <c r="E1" s="147"/>
      <c r="F1" s="147"/>
      <c r="G1" s="147"/>
    </row>
    <row r="2" spans="1:24" ht="97.5" customHeight="1" thickBot="1">
      <c r="A2" s="148"/>
      <c r="B2" s="148"/>
      <c r="C2" s="148"/>
      <c r="D2" s="148"/>
      <c r="E2" s="148"/>
      <c r="F2" s="148"/>
      <c r="G2" s="148"/>
      <c r="H2" s="163" t="s">
        <v>48</v>
      </c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5"/>
      <c r="U2" s="30" t="s">
        <v>49</v>
      </c>
      <c r="V2" s="31"/>
      <c r="W2" s="31"/>
      <c r="X2" s="31"/>
    </row>
    <row r="3" spans="1:24" ht="15" customHeight="1">
      <c r="A3" s="149" t="s">
        <v>50</v>
      </c>
      <c r="B3" s="149" t="s">
        <v>51</v>
      </c>
      <c r="C3" s="149" t="s">
        <v>52</v>
      </c>
      <c r="D3" s="149" t="s">
        <v>53</v>
      </c>
      <c r="E3" s="149" t="s">
        <v>54</v>
      </c>
      <c r="F3" s="149" t="s">
        <v>55</v>
      </c>
      <c r="G3" s="152" t="s">
        <v>56</v>
      </c>
      <c r="H3" s="166" t="s">
        <v>57</v>
      </c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7"/>
      <c r="U3" s="144" t="s">
        <v>58</v>
      </c>
      <c r="V3" s="155" t="s">
        <v>59</v>
      </c>
      <c r="W3" s="144" t="s">
        <v>60</v>
      </c>
      <c r="X3" s="144" t="s">
        <v>61</v>
      </c>
    </row>
    <row r="4" spans="1:24" ht="57" customHeight="1">
      <c r="A4" s="150"/>
      <c r="B4" s="150"/>
      <c r="C4" s="150"/>
      <c r="D4" s="150"/>
      <c r="E4" s="150"/>
      <c r="F4" s="150"/>
      <c r="G4" s="153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9"/>
      <c r="U4" s="145"/>
      <c r="V4" s="156"/>
      <c r="W4" s="145"/>
      <c r="X4" s="145"/>
    </row>
    <row r="5" spans="1:24" ht="33.75" customHeight="1">
      <c r="A5" s="150"/>
      <c r="B5" s="150"/>
      <c r="C5" s="150"/>
      <c r="D5" s="150"/>
      <c r="E5" s="150"/>
      <c r="F5" s="150"/>
      <c r="G5" s="153"/>
      <c r="H5" s="45" t="s">
        <v>62</v>
      </c>
      <c r="I5" s="170" t="s">
        <v>63</v>
      </c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2"/>
      <c r="U5" s="145"/>
      <c r="V5" s="156"/>
      <c r="W5" s="145"/>
      <c r="X5" s="145"/>
    </row>
    <row r="6" spans="1:24" ht="32.25" customHeight="1" thickBot="1">
      <c r="A6" s="151"/>
      <c r="B6" s="151"/>
      <c r="C6" s="151"/>
      <c r="D6" s="151"/>
      <c r="E6" s="151"/>
      <c r="F6" s="151"/>
      <c r="G6" s="154"/>
      <c r="H6" s="47"/>
      <c r="I6" s="32">
        <v>45292</v>
      </c>
      <c r="J6" s="32">
        <v>45323</v>
      </c>
      <c r="K6" s="32">
        <v>45352</v>
      </c>
      <c r="L6" s="32">
        <v>45383</v>
      </c>
      <c r="M6" s="32">
        <v>45413</v>
      </c>
      <c r="N6" s="32">
        <v>45444</v>
      </c>
      <c r="O6" s="32">
        <v>45474</v>
      </c>
      <c r="P6" s="32">
        <v>45505</v>
      </c>
      <c r="Q6" s="32">
        <v>45536</v>
      </c>
      <c r="R6" s="32">
        <v>45566</v>
      </c>
      <c r="S6" s="32">
        <v>45597</v>
      </c>
      <c r="T6" s="32">
        <v>45627</v>
      </c>
      <c r="U6" s="146"/>
      <c r="V6" s="157"/>
      <c r="W6" s="146"/>
      <c r="X6" s="146"/>
    </row>
    <row r="7" spans="1:24" ht="23.25" customHeight="1" thickBot="1">
      <c r="A7" s="46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 t="s">
        <v>64</v>
      </c>
      <c r="H7" s="173">
        <v>8</v>
      </c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4"/>
      <c r="U7" s="21">
        <v>9</v>
      </c>
      <c r="V7" s="65">
        <v>10</v>
      </c>
      <c r="W7" s="21">
        <v>11</v>
      </c>
      <c r="X7" s="21">
        <v>12</v>
      </c>
    </row>
    <row r="8" spans="1:24" ht="28.9">
      <c r="A8" s="34">
        <v>1</v>
      </c>
      <c r="B8" s="6" t="s">
        <v>65</v>
      </c>
      <c r="C8" s="6" t="s">
        <v>66</v>
      </c>
      <c r="D8" s="6">
        <v>40</v>
      </c>
      <c r="E8" s="6">
        <f>W8</f>
        <v>1969.67</v>
      </c>
      <c r="F8" s="6">
        <f>V8</f>
        <v>26.33</v>
      </c>
      <c r="G8" s="35">
        <f>IF(E8=0,0,ROUND(E8/(E8+F8),4))</f>
        <v>0.98680000000000001</v>
      </c>
      <c r="H8" s="48">
        <f>SUM(I8:T8)</f>
        <v>1996</v>
      </c>
      <c r="I8" s="25">
        <v>159</v>
      </c>
      <c r="J8" s="25">
        <v>168</v>
      </c>
      <c r="K8" s="25">
        <v>167</v>
      </c>
      <c r="L8" s="25">
        <v>152</v>
      </c>
      <c r="M8" s="25">
        <v>184</v>
      </c>
      <c r="N8" s="25">
        <v>176</v>
      </c>
      <c r="O8" s="25">
        <v>168</v>
      </c>
      <c r="P8" s="26">
        <v>184</v>
      </c>
      <c r="Q8" s="25">
        <v>160</v>
      </c>
      <c r="R8" s="25">
        <v>142</v>
      </c>
      <c r="S8" s="25">
        <v>176</v>
      </c>
      <c r="T8" s="25">
        <v>160</v>
      </c>
      <c r="U8" s="25">
        <v>116</v>
      </c>
      <c r="V8" s="73">
        <f>ROUND(U8*0.227,2)</f>
        <v>26.33</v>
      </c>
      <c r="W8" s="71">
        <f>H8-V8</f>
        <v>1969.67</v>
      </c>
      <c r="X8" s="70">
        <f>IF(W8=0,0,ROUND(W8/(W8+V8)*100%,4))</f>
        <v>0.98680000000000001</v>
      </c>
    </row>
    <row r="9" spans="1:24" ht="28.9">
      <c r="A9" s="34">
        <v>2</v>
      </c>
      <c r="B9" s="6" t="s">
        <v>67</v>
      </c>
      <c r="C9" s="6" t="s">
        <v>68</v>
      </c>
      <c r="D9" s="6">
        <v>42</v>
      </c>
      <c r="E9" s="6">
        <f t="shared" ref="E9" si="0">W9</f>
        <v>1951.04</v>
      </c>
      <c r="F9" s="139">
        <f>V9</f>
        <v>30.96</v>
      </c>
      <c r="G9" s="35">
        <f>IF(E9=0,0,ROUND(E9/(E9+F9),4))</f>
        <v>0.98440000000000005</v>
      </c>
      <c r="H9" s="48">
        <f t="shared" ref="H9:H27" si="1">SUM(I9:T9)</f>
        <v>1982</v>
      </c>
      <c r="I9" s="25">
        <v>145</v>
      </c>
      <c r="J9" s="25">
        <v>175</v>
      </c>
      <c r="K9" s="25">
        <v>160</v>
      </c>
      <c r="L9" s="25">
        <v>155</v>
      </c>
      <c r="M9" s="25">
        <v>180</v>
      </c>
      <c r="N9" s="25">
        <v>164</v>
      </c>
      <c r="O9" s="25">
        <v>175</v>
      </c>
      <c r="P9" s="25">
        <v>164</v>
      </c>
      <c r="Q9" s="25">
        <v>175</v>
      </c>
      <c r="R9" s="25">
        <v>154</v>
      </c>
      <c r="S9" s="25">
        <v>180</v>
      </c>
      <c r="T9" s="25">
        <v>155</v>
      </c>
      <c r="U9" s="25">
        <v>144</v>
      </c>
      <c r="V9" s="73">
        <f>ROUND(U9*0.215,2)</f>
        <v>30.96</v>
      </c>
      <c r="W9" s="71">
        <f t="shared" ref="W9:W27" si="2">H9-V9</f>
        <v>1951.04</v>
      </c>
      <c r="X9" s="70">
        <f>IF(W9=0,0,ROUND(W9/(W9+V9)*100%,4))</f>
        <v>0.98440000000000005</v>
      </c>
    </row>
    <row r="10" spans="1:24" ht="15.6" hidden="1">
      <c r="A10" s="49">
        <v>4</v>
      </c>
      <c r="B10" s="22">
        <v>0</v>
      </c>
      <c r="C10" s="23">
        <v>0</v>
      </c>
      <c r="D10" s="23"/>
      <c r="E10" s="24">
        <f t="shared" ref="E10:E27" si="3">W10</f>
        <v>0</v>
      </c>
      <c r="F10" s="24">
        <f t="shared" ref="F10:F27" si="4">V10</f>
        <v>0</v>
      </c>
      <c r="G10" s="35" t="e">
        <f t="shared" ref="G10:G27" si="5">ROUND(E10/(E10+F10),4)</f>
        <v>#DIV/0!</v>
      </c>
      <c r="H10" s="48">
        <f t="shared" si="1"/>
        <v>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7">
        <f t="shared" ref="V10" si="6">U10*0.215</f>
        <v>0</v>
      </c>
      <c r="W10" s="27">
        <f t="shared" si="2"/>
        <v>0</v>
      </c>
      <c r="X10" s="70" t="e">
        <f t="shared" ref="X10:X27" si="7">W10/(W10+V10)*100%</f>
        <v>#DIV/0!</v>
      </c>
    </row>
    <row r="11" spans="1:24" ht="15.6" hidden="1">
      <c r="A11" s="49">
        <v>5</v>
      </c>
      <c r="B11" s="22">
        <v>0</v>
      </c>
      <c r="C11" s="23">
        <v>0</v>
      </c>
      <c r="D11" s="23"/>
      <c r="E11" s="24">
        <f t="shared" si="3"/>
        <v>0</v>
      </c>
      <c r="F11" s="24">
        <f t="shared" si="4"/>
        <v>0</v>
      </c>
      <c r="G11" s="35" t="e">
        <f t="shared" si="5"/>
        <v>#DIV/0!</v>
      </c>
      <c r="H11" s="48">
        <f t="shared" si="1"/>
        <v>0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7">
        <f>U11*0.215</f>
        <v>0</v>
      </c>
      <c r="W11" s="27">
        <f t="shared" si="2"/>
        <v>0</v>
      </c>
      <c r="X11" s="70" t="e">
        <f t="shared" si="7"/>
        <v>#DIV/0!</v>
      </c>
    </row>
    <row r="12" spans="1:24" ht="15.6" hidden="1">
      <c r="A12" s="49">
        <v>6</v>
      </c>
      <c r="B12" s="22">
        <v>0</v>
      </c>
      <c r="C12" s="23">
        <v>0</v>
      </c>
      <c r="D12" s="23"/>
      <c r="E12" s="24">
        <f t="shared" si="3"/>
        <v>0</v>
      </c>
      <c r="F12" s="24">
        <f t="shared" si="4"/>
        <v>0</v>
      </c>
      <c r="G12" s="35" t="e">
        <f t="shared" si="5"/>
        <v>#DIV/0!</v>
      </c>
      <c r="H12" s="48">
        <f t="shared" si="1"/>
        <v>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7">
        <f t="shared" ref="V12:V27" si="8">U12*0.215</f>
        <v>0</v>
      </c>
      <c r="W12" s="27">
        <f t="shared" si="2"/>
        <v>0</v>
      </c>
      <c r="X12" s="70" t="e">
        <f t="shared" si="7"/>
        <v>#DIV/0!</v>
      </c>
    </row>
    <row r="13" spans="1:24" ht="15.6" hidden="1">
      <c r="A13" s="49">
        <v>7</v>
      </c>
      <c r="B13" s="22">
        <v>0</v>
      </c>
      <c r="C13" s="23">
        <v>0</v>
      </c>
      <c r="D13" s="23"/>
      <c r="E13" s="24">
        <f t="shared" si="3"/>
        <v>0</v>
      </c>
      <c r="F13" s="24">
        <f t="shared" si="4"/>
        <v>0</v>
      </c>
      <c r="G13" s="35" t="e">
        <f t="shared" si="5"/>
        <v>#DIV/0!</v>
      </c>
      <c r="H13" s="48">
        <f t="shared" si="1"/>
        <v>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7">
        <f t="shared" si="8"/>
        <v>0</v>
      </c>
      <c r="W13" s="27">
        <f t="shared" si="2"/>
        <v>0</v>
      </c>
      <c r="X13" s="70" t="e">
        <f t="shared" si="7"/>
        <v>#DIV/0!</v>
      </c>
    </row>
    <row r="14" spans="1:24" ht="15.6" hidden="1">
      <c r="A14" s="49">
        <v>8</v>
      </c>
      <c r="B14" s="22">
        <v>0</v>
      </c>
      <c r="C14" s="23">
        <v>0</v>
      </c>
      <c r="D14" s="23"/>
      <c r="E14" s="24">
        <f t="shared" si="3"/>
        <v>0</v>
      </c>
      <c r="F14" s="24">
        <f t="shared" si="4"/>
        <v>0</v>
      </c>
      <c r="G14" s="35" t="e">
        <f t="shared" si="5"/>
        <v>#DIV/0!</v>
      </c>
      <c r="H14" s="48">
        <f t="shared" si="1"/>
        <v>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7">
        <f t="shared" si="8"/>
        <v>0</v>
      </c>
      <c r="W14" s="27">
        <f t="shared" si="2"/>
        <v>0</v>
      </c>
      <c r="X14" s="70" t="e">
        <f t="shared" si="7"/>
        <v>#DIV/0!</v>
      </c>
    </row>
    <row r="15" spans="1:24" ht="15.6" hidden="1">
      <c r="A15" s="49">
        <v>9</v>
      </c>
      <c r="B15" s="22">
        <v>0</v>
      </c>
      <c r="C15" s="23">
        <v>0</v>
      </c>
      <c r="D15" s="23"/>
      <c r="E15" s="24">
        <f t="shared" si="3"/>
        <v>0</v>
      </c>
      <c r="F15" s="24">
        <f t="shared" si="4"/>
        <v>0</v>
      </c>
      <c r="G15" s="35" t="e">
        <f t="shared" si="5"/>
        <v>#DIV/0!</v>
      </c>
      <c r="H15" s="48">
        <f t="shared" si="1"/>
        <v>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7">
        <f t="shared" si="8"/>
        <v>0</v>
      </c>
      <c r="W15" s="27">
        <f t="shared" si="2"/>
        <v>0</v>
      </c>
      <c r="X15" s="70" t="e">
        <f t="shared" si="7"/>
        <v>#DIV/0!</v>
      </c>
    </row>
    <row r="16" spans="1:24" ht="15.6" hidden="1">
      <c r="A16" s="49">
        <v>10</v>
      </c>
      <c r="B16" s="22">
        <v>0</v>
      </c>
      <c r="C16" s="23">
        <v>0</v>
      </c>
      <c r="D16" s="23"/>
      <c r="E16" s="24">
        <f t="shared" si="3"/>
        <v>0</v>
      </c>
      <c r="F16" s="24">
        <f t="shared" si="4"/>
        <v>0</v>
      </c>
      <c r="G16" s="35" t="e">
        <f t="shared" si="5"/>
        <v>#DIV/0!</v>
      </c>
      <c r="H16" s="48">
        <f t="shared" si="1"/>
        <v>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7">
        <f t="shared" si="8"/>
        <v>0</v>
      </c>
      <c r="W16" s="27">
        <f t="shared" si="2"/>
        <v>0</v>
      </c>
      <c r="X16" s="70" t="e">
        <f t="shared" si="7"/>
        <v>#DIV/0!</v>
      </c>
    </row>
    <row r="17" spans="1:24" ht="15.6" hidden="1">
      <c r="A17" s="49">
        <v>11</v>
      </c>
      <c r="B17" s="22">
        <v>0</v>
      </c>
      <c r="C17" s="23">
        <v>0</v>
      </c>
      <c r="D17" s="23"/>
      <c r="E17" s="24">
        <f t="shared" si="3"/>
        <v>0</v>
      </c>
      <c r="F17" s="24">
        <f t="shared" si="4"/>
        <v>0</v>
      </c>
      <c r="G17" s="35" t="e">
        <f t="shared" si="5"/>
        <v>#DIV/0!</v>
      </c>
      <c r="H17" s="48">
        <f t="shared" si="1"/>
        <v>0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7">
        <f t="shared" si="8"/>
        <v>0</v>
      </c>
      <c r="W17" s="27">
        <f t="shared" si="2"/>
        <v>0</v>
      </c>
      <c r="X17" s="70" t="e">
        <f t="shared" si="7"/>
        <v>#DIV/0!</v>
      </c>
    </row>
    <row r="18" spans="1:24" ht="15.6" hidden="1">
      <c r="A18" s="49">
        <v>12</v>
      </c>
      <c r="B18" s="22">
        <v>0</v>
      </c>
      <c r="C18" s="23">
        <v>0</v>
      </c>
      <c r="D18" s="23"/>
      <c r="E18" s="24">
        <f t="shared" si="3"/>
        <v>0</v>
      </c>
      <c r="F18" s="24">
        <f t="shared" si="4"/>
        <v>0</v>
      </c>
      <c r="G18" s="35" t="e">
        <f t="shared" si="5"/>
        <v>#DIV/0!</v>
      </c>
      <c r="H18" s="48">
        <f t="shared" si="1"/>
        <v>0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7">
        <f t="shared" si="8"/>
        <v>0</v>
      </c>
      <c r="W18" s="27">
        <f t="shared" si="2"/>
        <v>0</v>
      </c>
      <c r="X18" s="70" t="e">
        <f t="shared" si="7"/>
        <v>#DIV/0!</v>
      </c>
    </row>
    <row r="19" spans="1:24" ht="15.6" hidden="1">
      <c r="A19" s="49">
        <v>13</v>
      </c>
      <c r="B19" s="22">
        <v>0</v>
      </c>
      <c r="C19" s="23">
        <v>0</v>
      </c>
      <c r="D19" s="23"/>
      <c r="E19" s="24">
        <f t="shared" si="3"/>
        <v>0</v>
      </c>
      <c r="F19" s="24">
        <f t="shared" si="4"/>
        <v>0</v>
      </c>
      <c r="G19" s="35" t="e">
        <f t="shared" si="5"/>
        <v>#DIV/0!</v>
      </c>
      <c r="H19" s="48">
        <f t="shared" si="1"/>
        <v>0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7">
        <f t="shared" si="8"/>
        <v>0</v>
      </c>
      <c r="W19" s="27">
        <f t="shared" si="2"/>
        <v>0</v>
      </c>
      <c r="X19" s="70" t="e">
        <f t="shared" si="7"/>
        <v>#DIV/0!</v>
      </c>
    </row>
    <row r="20" spans="1:24" ht="15.6" hidden="1">
      <c r="A20" s="49">
        <v>14</v>
      </c>
      <c r="B20" s="22">
        <v>0</v>
      </c>
      <c r="C20" s="23">
        <v>0</v>
      </c>
      <c r="D20" s="23"/>
      <c r="E20" s="24">
        <f t="shared" si="3"/>
        <v>0</v>
      </c>
      <c r="F20" s="24">
        <f t="shared" si="4"/>
        <v>0</v>
      </c>
      <c r="G20" s="35" t="e">
        <f t="shared" si="5"/>
        <v>#DIV/0!</v>
      </c>
      <c r="H20" s="48">
        <f t="shared" si="1"/>
        <v>0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7">
        <f t="shared" si="8"/>
        <v>0</v>
      </c>
      <c r="W20" s="27">
        <f t="shared" si="2"/>
        <v>0</v>
      </c>
      <c r="X20" s="70" t="e">
        <f t="shared" si="7"/>
        <v>#DIV/0!</v>
      </c>
    </row>
    <row r="21" spans="1:24" ht="15.6" hidden="1">
      <c r="A21" s="49">
        <v>15</v>
      </c>
      <c r="B21" s="22">
        <v>0</v>
      </c>
      <c r="C21" s="23">
        <v>0</v>
      </c>
      <c r="D21" s="23"/>
      <c r="E21" s="24">
        <f t="shared" si="3"/>
        <v>0</v>
      </c>
      <c r="F21" s="24">
        <f t="shared" si="4"/>
        <v>0</v>
      </c>
      <c r="G21" s="35" t="e">
        <f t="shared" si="5"/>
        <v>#DIV/0!</v>
      </c>
      <c r="H21" s="48">
        <f t="shared" si="1"/>
        <v>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7">
        <f t="shared" si="8"/>
        <v>0</v>
      </c>
      <c r="W21" s="27">
        <f t="shared" si="2"/>
        <v>0</v>
      </c>
      <c r="X21" s="70" t="e">
        <f t="shared" si="7"/>
        <v>#DIV/0!</v>
      </c>
    </row>
    <row r="22" spans="1:24" ht="15.6" hidden="1">
      <c r="A22" s="49">
        <v>16</v>
      </c>
      <c r="B22" s="22">
        <v>0</v>
      </c>
      <c r="C22" s="23">
        <v>0</v>
      </c>
      <c r="D22" s="23"/>
      <c r="E22" s="24">
        <f t="shared" si="3"/>
        <v>0</v>
      </c>
      <c r="F22" s="24">
        <f t="shared" si="4"/>
        <v>0</v>
      </c>
      <c r="G22" s="35" t="e">
        <f t="shared" si="5"/>
        <v>#DIV/0!</v>
      </c>
      <c r="H22" s="48">
        <f t="shared" si="1"/>
        <v>0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7">
        <f t="shared" si="8"/>
        <v>0</v>
      </c>
      <c r="W22" s="27">
        <f t="shared" si="2"/>
        <v>0</v>
      </c>
      <c r="X22" s="70" t="e">
        <f t="shared" si="7"/>
        <v>#DIV/0!</v>
      </c>
    </row>
    <row r="23" spans="1:24" ht="15.6" hidden="1">
      <c r="A23" s="49">
        <v>17</v>
      </c>
      <c r="B23" s="22">
        <v>0</v>
      </c>
      <c r="C23" s="23">
        <v>0</v>
      </c>
      <c r="D23" s="23"/>
      <c r="E23" s="24">
        <f t="shared" si="3"/>
        <v>0</v>
      </c>
      <c r="F23" s="24">
        <f t="shared" si="4"/>
        <v>0</v>
      </c>
      <c r="G23" s="35" t="e">
        <f t="shared" si="5"/>
        <v>#DIV/0!</v>
      </c>
      <c r="H23" s="48">
        <f t="shared" si="1"/>
        <v>0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7">
        <f t="shared" si="8"/>
        <v>0</v>
      </c>
      <c r="W23" s="27">
        <f t="shared" si="2"/>
        <v>0</v>
      </c>
      <c r="X23" s="70" t="e">
        <f t="shared" si="7"/>
        <v>#DIV/0!</v>
      </c>
    </row>
    <row r="24" spans="1:24" ht="15.6" hidden="1">
      <c r="A24" s="49">
        <v>18</v>
      </c>
      <c r="B24" s="22">
        <v>0</v>
      </c>
      <c r="C24" s="23">
        <v>0</v>
      </c>
      <c r="D24" s="23"/>
      <c r="E24" s="24">
        <f t="shared" si="3"/>
        <v>0</v>
      </c>
      <c r="F24" s="24">
        <f t="shared" si="4"/>
        <v>0</v>
      </c>
      <c r="G24" s="35" t="e">
        <f t="shared" si="5"/>
        <v>#DIV/0!</v>
      </c>
      <c r="H24" s="48">
        <f t="shared" si="1"/>
        <v>0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7">
        <f t="shared" si="8"/>
        <v>0</v>
      </c>
      <c r="W24" s="27">
        <f t="shared" si="2"/>
        <v>0</v>
      </c>
      <c r="X24" s="70" t="e">
        <f t="shared" si="7"/>
        <v>#DIV/0!</v>
      </c>
    </row>
    <row r="25" spans="1:24" ht="15.6" hidden="1">
      <c r="A25" s="49">
        <v>19</v>
      </c>
      <c r="B25" s="22">
        <v>0</v>
      </c>
      <c r="C25" s="23">
        <v>0</v>
      </c>
      <c r="D25" s="23"/>
      <c r="E25" s="24">
        <f t="shared" si="3"/>
        <v>0</v>
      </c>
      <c r="F25" s="24">
        <f t="shared" si="4"/>
        <v>0</v>
      </c>
      <c r="G25" s="35" t="e">
        <f t="shared" si="5"/>
        <v>#DIV/0!</v>
      </c>
      <c r="H25" s="48">
        <f t="shared" si="1"/>
        <v>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7">
        <f t="shared" si="8"/>
        <v>0</v>
      </c>
      <c r="W25" s="27">
        <f t="shared" si="2"/>
        <v>0</v>
      </c>
      <c r="X25" s="70" t="e">
        <f t="shared" si="7"/>
        <v>#DIV/0!</v>
      </c>
    </row>
    <row r="26" spans="1:24" ht="15.6" hidden="1">
      <c r="A26" s="49">
        <v>20</v>
      </c>
      <c r="B26" s="22">
        <v>0</v>
      </c>
      <c r="C26" s="23">
        <v>0</v>
      </c>
      <c r="D26" s="23"/>
      <c r="E26" s="24">
        <f t="shared" si="3"/>
        <v>0</v>
      </c>
      <c r="F26" s="24">
        <f t="shared" si="4"/>
        <v>0</v>
      </c>
      <c r="G26" s="35" t="e">
        <f t="shared" si="5"/>
        <v>#DIV/0!</v>
      </c>
      <c r="H26" s="48">
        <f t="shared" si="1"/>
        <v>0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7">
        <f t="shared" si="8"/>
        <v>0</v>
      </c>
      <c r="W26" s="27">
        <f t="shared" si="2"/>
        <v>0</v>
      </c>
      <c r="X26" s="70" t="e">
        <f t="shared" si="7"/>
        <v>#DIV/0!</v>
      </c>
    </row>
    <row r="27" spans="1:24" ht="15.6" hidden="1">
      <c r="A27" s="50">
        <v>21</v>
      </c>
      <c r="B27" s="37">
        <v>0</v>
      </c>
      <c r="C27" s="38">
        <v>0</v>
      </c>
      <c r="D27" s="38"/>
      <c r="E27" s="39">
        <f t="shared" si="3"/>
        <v>0</v>
      </c>
      <c r="F27" s="39">
        <f t="shared" si="4"/>
        <v>0</v>
      </c>
      <c r="G27" s="40" t="e">
        <f t="shared" si="5"/>
        <v>#DIV/0!</v>
      </c>
      <c r="H27" s="48">
        <f t="shared" si="1"/>
        <v>0</v>
      </c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7">
        <f t="shared" si="8"/>
        <v>0</v>
      </c>
      <c r="W27" s="27">
        <f t="shared" si="2"/>
        <v>0</v>
      </c>
      <c r="X27" s="70" t="e">
        <f t="shared" si="7"/>
        <v>#DIV/0!</v>
      </c>
    </row>
    <row r="28" spans="1:24" ht="28.5" customHeight="1" thickBot="1">
      <c r="A28" s="158" t="s">
        <v>45</v>
      </c>
      <c r="B28" s="159"/>
      <c r="C28" s="159"/>
      <c r="D28" s="51">
        <f>SUM(D8:D27)</f>
        <v>82</v>
      </c>
      <c r="E28" s="52">
        <f>SUM(E8:E27)</f>
        <v>3920.71</v>
      </c>
      <c r="F28" s="52">
        <f t="shared" ref="F28" si="9">SUM(F8:F27)</f>
        <v>57.29</v>
      </c>
      <c r="G28" s="67">
        <f>IF(E28=0,0,ROUND(E28/(E28+F28),4))</f>
        <v>0.98560000000000003</v>
      </c>
      <c r="H28" s="36">
        <f>SUM(H8:H27)</f>
        <v>3978</v>
      </c>
      <c r="I28" s="160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2"/>
      <c r="U28" s="28">
        <f>SUM(U8:U27)</f>
        <v>260</v>
      </c>
      <c r="V28" s="75">
        <f>SUM(V8:V27)</f>
        <v>57.29</v>
      </c>
      <c r="W28" s="72">
        <f>SUM(W8:W27)</f>
        <v>3920.71</v>
      </c>
      <c r="X28" s="70">
        <f>IF(W28=0,0,ROUND(W28/(W28+V28)*100%,4))</f>
        <v>0.98560000000000003</v>
      </c>
    </row>
    <row r="29" spans="1:24" ht="15.6">
      <c r="A29" s="29"/>
      <c r="B29" s="20"/>
      <c r="C29" s="20"/>
      <c r="D29" s="20"/>
      <c r="E29" s="20"/>
      <c r="F29" s="20"/>
      <c r="G29" s="20"/>
    </row>
    <row r="30" spans="1:24" ht="15.6">
      <c r="A30" s="29"/>
      <c r="B30" s="20"/>
      <c r="C30" s="20"/>
      <c r="D30" s="20"/>
      <c r="E30" s="20"/>
      <c r="F30" s="20"/>
      <c r="G30" s="20"/>
    </row>
    <row r="31" spans="1:24" ht="15.6">
      <c r="A31" s="29"/>
      <c r="B31" s="20"/>
      <c r="C31" s="20"/>
      <c r="D31" s="20"/>
      <c r="E31" s="20"/>
      <c r="F31" s="20"/>
      <c r="G31" s="20"/>
    </row>
    <row r="32" spans="1:24" ht="15.6">
      <c r="A32" s="29"/>
      <c r="B32" s="20"/>
      <c r="C32" s="20"/>
      <c r="D32" s="20"/>
      <c r="E32" s="20"/>
      <c r="F32" s="20"/>
      <c r="G32" s="20"/>
    </row>
    <row r="33" spans="2:8" ht="15.6">
      <c r="B33" s="20"/>
      <c r="C33" s="20"/>
      <c r="D33" s="20"/>
      <c r="E33" s="20"/>
      <c r="F33" s="20"/>
      <c r="G33" s="20"/>
    </row>
    <row r="36" spans="2:8">
      <c r="G36" s="33"/>
      <c r="H36" s="33"/>
    </row>
    <row r="37" spans="2:8">
      <c r="G37" s="33"/>
    </row>
  </sheetData>
  <mergeCells count="18">
    <mergeCell ref="A28:C28"/>
    <mergeCell ref="I28:T28"/>
    <mergeCell ref="H2:T2"/>
    <mergeCell ref="H3:T4"/>
    <mergeCell ref="U3:U6"/>
    <mergeCell ref="I5:T5"/>
    <mergeCell ref="H7:T7"/>
    <mergeCell ref="W3:W6"/>
    <mergeCell ref="X3:X6"/>
    <mergeCell ref="A1:G2"/>
    <mergeCell ref="D3:D6"/>
    <mergeCell ref="A3:A6"/>
    <mergeCell ref="B3:B6"/>
    <mergeCell ref="C3:C6"/>
    <mergeCell ref="E3:E6"/>
    <mergeCell ref="F3:F6"/>
    <mergeCell ref="G3:G6"/>
    <mergeCell ref="V3:V6"/>
  </mergeCells>
  <pageMargins left="0.7" right="0.7" top="0.75" bottom="0.75" header="0.3" footer="0.3"/>
  <pageSetup paperSize="9" scale="58" orientation="portrait" r:id="rId1"/>
  <colBreaks count="1" manualBreakCount="1">
    <brk id="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0DAF9-3764-4E87-ADC1-D13010331070}">
  <dimension ref="A1:E19"/>
  <sheetViews>
    <sheetView view="pageBreakPreview" topLeftCell="A9" zoomScaleNormal="100" zoomScaleSheetLayoutView="100" workbookViewId="0">
      <selection activeCell="J8" sqref="J8"/>
    </sheetView>
  </sheetViews>
  <sheetFormatPr defaultRowHeight="14.45"/>
  <cols>
    <col min="1" max="1" width="26.7109375" customWidth="1"/>
    <col min="2" max="2" width="16.42578125" bestFit="1" customWidth="1"/>
    <col min="3" max="3" width="19" bestFit="1" customWidth="1"/>
    <col min="4" max="4" width="19.140625" bestFit="1" customWidth="1"/>
    <col min="5" max="5" width="18" bestFit="1" customWidth="1"/>
  </cols>
  <sheetData>
    <row r="1" spans="1:5" ht="21.6" thickBot="1">
      <c r="A1" s="175"/>
      <c r="B1" s="175"/>
      <c r="C1" s="175"/>
      <c r="D1" s="175"/>
      <c r="E1" s="175"/>
    </row>
    <row r="2" spans="1:5" ht="70.5" customHeight="1">
      <c r="A2" s="54" t="s">
        <v>2</v>
      </c>
      <c r="B2" s="54" t="s">
        <v>69</v>
      </c>
      <c r="C2" s="54" t="s">
        <v>70</v>
      </c>
      <c r="D2" s="54" t="s">
        <v>71</v>
      </c>
      <c r="E2" s="55" t="s">
        <v>72</v>
      </c>
    </row>
    <row r="3" spans="1:5">
      <c r="A3" s="41">
        <v>2</v>
      </c>
      <c r="B3" s="41">
        <v>3</v>
      </c>
      <c r="C3" s="41">
        <v>4</v>
      </c>
      <c r="D3" s="41">
        <v>5</v>
      </c>
      <c r="E3" s="57" t="s">
        <v>73</v>
      </c>
    </row>
    <row r="4" spans="1:5" ht="45" customHeight="1">
      <c r="A4" s="68" t="s">
        <v>74</v>
      </c>
      <c r="B4" s="42">
        <v>2460</v>
      </c>
      <c r="C4" s="44">
        <f>'Ģimenes ārsta prakse'!G9</f>
        <v>0.98440000000000005</v>
      </c>
      <c r="D4" s="43">
        <f>ROUND(B4*C4,2)</f>
        <v>2421.62</v>
      </c>
      <c r="E4" s="15"/>
    </row>
    <row r="5" spans="1:5" ht="43.15">
      <c r="A5" s="68" t="s">
        <v>75</v>
      </c>
      <c r="B5" s="42">
        <v>1500</v>
      </c>
      <c r="C5" s="44">
        <f>'Ģimenes ārsta prakse'!G9</f>
        <v>0.98440000000000005</v>
      </c>
      <c r="D5" s="43">
        <f>B5*C5</f>
        <v>1476.6000000000001</v>
      </c>
      <c r="E5" s="15">
        <f t="shared" ref="E5:E15" si="0">B5-D5</f>
        <v>23.399999999999864</v>
      </c>
    </row>
    <row r="6" spans="1:5" ht="43.15">
      <c r="A6" s="68" t="s">
        <v>76</v>
      </c>
      <c r="B6" s="42">
        <v>6000</v>
      </c>
      <c r="C6" s="44">
        <f>'Ģimenes ārsta prakse'!X9</f>
        <v>0.98440000000000005</v>
      </c>
      <c r="D6" s="43">
        <f t="shared" ref="D6:D14" si="1">B6*C6</f>
        <v>5906.4000000000005</v>
      </c>
      <c r="E6" s="15">
        <f t="shared" si="0"/>
        <v>93.599999999999454</v>
      </c>
    </row>
    <row r="7" spans="1:5" ht="57.6">
      <c r="A7" s="68" t="s">
        <v>77</v>
      </c>
      <c r="B7" s="42">
        <v>1000</v>
      </c>
      <c r="C7" s="44">
        <f>'Ģimenes ārsta prakse'!G8</f>
        <v>0.98680000000000001</v>
      </c>
      <c r="D7" s="43">
        <f t="shared" si="1"/>
        <v>986.8</v>
      </c>
      <c r="E7" s="15">
        <f t="shared" si="0"/>
        <v>13.200000000000045</v>
      </c>
    </row>
    <row r="8" spans="1:5" ht="57.6">
      <c r="A8" s="68" t="s">
        <v>78</v>
      </c>
      <c r="B8" s="42">
        <v>1000</v>
      </c>
      <c r="C8" s="44">
        <f>'Ģimenes ārsta prakse'!G9</f>
        <v>0.98440000000000005</v>
      </c>
      <c r="D8" s="43">
        <f t="shared" si="1"/>
        <v>984.40000000000009</v>
      </c>
      <c r="E8" s="15">
        <f t="shared" si="0"/>
        <v>15.599999999999909</v>
      </c>
    </row>
    <row r="9" spans="1:5" ht="57.6">
      <c r="A9" s="68" t="s">
        <v>79</v>
      </c>
      <c r="B9" s="42">
        <v>24000</v>
      </c>
      <c r="C9" s="44">
        <f>'Ģimenes ārsta prakse'!G8</f>
        <v>0.98680000000000001</v>
      </c>
      <c r="D9" s="43">
        <f t="shared" ref="D9" si="2">B9*C9</f>
        <v>23683.200000000001</v>
      </c>
      <c r="E9" s="15">
        <f t="shared" ref="E9" si="3">B9-D9</f>
        <v>316.79999999999927</v>
      </c>
    </row>
    <row r="10" spans="1:5" ht="57.6">
      <c r="A10" s="68" t="s">
        <v>80</v>
      </c>
      <c r="B10" s="42">
        <v>16000</v>
      </c>
      <c r="C10" s="44">
        <f>'Ģimenes ārsta prakse'!G9</f>
        <v>0.98440000000000005</v>
      </c>
      <c r="D10" s="43">
        <f>B10*C10</f>
        <v>15750.400000000001</v>
      </c>
      <c r="E10" s="15">
        <f t="shared" si="0"/>
        <v>249.59999999999854</v>
      </c>
    </row>
    <row r="11" spans="1:5" ht="43.15">
      <c r="A11" s="68" t="s">
        <v>81</v>
      </c>
      <c r="B11" s="42">
        <v>500</v>
      </c>
      <c r="C11" s="44">
        <f>'Ģimenes ārsta prakse'!G8</f>
        <v>0.98680000000000001</v>
      </c>
      <c r="D11" s="43">
        <f t="shared" si="1"/>
        <v>493.4</v>
      </c>
      <c r="E11" s="15">
        <f t="shared" si="0"/>
        <v>6.6000000000000227</v>
      </c>
    </row>
    <row r="12" spans="1:5" ht="43.15">
      <c r="A12" s="68" t="s">
        <v>82</v>
      </c>
      <c r="B12" s="42">
        <v>500</v>
      </c>
      <c r="C12" s="44">
        <f>'Ģimenes ārsta prakse'!G9</f>
        <v>0.98440000000000005</v>
      </c>
      <c r="D12" s="43">
        <f t="shared" si="1"/>
        <v>492.20000000000005</v>
      </c>
      <c r="E12" s="15">
        <f t="shared" si="0"/>
        <v>7.7999999999999545</v>
      </c>
    </row>
    <row r="13" spans="1:5" ht="43.15">
      <c r="A13" s="68" t="s">
        <v>83</v>
      </c>
      <c r="B13" s="42">
        <v>500</v>
      </c>
      <c r="C13" s="44">
        <f>'Ģimenes ārsta prakse'!G8</f>
        <v>0.98680000000000001</v>
      </c>
      <c r="D13" s="43">
        <f t="shared" si="1"/>
        <v>493.4</v>
      </c>
      <c r="E13" s="15">
        <f t="shared" si="0"/>
        <v>6.6000000000000227</v>
      </c>
    </row>
    <row r="14" spans="1:5" ht="57.6">
      <c r="A14" s="68" t="s">
        <v>84</v>
      </c>
      <c r="B14" s="42">
        <v>500</v>
      </c>
      <c r="C14" s="44">
        <f>'Ģimenes ārsta prakse'!G9</f>
        <v>0.98440000000000005</v>
      </c>
      <c r="D14" s="43">
        <f>B14*C14</f>
        <v>492.20000000000005</v>
      </c>
      <c r="E14" s="15">
        <f>B14-D14</f>
        <v>7.7999999999999545</v>
      </c>
    </row>
    <row r="15" spans="1:5" ht="63.6" customHeight="1">
      <c r="A15" s="68" t="s">
        <v>85</v>
      </c>
      <c r="B15" s="42">
        <v>40</v>
      </c>
      <c r="C15" s="44">
        <v>1</v>
      </c>
      <c r="D15" s="43">
        <f>B15*C15</f>
        <v>40</v>
      </c>
      <c r="E15" s="15">
        <f t="shared" si="0"/>
        <v>0</v>
      </c>
    </row>
    <row r="16" spans="1:5" ht="15" thickBot="1">
      <c r="A16" s="69" t="s">
        <v>86</v>
      </c>
      <c r="B16" s="61">
        <f>SUM(B4:B15)</f>
        <v>54000</v>
      </c>
      <c r="C16" s="62" t="s">
        <v>87</v>
      </c>
      <c r="D16" s="63">
        <f>SUM(D4:D15)</f>
        <v>53220.62</v>
      </c>
      <c r="E16" s="64">
        <f>SUM(E4:E15)</f>
        <v>740.99999999999704</v>
      </c>
    </row>
    <row r="19" spans="5:5">
      <c r="E19" s="142"/>
    </row>
  </sheetData>
  <mergeCells count="1">
    <mergeCell ref="A1:E1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"/>
  <sheetViews>
    <sheetView view="pageBreakPreview" zoomScaleNormal="100" zoomScaleSheetLayoutView="100" workbookViewId="0">
      <selection activeCell="J6" sqref="J6"/>
    </sheetView>
  </sheetViews>
  <sheetFormatPr defaultColWidth="9.140625" defaultRowHeight="28.9"/>
  <cols>
    <col min="1" max="3" width="20" style="3" customWidth="1"/>
    <col min="4" max="4" width="43.85546875" style="3" customWidth="1"/>
    <col min="5" max="5" width="9.140625" style="19"/>
    <col min="6" max="16384" width="9.140625" style="3"/>
  </cols>
  <sheetData>
    <row r="1" spans="1:5" ht="29.45" thickBot="1">
      <c r="A1" s="176" t="s">
        <v>88</v>
      </c>
      <c r="B1" s="176"/>
      <c r="C1" s="176"/>
      <c r="D1" s="176"/>
      <c r="E1" s="17"/>
    </row>
    <row r="2" spans="1:5" ht="86.45">
      <c r="A2" s="53" t="s">
        <v>89</v>
      </c>
      <c r="B2" s="54" t="s">
        <v>90</v>
      </c>
      <c r="C2" s="54" t="s">
        <v>91</v>
      </c>
      <c r="D2" s="55" t="s">
        <v>92</v>
      </c>
      <c r="E2" s="17" t="s">
        <v>93</v>
      </c>
    </row>
    <row r="3" spans="1:5" ht="14.45">
      <c r="A3" s="56">
        <v>1</v>
      </c>
      <c r="B3" s="41">
        <v>2</v>
      </c>
      <c r="C3" s="41" t="s">
        <v>94</v>
      </c>
      <c r="D3" s="57">
        <v>4</v>
      </c>
      <c r="E3" s="3"/>
    </row>
    <row r="4" spans="1:5" ht="37.15" thickBot="1">
      <c r="A4" s="58">
        <f>Kopsavilkums!I20</f>
        <v>54000</v>
      </c>
      <c r="B4" s="59">
        <f>Kopsavilkums!J20</f>
        <v>53220.619999999995</v>
      </c>
      <c r="C4" s="59">
        <f>A4-B4</f>
        <v>779.38000000000466</v>
      </c>
      <c r="D4" s="60"/>
      <c r="E4" s="18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FDAF-7629-4A44-BA81-3B1AC8CC6CA3}">
  <dimension ref="A1:E10"/>
  <sheetViews>
    <sheetView view="pageBreakPreview" zoomScale="94" zoomScaleNormal="100" zoomScaleSheetLayoutView="94" workbookViewId="0">
      <selection activeCell="K12" sqref="K12"/>
    </sheetView>
  </sheetViews>
  <sheetFormatPr defaultColWidth="9.28515625" defaultRowHeight="13.9"/>
  <cols>
    <col min="1" max="1" width="63.42578125" style="77" customWidth="1"/>
    <col min="2" max="2" width="22.140625" style="77" customWidth="1"/>
    <col min="3" max="3" width="25.7109375" style="77" customWidth="1"/>
    <col min="4" max="16384" width="9.28515625" style="77"/>
  </cols>
  <sheetData>
    <row r="1" spans="1:5" ht="14.45">
      <c r="A1" s="178" t="s">
        <v>95</v>
      </c>
      <c r="B1" s="179"/>
      <c r="C1" s="180"/>
      <c r="D1" s="76"/>
    </row>
    <row r="2" spans="1:5" ht="14.45">
      <c r="A2" s="81"/>
      <c r="B2" s="82"/>
      <c r="C2" s="82"/>
    </row>
    <row r="3" spans="1:5" s="79" customFormat="1" ht="28.9">
      <c r="A3" s="89" t="s">
        <v>96</v>
      </c>
      <c r="B3" s="83" t="s">
        <v>86</v>
      </c>
      <c r="C3" s="83" t="s">
        <v>97</v>
      </c>
      <c r="D3" s="78" t="s">
        <v>46</v>
      </c>
    </row>
    <row r="4" spans="1:5" ht="27.6">
      <c r="A4" s="84" t="s">
        <v>98</v>
      </c>
      <c r="B4" s="85">
        <f>IFERROR(IF((Kopsavilkums!J20-Kopsavilkums!J18)/(Kopsavilkums!I20-Kopsavilkums!I18)&gt;=0.85,ROUND(Kopsavilkums!I20*0.85,2),Kopsavilkums!I20-Kopsavilkums!K20),0)</f>
        <v>45900</v>
      </c>
      <c r="C4" s="141">
        <f>IF(B4&gt;0,B4/B7,0)</f>
        <v>0.85</v>
      </c>
      <c r="D4" s="78" t="s">
        <v>46</v>
      </c>
    </row>
    <row r="5" spans="1:5" ht="14.45">
      <c r="A5" s="84" t="s">
        <v>99</v>
      </c>
      <c r="B5" s="85">
        <f>Kopsavilkums!J20-'Finansēšanas plāns'!B4</f>
        <v>7320.6199999999953</v>
      </c>
      <c r="C5" s="141">
        <f>IF(B5&gt;0,B5/B7,0)</f>
        <v>0.13556703703703696</v>
      </c>
      <c r="D5" s="78" t="s">
        <v>46</v>
      </c>
    </row>
    <row r="6" spans="1:5" ht="27.6">
      <c r="A6" s="84" t="s">
        <v>100</v>
      </c>
      <c r="B6" s="85">
        <f>Kopsavilkums!K20</f>
        <v>779.38000000000034</v>
      </c>
      <c r="C6" s="141">
        <f>IF(B6&gt;0,B6/B7,0)</f>
        <v>1.4432962962962969E-2</v>
      </c>
      <c r="D6" s="78" t="s">
        <v>46</v>
      </c>
      <c r="E6" s="140"/>
    </row>
    <row r="7" spans="1:5" ht="27.6">
      <c r="A7" s="86" t="s">
        <v>101</v>
      </c>
      <c r="B7" s="87">
        <f>Kopsavilkums!I20</f>
        <v>54000</v>
      </c>
      <c r="C7" s="88">
        <f>IF(B7&gt;0,B7/B7,0)</f>
        <v>1</v>
      </c>
      <c r="D7" s="78" t="s">
        <v>46</v>
      </c>
    </row>
    <row r="8" spans="1:5" ht="27.6">
      <c r="D8" s="78" t="s">
        <v>46</v>
      </c>
    </row>
    <row r="9" spans="1:5">
      <c r="B9" s="80"/>
      <c r="C9" s="177"/>
      <c r="D9" s="177"/>
      <c r="E9" s="76"/>
    </row>
    <row r="10" spans="1:5">
      <c r="D10" s="78"/>
    </row>
  </sheetData>
  <mergeCells count="2">
    <mergeCell ref="C9:D9"/>
    <mergeCell ref="A1:C1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45"/>
  <cols>
    <col min="1" max="1" width="23.140625" customWidth="1"/>
    <col min="2" max="4" width="14.140625" customWidth="1"/>
    <col min="6" max="6" width="11.42578125" bestFit="1" customWidth="1"/>
  </cols>
  <sheetData>
    <row r="1" spans="1:6" s="1" customFormat="1" ht="41.25" customHeight="1">
      <c r="A1" s="7"/>
      <c r="B1" s="7" t="s">
        <v>102</v>
      </c>
      <c r="C1" s="7" t="s">
        <v>103</v>
      </c>
      <c r="D1" s="7" t="s">
        <v>104</v>
      </c>
    </row>
    <row r="2" spans="1:6" s="3" customFormat="1" ht="24" customHeight="1">
      <c r="A2" s="8" t="s">
        <v>105</v>
      </c>
      <c r="B2" s="5">
        <f>Kopsavilkums!J20</f>
        <v>53220.619999999995</v>
      </c>
      <c r="C2" s="5"/>
      <c r="D2" s="5">
        <f>IF(B2&gt;C2,0,B2-C2)</f>
        <v>0</v>
      </c>
      <c r="F2" s="13"/>
    </row>
    <row r="3" spans="1:6" s="3" customFormat="1" ht="24" customHeight="1">
      <c r="A3" s="8" t="s">
        <v>106</v>
      </c>
      <c r="B3" s="5">
        <f>Kopsavilkums!K20</f>
        <v>779.38000000000034</v>
      </c>
      <c r="C3" s="5"/>
      <c r="D3" s="5">
        <f>IF(B3&lt;C3,0,B3-C3)</f>
        <v>779.38000000000034</v>
      </c>
    </row>
    <row r="4" spans="1:6" s="11" customFormat="1" ht="24" customHeight="1">
      <c r="A4" s="9" t="s">
        <v>62</v>
      </c>
      <c r="B4" s="12">
        <f t="shared" ref="B4:C4" si="0">SUM(B2:B3)</f>
        <v>53999.999999999993</v>
      </c>
      <c r="C4" s="12">
        <f t="shared" si="0"/>
        <v>0</v>
      </c>
      <c r="D4" s="10">
        <f>SUM(D2:D3)</f>
        <v>779.38000000000034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6" ma:contentTypeDescription="Izveidot jaunu dokumentu." ma:contentTypeScope="" ma:versionID="1ddcc3b57d0fe483c5e581022f28ae20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520e1f769e3aa62a92f0171e5986905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A99BDC-CFAC-4AFF-B0D0-3682B66E8699}"/>
</file>

<file path=customXml/itemProps2.xml><?xml version="1.0" encoding="utf-8"?>
<ds:datastoreItem xmlns:ds="http://schemas.openxmlformats.org/officeDocument/2006/customXml" ds:itemID="{14B036B7-C12F-4AF8-92A2-9D97CF0A4ACA}"/>
</file>

<file path=customXml/itemProps3.xml><?xml version="1.0" encoding="utf-8"?>
<ds:datastoreItem xmlns:ds="http://schemas.openxmlformats.org/officeDocument/2006/customXml" ds:itemID="{7EF88739-B2FA-40BC-8415-4B763ADBDA44}"/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LR Veselības ministrija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Elvīra Prokofjeva</cp:lastModifiedBy>
  <cp:revision/>
  <dcterms:created xsi:type="dcterms:W3CDTF">2012-10-25T11:13:17Z</dcterms:created>
  <dcterms:modified xsi:type="dcterms:W3CDTF">2025-03-04T08:26:34Z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