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CD551957-8CDA-464D-B9F4-1B391FE81BAC}" xr6:coauthVersionLast="47" xr6:coauthVersionMax="47" xr10:uidLastSave="{00000000-0000-0000-0000-000000000000}"/>
  <bookViews>
    <workbookView xWindow="-108" yWindow="-108" windowWidth="23256" windowHeight="12456" tabRatio="812" activeTab="1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<sst xmlns="http://schemas.openxmlformats.org/spreadsheetml/2006/main" count="558" uniqueCount="119">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</sst>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opLeftCell="C1" zoomScaleNormal="100" zoomScaleSheetLayoutView="75" zoomScalePageLayoutView="40" workbookViewId="0">
      <selection activeCell="C2" sqref="C2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86.4" x14ac:dyDescent="0.3">
      <c r="A2" s="121" t="s">
        <v>1</v>
      </c>
      <c r="B2" s="122" t="s">
        <v>72</v>
      </c>
      <c r="C2" s="123" t="s">
        <v>86</v>
      </c>
      <c r="D2" s="124" t="s">
        <v>2</v>
      </c>
      <c r="E2" s="125" t="s">
        <v>62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3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115</v>
      </c>
      <c r="I3" s="133">
        <v>9</v>
      </c>
      <c r="J3" s="131" t="s">
        <v>116</v>
      </c>
      <c r="K3" s="129" t="s">
        <v>117</v>
      </c>
      <c r="L3" s="129">
        <v>12</v>
      </c>
    </row>
    <row r="4" spans="1:13" s="2" customFormat="1" ht="31.5" customHeight="1" x14ac:dyDescent="0.3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9793.58</v>
      </c>
      <c r="G4" s="116">
        <f>SUM(G5:G7)</f>
        <v>146.41999999999999</v>
      </c>
      <c r="H4" s="117">
        <f t="shared" ref="H4:H28" si="0">IF(F4=0,0,ROUND(F4/(F4+G4),4))</f>
        <v>0.98529999999999995</v>
      </c>
      <c r="I4" s="118">
        <f>SUM(I5:I7)</f>
        <v>39000</v>
      </c>
      <c r="J4" s="119">
        <f>SUM(J5:J7)</f>
        <v>38420.699999999997</v>
      </c>
      <c r="K4" s="118">
        <f>SUM(K5:K7)</f>
        <v>579.30000000000109</v>
      </c>
      <c r="L4" s="120"/>
    </row>
    <row r="5" spans="1:13" s="2" customFormat="1" ht="31.5" customHeight="1" x14ac:dyDescent="0.3">
      <c r="A5" s="102" t="s">
        <v>13</v>
      </c>
      <c r="B5" s="103" t="str">
        <f>'Atbalsta darbības'!A4</f>
        <v>Mēbeļu iegādes izmaksas ģimenes ārsta praksei I</v>
      </c>
      <c r="C5" s="104" t="s">
        <v>35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3">
      <c r="A6" s="102" t="s">
        <v>78</v>
      </c>
      <c r="B6" s="103" t="str">
        <f>'Atbalsta darbības'!A5</f>
        <v>Datortehnikas iegādes izmaksas ģimenes ārsta praksei II</v>
      </c>
      <c r="C6" s="104" t="s">
        <v>37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1949.31</v>
      </c>
      <c r="G6" s="107">
        <f>'Ģimenes ārsta prakse'!F9</f>
        <v>32.69</v>
      </c>
      <c r="H6" s="108">
        <f t="shared" si="1"/>
        <v>0.98350000000000004</v>
      </c>
      <c r="I6" s="109">
        <f>'Atbalsta darbības'!B5</f>
        <v>10000</v>
      </c>
      <c r="J6" s="110">
        <f>IF(H6&gt;0,ROUND(H6*I6,2),0)</f>
        <v>9835</v>
      </c>
      <c r="K6" s="109">
        <f t="shared" ref="K6:K10" si="2">I6-J6</f>
        <v>165</v>
      </c>
      <c r="L6" s="101"/>
    </row>
    <row r="7" spans="1:13" s="2" customFormat="1" ht="43.2" x14ac:dyDescent="0.3">
      <c r="A7" s="102" t="s">
        <v>79</v>
      </c>
      <c r="B7" s="103" t="str">
        <f>'Atbalsta darbības'!A6</f>
        <v>Aprīkojuma iegādes izmaksas ģimenes ārsta praksei I, II un III</v>
      </c>
      <c r="C7" s="104" t="s">
        <v>87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5874.6</v>
      </c>
      <c r="G7" s="107">
        <f>'Ģimenes ārsta prakse'!V29</f>
        <v>87.399999999999991</v>
      </c>
      <c r="H7" s="108">
        <f t="shared" si="1"/>
        <v>0.98529999999999995</v>
      </c>
      <c r="I7" s="109">
        <f>IF('Atbalsta darbības'!B6&gt;0,SUM(I8:I10),0)</f>
        <v>21000</v>
      </c>
      <c r="J7" s="110">
        <f>IF(H7&gt;0,ROUND(H7*I7,2),0)</f>
        <v>20691.3</v>
      </c>
      <c r="K7" s="109">
        <f t="shared" si="2"/>
        <v>308.70000000000073</v>
      </c>
      <c r="L7" s="101"/>
      <c r="M7" s="82"/>
    </row>
    <row r="8" spans="1:13" s="2" customFormat="1" ht="28.8" outlineLevel="1" x14ac:dyDescent="0.3">
      <c r="A8" s="42" t="s">
        <v>88</v>
      </c>
      <c r="B8" s="40" t="s">
        <v>91</v>
      </c>
      <c r="C8" s="99" t="s">
        <v>35</v>
      </c>
      <c r="D8" s="17">
        <v>10</v>
      </c>
      <c r="E8" s="18">
        <f>'Ģimenes ārsta prakse'!H29</f>
        <v>5962</v>
      </c>
      <c r="F8" s="100">
        <f>'Ģimenes ārsta prakse'!E29</f>
        <v>5874.6</v>
      </c>
      <c r="G8" s="100">
        <f>'Ģimenes ārsta prakse'!F29</f>
        <v>87.399999999999991</v>
      </c>
      <c r="H8" s="41">
        <f t="shared" si="1"/>
        <v>0.98529999999999995</v>
      </c>
      <c r="I8" s="16">
        <f>'Atbalsta darbības'!B6/COUNTA(C8:C10)</f>
        <v>7000</v>
      </c>
      <c r="J8" s="16">
        <f t="shared" ref="J8:J10" si="3">IF(H8&gt;0,ROUND(H8*I8,2),0)</f>
        <v>6897.1</v>
      </c>
      <c r="K8" s="20">
        <f t="shared" si="2"/>
        <v>102.89999999999964</v>
      </c>
      <c r="L8" s="15"/>
      <c r="M8" s="82"/>
    </row>
    <row r="9" spans="1:13" s="2" customFormat="1" ht="28.8" outlineLevel="1" x14ac:dyDescent="0.3">
      <c r="A9" s="42" t="s">
        <v>89</v>
      </c>
      <c r="B9" s="40" t="s">
        <v>92</v>
      </c>
      <c r="C9" s="99" t="s">
        <v>37</v>
      </c>
      <c r="D9" s="17">
        <v>10</v>
      </c>
      <c r="E9" s="18">
        <f>'Ģimenes ārsta prakse'!H29</f>
        <v>5962</v>
      </c>
      <c r="F9" s="100">
        <f>'Ģimenes ārsta prakse'!E29</f>
        <v>5874.6</v>
      </c>
      <c r="G9" s="100">
        <f>'Ģimenes ārsta prakse'!F29</f>
        <v>87.399999999999991</v>
      </c>
      <c r="H9" s="41">
        <f t="shared" si="1"/>
        <v>0.98529999999999995</v>
      </c>
      <c r="I9" s="16">
        <f>'Atbalsta darbības'!B6/COUNTA(C8:C10)</f>
        <v>7000</v>
      </c>
      <c r="J9" s="16">
        <f t="shared" si="3"/>
        <v>6897.1</v>
      </c>
      <c r="K9" s="20">
        <f t="shared" si="2"/>
        <v>102.89999999999964</v>
      </c>
      <c r="L9" s="15"/>
      <c r="M9" s="82"/>
    </row>
    <row r="10" spans="1:13" s="2" customFormat="1" ht="28.8" outlineLevel="1" x14ac:dyDescent="0.3">
      <c r="A10" s="42" t="s">
        <v>90</v>
      </c>
      <c r="B10" s="40" t="s">
        <v>93</v>
      </c>
      <c r="C10" s="99" t="s">
        <v>38</v>
      </c>
      <c r="D10" s="17">
        <v>10</v>
      </c>
      <c r="E10" s="18">
        <f>'Ģimenes ārsta prakse'!H29</f>
        <v>5962</v>
      </c>
      <c r="F10" s="100">
        <f>'Ģimenes ārsta prakse'!E29</f>
        <v>5874.6</v>
      </c>
      <c r="G10" s="100">
        <f>'Ģimenes ārsta prakse'!F29</f>
        <v>87.399999999999991</v>
      </c>
      <c r="H10" s="41">
        <f t="shared" si="1"/>
        <v>0.98529999999999995</v>
      </c>
      <c r="I10" s="16">
        <f>'Atbalsta darbības'!B6/COUNTA(C8:C10)</f>
        <v>7000</v>
      </c>
      <c r="J10" s="16">
        <f t="shared" si="3"/>
        <v>6897.1</v>
      </c>
      <c r="K10" s="20">
        <f t="shared" si="2"/>
        <v>102.89999999999964</v>
      </c>
      <c r="L10" s="15"/>
      <c r="M10" s="82"/>
    </row>
    <row r="11" spans="1:13" s="2" customFormat="1" ht="31.5" customHeight="1" x14ac:dyDescent="0.3">
      <c r="A11" s="111" t="s">
        <v>14</v>
      </c>
      <c r="B11" s="112" t="s">
        <v>82</v>
      </c>
      <c r="C11" s="113"/>
      <c r="D11" s="114">
        <v>30</v>
      </c>
      <c r="E11" s="115"/>
      <c r="F11" s="114">
        <f>'Ģimenes ārsta prakse'!E29</f>
        <v>5874.6</v>
      </c>
      <c r="G11" s="114">
        <f>'Ģimenes ārsta prakse'!F29</f>
        <v>87.399999999999991</v>
      </c>
      <c r="H11" s="117">
        <f>IF(F11=0,0,ROUND(F11/(F11+G11),4))</f>
        <v>0.98529999999999995</v>
      </c>
      <c r="I11" s="118">
        <f>SUM(I12,I16,I20)</f>
        <v>6900</v>
      </c>
      <c r="J11" s="119">
        <f>SUM(J12,J16,J20)</f>
        <v>6798.5700000000006</v>
      </c>
      <c r="K11" s="118">
        <f>SUM(K12,K16,K20)</f>
        <v>101.42999999999989</v>
      </c>
      <c r="L11" s="120"/>
    </row>
    <row r="12" spans="1:13" s="2" customFormat="1" ht="43.2" x14ac:dyDescent="0.3">
      <c r="A12" s="102" t="s">
        <v>77</v>
      </c>
      <c r="B12" s="103" t="str">
        <f>'Atbalsta darbības'!A7</f>
        <v>Tehniskā projekta izstrāde attīstāmajai infrakstruktūrai, kuru izmanto ģimenes ārsta prakse I, II un III</v>
      </c>
      <c r="C12" s="104" t="s">
        <v>87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5874.6</v>
      </c>
      <c r="G12" s="107">
        <f>'Ģimenes ārsta prakse'!V29</f>
        <v>87.399999999999991</v>
      </c>
      <c r="H12" s="108">
        <f t="shared" ref="H12:H23" si="4">IF(F12=0,0,ROUND(F12/(F12+G12),4))</f>
        <v>0.98529999999999995</v>
      </c>
      <c r="I12" s="109">
        <f>'Atbalsta darbības'!B7</f>
        <v>300</v>
      </c>
      <c r="J12" s="110">
        <f>IF(H12&gt;0,ROUND(H12*I12,2),0)</f>
        <v>295.58999999999997</v>
      </c>
      <c r="K12" s="109">
        <f>I12-J12</f>
        <v>4.410000000000025</v>
      </c>
      <c r="L12" s="101"/>
    </row>
    <row r="13" spans="1:13" s="2" customFormat="1" ht="30" customHeight="1" outlineLevel="1" x14ac:dyDescent="0.3">
      <c r="A13" s="42" t="s">
        <v>83</v>
      </c>
      <c r="B13" s="40" t="s">
        <v>100</v>
      </c>
      <c r="C13" s="99" t="s">
        <v>35</v>
      </c>
      <c r="D13" s="17">
        <v>10</v>
      </c>
      <c r="E13" s="18">
        <f>'Ģimenes ārsta prakse'!H29</f>
        <v>5962</v>
      </c>
      <c r="F13" s="19">
        <f>'Ģimenes ārsta prakse'!E29</f>
        <v>5874.6</v>
      </c>
      <c r="G13" s="19">
        <f>'Ģimenes ārsta prakse'!F29</f>
        <v>87.399999999999991</v>
      </c>
      <c r="H13" s="41">
        <f t="shared" si="4"/>
        <v>0.98529999999999995</v>
      </c>
      <c r="I13" s="20">
        <f>'Atbalsta darbības'!B7/COUNTA(C13:C15)</f>
        <v>100</v>
      </c>
      <c r="J13" s="16">
        <f t="shared" ref="J13:J15" si="5">IF(H13&gt;0,ROUND(H13*I13,2),0)</f>
        <v>98.53</v>
      </c>
      <c r="K13" s="20">
        <f t="shared" ref="K13:K15" si="6">I13-J13</f>
        <v>1.4699999999999989</v>
      </c>
      <c r="L13" s="15"/>
    </row>
    <row r="14" spans="1:13" s="2" customFormat="1" ht="30" customHeight="1" outlineLevel="1" x14ac:dyDescent="0.3">
      <c r="A14" s="42" t="s">
        <v>84</v>
      </c>
      <c r="B14" s="40" t="s">
        <v>101</v>
      </c>
      <c r="C14" s="99" t="s">
        <v>37</v>
      </c>
      <c r="D14" s="17">
        <v>10</v>
      </c>
      <c r="E14" s="18">
        <f>'Ģimenes ārsta prakse'!H29</f>
        <v>5962</v>
      </c>
      <c r="F14" s="19">
        <f>'Ģimenes ārsta prakse'!E29</f>
        <v>5874.6</v>
      </c>
      <c r="G14" s="19">
        <f>'Ģimenes ārsta prakse'!F29</f>
        <v>87.399999999999991</v>
      </c>
      <c r="H14" s="41">
        <f t="shared" si="4"/>
        <v>0.98529999999999995</v>
      </c>
      <c r="I14" s="20">
        <f>'Atbalsta darbības'!B7/COUNTA(C13:C15)</f>
        <v>100</v>
      </c>
      <c r="J14" s="16">
        <f t="shared" si="5"/>
        <v>98.53</v>
      </c>
      <c r="K14" s="20">
        <f t="shared" si="6"/>
        <v>1.4699999999999989</v>
      </c>
      <c r="L14" s="15"/>
    </row>
    <row r="15" spans="1:13" s="2" customFormat="1" ht="30" customHeight="1" outlineLevel="1" x14ac:dyDescent="0.3">
      <c r="A15" s="42" t="s">
        <v>85</v>
      </c>
      <c r="B15" s="40" t="s">
        <v>102</v>
      </c>
      <c r="C15" s="99" t="s">
        <v>38</v>
      </c>
      <c r="D15" s="17">
        <v>10</v>
      </c>
      <c r="E15" s="18">
        <f>'Ģimenes ārsta prakse'!H29</f>
        <v>5962</v>
      </c>
      <c r="F15" s="19">
        <f>'Ģimenes ārsta prakse'!E29</f>
        <v>5874.6</v>
      </c>
      <c r="G15" s="19">
        <f>'Ģimenes ārsta prakse'!F29</f>
        <v>87.399999999999991</v>
      </c>
      <c r="H15" s="41">
        <f t="shared" si="4"/>
        <v>0.98529999999999995</v>
      </c>
      <c r="I15" s="20">
        <f>'Atbalsta darbības'!B7/COUNTA(C13:C15)</f>
        <v>100</v>
      </c>
      <c r="J15" s="16">
        <f t="shared" si="5"/>
        <v>98.53</v>
      </c>
      <c r="K15" s="20">
        <f t="shared" si="6"/>
        <v>1.4699999999999989</v>
      </c>
      <c r="L15" s="15"/>
    </row>
    <row r="16" spans="1:13" s="2" customFormat="1" ht="43.2" x14ac:dyDescent="0.3">
      <c r="A16" s="102" t="s">
        <v>80</v>
      </c>
      <c r="B16" s="103" t="str">
        <f>'Atbalsta darbības'!A8</f>
        <v>Iekšējās renovācijas darbi attīstāmajai infrakstruktūrai, kuru izmanto ģimenes ārsta prakse I, II un III</v>
      </c>
      <c r="C16" s="104" t="s">
        <v>87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5874.6</v>
      </c>
      <c r="G16" s="107">
        <f>'Ģimenes ārsta prakse'!V29</f>
        <v>87.399999999999991</v>
      </c>
      <c r="H16" s="108">
        <f t="shared" si="4"/>
        <v>0.98529999999999995</v>
      </c>
      <c r="I16" s="109">
        <f>'Atbalsta darbības'!B8</f>
        <v>6000</v>
      </c>
      <c r="J16" s="110">
        <f>IF(H16&gt;0,ROUND(H16*I16,2),0)</f>
        <v>5911.8</v>
      </c>
      <c r="K16" s="109">
        <f t="shared" ref="K16:K20" si="7">I16-J16</f>
        <v>88.199999999999818</v>
      </c>
      <c r="L16" s="101"/>
    </row>
    <row r="17" spans="1:42" s="2" customFormat="1" ht="30" customHeight="1" outlineLevel="1" x14ac:dyDescent="0.3">
      <c r="A17" s="152" t="s">
        <v>94</v>
      </c>
      <c r="B17" s="153" t="s">
        <v>103</v>
      </c>
      <c r="C17" s="99" t="s">
        <v>35</v>
      </c>
      <c r="D17" s="17">
        <v>10</v>
      </c>
      <c r="E17" s="154">
        <f>'Ģimenes ārsta prakse'!H29</f>
        <v>5962</v>
      </c>
      <c r="F17" s="155">
        <f>'Ģimenes ārsta prakse'!E29</f>
        <v>5874.6</v>
      </c>
      <c r="G17" s="155">
        <f>'Ģimenes ārsta prakse'!F29</f>
        <v>87.399999999999991</v>
      </c>
      <c r="H17" s="41">
        <f t="shared" si="4"/>
        <v>0.98529999999999995</v>
      </c>
      <c r="I17" s="20">
        <f>'Atbalsta darbības'!B8/COUNTA(C17:C19)</f>
        <v>2000</v>
      </c>
      <c r="J17" s="16">
        <f t="shared" ref="J17:J19" si="8">IF(H17&gt;0,ROUND(H17*I17,2),0)</f>
        <v>1970.6</v>
      </c>
      <c r="K17" s="20">
        <f t="shared" si="7"/>
        <v>29.400000000000091</v>
      </c>
      <c r="L17" s="156"/>
    </row>
    <row r="18" spans="1:42" s="2" customFormat="1" ht="30" customHeight="1" outlineLevel="1" x14ac:dyDescent="0.3">
      <c r="A18" s="152" t="s">
        <v>95</v>
      </c>
      <c r="B18" s="153" t="s">
        <v>104</v>
      </c>
      <c r="C18" s="99" t="s">
        <v>37</v>
      </c>
      <c r="D18" s="17">
        <v>10</v>
      </c>
      <c r="E18" s="154">
        <f>'Ģimenes ārsta prakse'!H29</f>
        <v>5962</v>
      </c>
      <c r="F18" s="155">
        <f>'Ģimenes ārsta prakse'!E29</f>
        <v>5874.6</v>
      </c>
      <c r="G18" s="155">
        <f>'Ģimenes ārsta prakse'!F29</f>
        <v>87.399999999999991</v>
      </c>
      <c r="H18" s="41">
        <f t="shared" si="4"/>
        <v>0.98529999999999995</v>
      </c>
      <c r="I18" s="20">
        <f>'Atbalsta darbības'!B8/COUNTA(C17:C19)</f>
        <v>2000</v>
      </c>
      <c r="J18" s="16">
        <f t="shared" si="8"/>
        <v>1970.6</v>
      </c>
      <c r="K18" s="20">
        <f t="shared" si="7"/>
        <v>29.400000000000091</v>
      </c>
      <c r="L18" s="156"/>
    </row>
    <row r="19" spans="1:42" s="2" customFormat="1" ht="30" customHeight="1" outlineLevel="1" x14ac:dyDescent="0.3">
      <c r="A19" s="152" t="s">
        <v>96</v>
      </c>
      <c r="B19" s="153" t="s">
        <v>105</v>
      </c>
      <c r="C19" s="99" t="s">
        <v>38</v>
      </c>
      <c r="D19" s="17">
        <v>10</v>
      </c>
      <c r="E19" s="154">
        <f>'Ģimenes ārsta prakse'!H29</f>
        <v>5962</v>
      </c>
      <c r="F19" s="155">
        <f>'Ģimenes ārsta prakse'!E29</f>
        <v>5874.6</v>
      </c>
      <c r="G19" s="155">
        <f>'Ģimenes ārsta prakse'!F29</f>
        <v>87.399999999999991</v>
      </c>
      <c r="H19" s="41">
        <f t="shared" si="4"/>
        <v>0.98529999999999995</v>
      </c>
      <c r="I19" s="20">
        <f>'Atbalsta darbības'!B8/COUNTA(C17:C19)</f>
        <v>2000</v>
      </c>
      <c r="J19" s="16">
        <f t="shared" si="8"/>
        <v>1970.6</v>
      </c>
      <c r="K19" s="20">
        <f t="shared" si="7"/>
        <v>29.400000000000091</v>
      </c>
      <c r="L19" s="156"/>
    </row>
    <row r="20" spans="1:42" s="2" customFormat="1" ht="43.2" x14ac:dyDescent="0.3">
      <c r="A20" s="102" t="s">
        <v>81</v>
      </c>
      <c r="B20" s="103" t="str">
        <f>'Atbalsta darbības'!A9</f>
        <v>Būvuzraudzība attīstāmajai infrakstruktūrai, kuru izmanto ģimenes ārsta prakse I, II un III</v>
      </c>
      <c r="C20" s="104" t="s">
        <v>87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5874.6</v>
      </c>
      <c r="G20" s="107">
        <f>'Ģimenes ārsta prakse'!V29</f>
        <v>87.399999999999991</v>
      </c>
      <c r="H20" s="108">
        <f t="shared" si="4"/>
        <v>0.98529999999999995</v>
      </c>
      <c r="I20" s="109">
        <f>'Atbalsta darbības'!B9</f>
        <v>600</v>
      </c>
      <c r="J20" s="110">
        <f>IF(H20&gt;0,ROUND(H20*I20,2),0)</f>
        <v>591.17999999999995</v>
      </c>
      <c r="K20" s="109">
        <f t="shared" si="7"/>
        <v>8.82000000000005</v>
      </c>
      <c r="L20" s="101"/>
      <c r="M20" s="82"/>
    </row>
    <row r="21" spans="1:42" s="2" customFormat="1" ht="28.8" outlineLevel="1" x14ac:dyDescent="0.3">
      <c r="A21" s="152" t="s">
        <v>97</v>
      </c>
      <c r="B21" s="153" t="s">
        <v>106</v>
      </c>
      <c r="C21" s="99" t="s">
        <v>35</v>
      </c>
      <c r="D21" s="17">
        <v>10</v>
      </c>
      <c r="E21" s="154">
        <f>'Ģimenes ārsta prakse'!H29</f>
        <v>5962</v>
      </c>
      <c r="F21" s="155">
        <f>'Ģimenes ārsta prakse'!E29</f>
        <v>5874.6</v>
      </c>
      <c r="G21" s="155">
        <f>'Ģimenes ārsta prakse'!F29</f>
        <v>87.399999999999991</v>
      </c>
      <c r="H21" s="41">
        <f t="shared" si="4"/>
        <v>0.98529999999999995</v>
      </c>
      <c r="I21" s="20">
        <f>'Atbalsta darbības'!B9/COUNTA(C21:C23)</f>
        <v>200</v>
      </c>
      <c r="J21" s="16">
        <f t="shared" ref="J21:J23" si="9">IF(H21&gt;0,ROUND(H21*I21,2),0)</f>
        <v>197.06</v>
      </c>
      <c r="K21" s="20">
        <f t="shared" ref="K21:K23" si="10">I21-J21</f>
        <v>2.9399999999999977</v>
      </c>
      <c r="L21" s="156"/>
      <c r="M21" s="82"/>
    </row>
    <row r="22" spans="1:42" s="2" customFormat="1" ht="28.8" outlineLevel="1" x14ac:dyDescent="0.3">
      <c r="A22" s="152" t="s">
        <v>98</v>
      </c>
      <c r="B22" s="153" t="s">
        <v>107</v>
      </c>
      <c r="C22" s="99" t="s">
        <v>37</v>
      </c>
      <c r="D22" s="17">
        <v>10</v>
      </c>
      <c r="E22" s="154">
        <f>'Ģimenes ārsta prakse'!H29</f>
        <v>5962</v>
      </c>
      <c r="F22" s="155">
        <f>'Ģimenes ārsta prakse'!E29</f>
        <v>5874.6</v>
      </c>
      <c r="G22" s="155">
        <f>'Ģimenes ārsta prakse'!F29</f>
        <v>87.399999999999991</v>
      </c>
      <c r="H22" s="41">
        <f t="shared" si="4"/>
        <v>0.98529999999999995</v>
      </c>
      <c r="I22" s="20">
        <f>'Atbalsta darbības'!B9/COUNTA(C21:C23)</f>
        <v>200</v>
      </c>
      <c r="J22" s="16">
        <f t="shared" si="9"/>
        <v>197.06</v>
      </c>
      <c r="K22" s="20">
        <f t="shared" si="10"/>
        <v>2.9399999999999977</v>
      </c>
      <c r="L22" s="156"/>
      <c r="M22" s="82"/>
    </row>
    <row r="23" spans="1:42" s="2" customFormat="1" ht="28.8" outlineLevel="1" x14ac:dyDescent="0.3">
      <c r="A23" s="152" t="s">
        <v>99</v>
      </c>
      <c r="B23" s="153" t="s">
        <v>108</v>
      </c>
      <c r="C23" s="99" t="s">
        <v>38</v>
      </c>
      <c r="D23" s="17">
        <v>10</v>
      </c>
      <c r="E23" s="154">
        <f>'Ģimenes ārsta prakse'!H29</f>
        <v>5962</v>
      </c>
      <c r="F23" s="155">
        <f>'Ģimenes ārsta prakse'!E29</f>
        <v>5874.6</v>
      </c>
      <c r="G23" s="155">
        <f>'Ģimenes ārsta prakse'!F29</f>
        <v>87.399999999999991</v>
      </c>
      <c r="H23" s="41">
        <f t="shared" si="4"/>
        <v>0.98529999999999995</v>
      </c>
      <c r="I23" s="20">
        <f>'Atbalsta darbības'!B9/COUNTA(C21:C23)</f>
        <v>200</v>
      </c>
      <c r="J23" s="16">
        <f t="shared" si="9"/>
        <v>197.06</v>
      </c>
      <c r="K23" s="20">
        <f t="shared" si="10"/>
        <v>2.9399999999999977</v>
      </c>
      <c r="L23" s="156"/>
      <c r="M23" s="82"/>
    </row>
    <row r="24" spans="1:42" s="2" customFormat="1" ht="31.5" customHeight="1" x14ac:dyDescent="0.3">
      <c r="A24" s="111" t="s">
        <v>16</v>
      </c>
      <c r="B24" s="112" t="s">
        <v>57</v>
      </c>
      <c r="C24" s="113"/>
      <c r="D24" s="114">
        <f>SUM(D25:D25)</f>
        <v>0</v>
      </c>
      <c r="E24" s="115"/>
      <c r="F24" s="134">
        <f>SUM(F25:F25)</f>
        <v>5874.6</v>
      </c>
      <c r="G24" s="134">
        <f>SUM(G25:G25)</f>
        <v>87.399999999999991</v>
      </c>
      <c r="H24" s="117">
        <f t="shared" si="0"/>
        <v>0.98529999999999995</v>
      </c>
      <c r="I24" s="118">
        <f>SUM(I25:I25)</f>
        <v>4500</v>
      </c>
      <c r="J24" s="119">
        <f>SUM(J25:J25)</f>
        <v>4433.8500000000004</v>
      </c>
      <c r="K24" s="118">
        <f>SUM(K25:K25)</f>
        <v>66.149999999999636</v>
      </c>
      <c r="L24" s="120"/>
    </row>
    <row r="25" spans="1:42" s="21" customFormat="1" ht="41.25" customHeight="1" x14ac:dyDescent="0.3">
      <c r="A25" s="143">
        <v>3.1</v>
      </c>
      <c r="B25" s="144" t="str">
        <f>'Atbalsta darbības'!A10</f>
        <v>Projekta vadības personāla izmaksas</v>
      </c>
      <c r="C25" s="104" t="s">
        <v>87</v>
      </c>
      <c r="D25" s="146"/>
      <c r="E25" s="106">
        <f>'Ģimenes ārsta prakse'!H29</f>
        <v>5962</v>
      </c>
      <c r="F25" s="147">
        <f>'Ģimenes ārsta prakse'!W29</f>
        <v>5874.6</v>
      </c>
      <c r="G25" s="147">
        <f>'Ģimenes ārsta prakse'!V29</f>
        <v>87.399999999999991</v>
      </c>
      <c r="H25" s="148">
        <f t="shared" si="0"/>
        <v>0.98529999999999995</v>
      </c>
      <c r="I25" s="109">
        <f>'Atbalsta darbības'!B10</f>
        <v>4500</v>
      </c>
      <c r="J25" s="110">
        <f>IF(H25&gt;0,ROUND(H25*I25,2),0)</f>
        <v>4433.8500000000004</v>
      </c>
      <c r="K25" s="109">
        <f t="shared" ref="K25:K28" si="11">I25-J25</f>
        <v>66.149999999999636</v>
      </c>
      <c r="L25" s="109"/>
      <c r="AP25" s="21" t="s">
        <v>15</v>
      </c>
    </row>
    <row r="26" spans="1:42" s="21" customFormat="1" ht="31.5" customHeight="1" outlineLevel="1" x14ac:dyDescent="0.3">
      <c r="A26" s="152" t="s">
        <v>112</v>
      </c>
      <c r="B26" s="153" t="s">
        <v>109</v>
      </c>
      <c r="C26" s="99" t="s">
        <v>35</v>
      </c>
      <c r="D26" s="157"/>
      <c r="E26" s="154">
        <f>'Ģimenes ārsta prakse'!H29</f>
        <v>5962</v>
      </c>
      <c r="F26" s="158">
        <f>'Ģimenes ārsta prakse'!E29</f>
        <v>5874.6</v>
      </c>
      <c r="G26" s="158">
        <f>'Ģimenes ārsta prakse'!F29</f>
        <v>87.399999999999991</v>
      </c>
      <c r="H26" s="159">
        <f t="shared" si="0"/>
        <v>0.98529999999999995</v>
      </c>
      <c r="I26" s="20">
        <f>'Atbalsta darbības'!B10/COUNTA(C26:C28)</f>
        <v>1500</v>
      </c>
      <c r="J26" s="16">
        <f t="shared" ref="J26:J28" si="12">IF(H26&gt;0,ROUND(H26*I26,2),0)</f>
        <v>1477.95</v>
      </c>
      <c r="K26" s="20">
        <f t="shared" si="11"/>
        <v>22.049999999999955</v>
      </c>
      <c r="L26" s="160"/>
    </row>
    <row r="27" spans="1:42" s="21" customFormat="1" ht="31.5" customHeight="1" outlineLevel="1" x14ac:dyDescent="0.3">
      <c r="A27" s="152" t="s">
        <v>113</v>
      </c>
      <c r="B27" s="153" t="s">
        <v>110</v>
      </c>
      <c r="C27" s="99" t="s">
        <v>37</v>
      </c>
      <c r="D27" s="157"/>
      <c r="E27" s="154">
        <f>'Ģimenes ārsta prakse'!H29</f>
        <v>5962</v>
      </c>
      <c r="F27" s="158">
        <f>'Ģimenes ārsta prakse'!E29</f>
        <v>5874.6</v>
      </c>
      <c r="G27" s="158">
        <f>'Ģimenes ārsta prakse'!F29</f>
        <v>87.399999999999991</v>
      </c>
      <c r="H27" s="159">
        <f t="shared" si="0"/>
        <v>0.98529999999999995</v>
      </c>
      <c r="I27" s="20">
        <f>'Atbalsta darbības'!B10/COUNTA(C26:C28)</f>
        <v>1500</v>
      </c>
      <c r="J27" s="16">
        <f t="shared" si="12"/>
        <v>1477.95</v>
      </c>
      <c r="K27" s="20">
        <f t="shared" si="11"/>
        <v>22.049999999999955</v>
      </c>
      <c r="L27" s="160"/>
    </row>
    <row r="28" spans="1:42" s="21" customFormat="1" ht="31.5" customHeight="1" outlineLevel="1" x14ac:dyDescent="0.3">
      <c r="A28" s="152" t="s">
        <v>114</v>
      </c>
      <c r="B28" s="153" t="s">
        <v>111</v>
      </c>
      <c r="C28" s="99" t="s">
        <v>38</v>
      </c>
      <c r="D28" s="157"/>
      <c r="E28" s="154">
        <f>'Ģimenes ārsta prakse'!H29</f>
        <v>5962</v>
      </c>
      <c r="F28" s="158">
        <f>'Ģimenes ārsta prakse'!E29</f>
        <v>5874.6</v>
      </c>
      <c r="G28" s="158">
        <f>'Ģimenes ārsta prakse'!F29</f>
        <v>87.399999999999991</v>
      </c>
      <c r="H28" s="159">
        <f t="shared" si="0"/>
        <v>0.98529999999999995</v>
      </c>
      <c r="I28" s="20">
        <f>'Atbalsta darbības'!B10/COUNTA(C26:C28)</f>
        <v>1500</v>
      </c>
      <c r="J28" s="16">
        <f t="shared" si="12"/>
        <v>1477.95</v>
      </c>
      <c r="K28" s="20">
        <f t="shared" si="11"/>
        <v>22.049999999999955</v>
      </c>
      <c r="L28" s="160"/>
    </row>
    <row r="29" spans="1:42" s="21" customFormat="1" ht="31.5" customHeight="1" x14ac:dyDescent="0.3">
      <c r="A29" s="111" t="s">
        <v>76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5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5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49673.119999999995</v>
      </c>
      <c r="K31" s="142">
        <f>K4+K11+K24+K29</f>
        <v>746.88000000000056</v>
      </c>
      <c r="L31" s="142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 pielikums Nr.6 Veselības ministrijas rīkojumam</oddHeader>
    <oddFooter>&amp;CAizpildītā forma MS EXCEL formātā valsts atbalsta proporcijas aprēķināšanai 4.1.1.3. pasākuma otrajai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tabSelected="1" view="pageBreakPreview" topLeftCell="F1" zoomScaleNormal="100" zoomScaleSheetLayoutView="100" workbookViewId="0">
      <selection activeCell="V29" sqref="V29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2" t="s">
        <v>20</v>
      </c>
      <c r="B1" s="182"/>
      <c r="C1" s="182"/>
      <c r="D1" s="182"/>
      <c r="E1" s="182"/>
      <c r="F1" s="182"/>
      <c r="G1" s="182"/>
    </row>
    <row r="2" spans="1:24" ht="97.5" customHeight="1" thickBot="1" x14ac:dyDescent="0.35">
      <c r="A2" s="183"/>
      <c r="B2" s="183"/>
      <c r="C2" s="183"/>
      <c r="D2" s="183"/>
      <c r="E2" s="183"/>
      <c r="F2" s="183"/>
      <c r="G2" s="183"/>
      <c r="H2" s="167" t="s">
        <v>118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35" t="s">
        <v>21</v>
      </c>
      <c r="V2" s="36"/>
      <c r="W2" s="36"/>
      <c r="X2" s="36"/>
    </row>
    <row r="3" spans="1:24" ht="15" customHeight="1" x14ac:dyDescent="0.3">
      <c r="A3" s="184" t="s">
        <v>22</v>
      </c>
      <c r="B3" s="184" t="s">
        <v>71</v>
      </c>
      <c r="C3" s="184" t="s">
        <v>23</v>
      </c>
      <c r="D3" s="184" t="s">
        <v>24</v>
      </c>
      <c r="E3" s="184" t="s">
        <v>25</v>
      </c>
      <c r="F3" s="184" t="s">
        <v>26</v>
      </c>
      <c r="G3" s="187" t="s">
        <v>27</v>
      </c>
      <c r="H3" s="170" t="s">
        <v>28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74" t="s">
        <v>29</v>
      </c>
      <c r="V3" s="190" t="s">
        <v>30</v>
      </c>
      <c r="W3" s="174" t="s">
        <v>31</v>
      </c>
      <c r="X3" s="174" t="s">
        <v>32</v>
      </c>
    </row>
    <row r="4" spans="1:24" ht="57" customHeight="1" x14ac:dyDescent="0.3">
      <c r="A4" s="185"/>
      <c r="B4" s="185"/>
      <c r="C4" s="185"/>
      <c r="D4" s="185"/>
      <c r="E4" s="185"/>
      <c r="F4" s="185"/>
      <c r="G4" s="188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75"/>
      <c r="V4" s="191"/>
      <c r="W4" s="175"/>
      <c r="X4" s="175"/>
    </row>
    <row r="5" spans="1:24" ht="33.75" customHeight="1" x14ac:dyDescent="0.3">
      <c r="A5" s="185"/>
      <c r="B5" s="185"/>
      <c r="C5" s="185"/>
      <c r="D5" s="185"/>
      <c r="E5" s="185"/>
      <c r="F5" s="185"/>
      <c r="G5" s="188"/>
      <c r="H5" s="53" t="s">
        <v>33</v>
      </c>
      <c r="I5" s="177" t="s">
        <v>34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5"/>
      <c r="V5" s="191"/>
      <c r="W5" s="175"/>
      <c r="X5" s="175"/>
    </row>
    <row r="6" spans="1:24" ht="32.25" customHeight="1" thickBot="1" x14ac:dyDescent="0.35">
      <c r="A6" s="186"/>
      <c r="B6" s="186"/>
      <c r="C6" s="186"/>
      <c r="D6" s="186"/>
      <c r="E6" s="186"/>
      <c r="F6" s="186"/>
      <c r="G6" s="189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76"/>
      <c r="V6" s="192"/>
      <c r="W6" s="176"/>
      <c r="X6" s="176"/>
    </row>
    <row r="7" spans="1:24" ht="23.25" customHeight="1" thickBot="1" x14ac:dyDescent="0.35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0">
        <v>8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26">
        <v>9</v>
      </c>
      <c r="V7" s="73">
        <v>10</v>
      </c>
      <c r="W7" s="26">
        <v>11</v>
      </c>
      <c r="X7" s="26">
        <v>12</v>
      </c>
    </row>
    <row r="8" spans="1:24" ht="28.8" x14ac:dyDescent="0.3">
      <c r="A8" s="39">
        <v>1</v>
      </c>
      <c r="B8" s="6" t="s">
        <v>35</v>
      </c>
      <c r="C8" s="6" t="s">
        <v>36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28.8" x14ac:dyDescent="0.3">
      <c r="A9" s="39">
        <v>2</v>
      </c>
      <c r="B9" s="6" t="s">
        <v>37</v>
      </c>
      <c r="C9" s="6" t="s">
        <v>36</v>
      </c>
      <c r="D9" s="6">
        <v>25</v>
      </c>
      <c r="E9" s="6">
        <f t="shared" ref="E9:E10" si="0">W9</f>
        <v>1949.31</v>
      </c>
      <c r="F9" s="6">
        <f t="shared" ref="F9:F10" si="1">V9</f>
        <v>32.69</v>
      </c>
      <c r="G9" s="43">
        <f>IF(E9=0,0,ROUND(E9/(E9+F9),4))</f>
        <v>0.98350000000000004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ROUND(U9*0.227,2)</f>
        <v>32.69</v>
      </c>
      <c r="W9" s="79">
        <f t="shared" ref="W9:W28" si="3">H9-V9</f>
        <v>1949.31</v>
      </c>
      <c r="X9" s="78">
        <f>IF(W9=0,0,ROUND(W9/(W9+V9)*100%,4))</f>
        <v>0.98350000000000004</v>
      </c>
    </row>
    <row r="10" spans="1:24" ht="28.8" x14ac:dyDescent="0.3">
      <c r="A10" s="39">
        <v>3</v>
      </c>
      <c r="B10" s="6" t="s">
        <v>38</v>
      </c>
      <c r="C10" s="6" t="s">
        <v>36</v>
      </c>
      <c r="D10" s="6">
        <v>30.6</v>
      </c>
      <c r="E10" s="6">
        <f t="shared" si="0"/>
        <v>1955.62</v>
      </c>
      <c r="F10" s="6">
        <f t="shared" si="1"/>
        <v>28.38</v>
      </c>
      <c r="G10" s="43">
        <f>IF(E10=0,0,ROUND(E10/(E10+F10),4))</f>
        <v>0.98570000000000002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ROUND(U10*0.227,2)</f>
        <v>28.38</v>
      </c>
      <c r="W10" s="79">
        <f t="shared" si="3"/>
        <v>1955.62</v>
      </c>
      <c r="X10" s="78">
        <f>IF(W10=0,0,ROUND(W10/(W10+V10)*100%,4))</f>
        <v>0.98570000000000002</v>
      </c>
    </row>
    <row r="11" spans="1:24" ht="15.6" hidden="1" x14ac:dyDescent="0.3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6" hidden="1" x14ac:dyDescent="0.3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6" hidden="1" x14ac:dyDescent="0.3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6" hidden="1" x14ac:dyDescent="0.3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6" hidden="1" x14ac:dyDescent="0.3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6" hidden="1" x14ac:dyDescent="0.3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6" hidden="1" x14ac:dyDescent="0.3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6" hidden="1" x14ac:dyDescent="0.3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6" hidden="1" x14ac:dyDescent="0.3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6" hidden="1" x14ac:dyDescent="0.3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6" hidden="1" x14ac:dyDescent="0.3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6" hidden="1" x14ac:dyDescent="0.3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6" hidden="1" x14ac:dyDescent="0.3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6" hidden="1" x14ac:dyDescent="0.3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6" hidden="1" x14ac:dyDescent="0.3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6" hidden="1" x14ac:dyDescent="0.3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6" hidden="1" x14ac:dyDescent="0.3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6" hidden="1" x14ac:dyDescent="0.3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5">
      <c r="A29" s="162" t="s">
        <v>19</v>
      </c>
      <c r="B29" s="163"/>
      <c r="C29" s="163"/>
      <c r="D29" s="59">
        <f>SUM(D8:D28)</f>
        <v>95.6</v>
      </c>
      <c r="E29" s="60">
        <f>SUM(E8:E28)</f>
        <v>5874.6</v>
      </c>
      <c r="F29" s="60">
        <f t="shared" ref="F29" si="10">SUM(F8:F28)</f>
        <v>87.399999999999991</v>
      </c>
      <c r="G29" s="75">
        <f>IF(E29=0,0,ROUND(E29/(E29+F29),4))</f>
        <v>0.98529999999999995</v>
      </c>
      <c r="H29" s="44">
        <f>SUM(H8:H28)</f>
        <v>5962</v>
      </c>
      <c r="I29" s="16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33">
        <f>SUM(U8:U28)</f>
        <v>385</v>
      </c>
      <c r="V29" s="83">
        <f>SUM(V8:V28)</f>
        <v>87.399999999999991</v>
      </c>
      <c r="W29" s="80">
        <f>SUM(W8:W28)</f>
        <v>5874.6</v>
      </c>
      <c r="X29" s="78">
        <f>IF(W29=0,0,ROUND(W29/(W29+V29)*100%,4))</f>
        <v>0.98529999999999995</v>
      </c>
    </row>
    <row r="30" spans="1:24" ht="15.6" x14ac:dyDescent="0.3">
      <c r="A30" s="34"/>
      <c r="B30" s="25"/>
      <c r="C30" s="25"/>
      <c r="D30" s="25"/>
      <c r="E30" s="25"/>
      <c r="F30" s="25"/>
      <c r="G30" s="25"/>
    </row>
    <row r="31" spans="1:24" ht="15.6" x14ac:dyDescent="0.3">
      <c r="A31" s="34"/>
      <c r="B31" s="25"/>
      <c r="C31" s="25"/>
      <c r="D31" s="25"/>
      <c r="E31" s="25"/>
      <c r="F31" s="25"/>
      <c r="G31" s="25"/>
    </row>
    <row r="32" spans="1:24" ht="15.6" x14ac:dyDescent="0.3">
      <c r="A32" s="34"/>
      <c r="B32" s="25"/>
      <c r="C32" s="25"/>
      <c r="D32" s="25"/>
      <c r="E32" s="25"/>
      <c r="F32" s="25"/>
      <c r="G32" s="25"/>
    </row>
    <row r="33" spans="1:8" ht="15.6" x14ac:dyDescent="0.3">
      <c r="A33" s="34"/>
      <c r="B33" s="25"/>
      <c r="C33" s="25"/>
      <c r="D33" s="25"/>
      <c r="E33" s="25"/>
      <c r="F33" s="25"/>
      <c r="G33" s="25"/>
    </row>
    <row r="34" spans="1:8" ht="15.6" x14ac:dyDescent="0.3">
      <c r="B34" s="25"/>
      <c r="C34" s="25"/>
      <c r="D34" s="25"/>
      <c r="E34" s="25"/>
      <c r="F34" s="25"/>
      <c r="G34" s="25"/>
    </row>
    <row r="37" spans="1:8" x14ac:dyDescent="0.3">
      <c r="G37" s="38"/>
      <c r="H37" s="38"/>
    </row>
    <row r="38" spans="1:8" x14ac:dyDescent="0.3">
      <c r="G38" s="38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3"/>
      <c r="B1" s="193"/>
      <c r="C1" s="193"/>
      <c r="D1" s="193"/>
      <c r="E1" s="193"/>
    </row>
    <row r="2" spans="1:5" ht="70.5" customHeight="1" x14ac:dyDescent="0.3">
      <c r="A2" s="62" t="s">
        <v>72</v>
      </c>
      <c r="B2" s="62" t="s">
        <v>39</v>
      </c>
      <c r="C2" s="62" t="s">
        <v>40</v>
      </c>
      <c r="D2" s="62" t="s">
        <v>41</v>
      </c>
      <c r="E2" s="63" t="s">
        <v>42</v>
      </c>
    </row>
    <row r="3" spans="1:5" x14ac:dyDescent="0.3">
      <c r="A3" s="49">
        <v>2</v>
      </c>
      <c r="B3" s="49">
        <v>3</v>
      </c>
      <c r="C3" s="49">
        <v>4</v>
      </c>
      <c r="D3" s="49">
        <v>5</v>
      </c>
      <c r="E3" s="65" t="s">
        <v>43</v>
      </c>
    </row>
    <row r="4" spans="1:5" ht="45" customHeight="1" x14ac:dyDescent="0.3">
      <c r="A4" s="76" t="s">
        <v>58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3.2" x14ac:dyDescent="0.3">
      <c r="A5" s="76" t="s">
        <v>59</v>
      </c>
      <c r="B5" s="50">
        <v>10000</v>
      </c>
      <c r="C5" s="52">
        <f>'Ģimenes ārsta prakse'!G9</f>
        <v>0.98350000000000004</v>
      </c>
      <c r="D5" s="51">
        <f>B5*C5</f>
        <v>9835</v>
      </c>
      <c r="E5" s="15">
        <f t="shared" ref="E5:E10" si="0">B5-D5</f>
        <v>165</v>
      </c>
    </row>
    <row r="6" spans="1:5" ht="43.2" x14ac:dyDescent="0.3">
      <c r="A6" s="76" t="s">
        <v>61</v>
      </c>
      <c r="B6" s="50">
        <v>21000</v>
      </c>
      <c r="C6" s="52">
        <f>'Ģimenes ārsta prakse'!X29</f>
        <v>0.98529999999999995</v>
      </c>
      <c r="D6" s="51">
        <f t="shared" ref="D6:D9" si="1">B6*C6</f>
        <v>20691.3</v>
      </c>
      <c r="E6" s="15">
        <f t="shared" si="0"/>
        <v>308.70000000000073</v>
      </c>
    </row>
    <row r="7" spans="1:5" ht="57.6" x14ac:dyDescent="0.3">
      <c r="A7" s="76" t="s">
        <v>73</v>
      </c>
      <c r="B7" s="50">
        <v>300</v>
      </c>
      <c r="C7" s="52">
        <f>'Ģimenes ārsta prakse'!G29</f>
        <v>0.98529999999999995</v>
      </c>
      <c r="D7" s="51">
        <f t="shared" si="1"/>
        <v>295.58999999999997</v>
      </c>
      <c r="E7" s="15">
        <f t="shared" si="0"/>
        <v>4.410000000000025</v>
      </c>
    </row>
    <row r="8" spans="1:5" ht="57.6" x14ac:dyDescent="0.3">
      <c r="A8" s="76" t="s">
        <v>74</v>
      </c>
      <c r="B8" s="50">
        <v>6000</v>
      </c>
      <c r="C8" s="52">
        <f>'Ģimenes ārsta prakse'!G29</f>
        <v>0.98529999999999995</v>
      </c>
      <c r="D8" s="51">
        <f t="shared" si="1"/>
        <v>5911.7999999999993</v>
      </c>
      <c r="E8" s="15">
        <f t="shared" si="0"/>
        <v>88.200000000000728</v>
      </c>
    </row>
    <row r="9" spans="1:5" ht="43.2" x14ac:dyDescent="0.3">
      <c r="A9" s="76" t="s">
        <v>75</v>
      </c>
      <c r="B9" s="50">
        <v>600</v>
      </c>
      <c r="C9" s="52">
        <f>'Ģimenes ārsta prakse'!G29</f>
        <v>0.98529999999999995</v>
      </c>
      <c r="D9" s="51">
        <f t="shared" si="1"/>
        <v>591.17999999999995</v>
      </c>
      <c r="E9" s="15">
        <f t="shared" si="0"/>
        <v>8.82000000000005</v>
      </c>
    </row>
    <row r="10" spans="1:5" ht="30" customHeight="1" x14ac:dyDescent="0.3">
      <c r="A10" s="76" t="s">
        <v>60</v>
      </c>
      <c r="B10" s="50">
        <v>4500</v>
      </c>
      <c r="C10" s="52">
        <f>'Ģimenes ārsta prakse'!X29</f>
        <v>0.98529999999999995</v>
      </c>
      <c r="D10" s="51">
        <f>B10*C10</f>
        <v>4433.8499999999995</v>
      </c>
      <c r="E10" s="15">
        <f t="shared" si="0"/>
        <v>66.150000000000546</v>
      </c>
    </row>
    <row r="11" spans="1:5" ht="15" thickBot="1" x14ac:dyDescent="0.35">
      <c r="A11" s="77" t="s">
        <v>65</v>
      </c>
      <c r="B11" s="69">
        <f>SUM(B4:B10)</f>
        <v>50400</v>
      </c>
      <c r="C11" s="70" t="s">
        <v>44</v>
      </c>
      <c r="D11" s="71">
        <f>SUM(D4:D10)</f>
        <v>49653.119999999995</v>
      </c>
      <c r="E11" s="72">
        <f>SUM(E4:E10)</f>
        <v>746.8800000000025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D12" sqref="D12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4"/>
    <col min="6" max="16384" width="9.109375" style="3"/>
  </cols>
  <sheetData>
    <row r="1" spans="1:5" ht="29.4" thickBot="1" x14ac:dyDescent="0.35">
      <c r="A1" s="194" t="s">
        <v>45</v>
      </c>
      <c r="B1" s="194"/>
      <c r="C1" s="194"/>
      <c r="D1" s="194"/>
      <c r="E1" s="22"/>
    </row>
    <row r="2" spans="1:5" ht="86.4" x14ac:dyDescent="0.3">
      <c r="A2" s="61" t="s">
        <v>46</v>
      </c>
      <c r="B2" s="62" t="s">
        <v>47</v>
      </c>
      <c r="C2" s="62" t="s">
        <v>48</v>
      </c>
      <c r="D2" s="63" t="s">
        <v>49</v>
      </c>
      <c r="E2" s="22" t="s">
        <v>50</v>
      </c>
    </row>
    <row r="3" spans="1:5" ht="14.4" x14ac:dyDescent="0.3">
      <c r="A3" s="64">
        <v>1</v>
      </c>
      <c r="B3" s="49">
        <v>2</v>
      </c>
      <c r="C3" s="49" t="s">
        <v>51</v>
      </c>
      <c r="D3" s="65">
        <v>4</v>
      </c>
      <c r="E3" s="3"/>
    </row>
    <row r="4" spans="1:5" ht="37.200000000000003" thickBot="1" x14ac:dyDescent="0.35">
      <c r="A4" s="66">
        <f>Kopsavilkums!I31</f>
        <v>50420</v>
      </c>
      <c r="B4" s="67">
        <f>Kopsavilkums!J31</f>
        <v>49673.119999999995</v>
      </c>
      <c r="C4" s="67">
        <f>A4-B4</f>
        <v>746.88000000000466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5" customWidth="1"/>
    <col min="2" max="2" width="22.109375" style="85" customWidth="1"/>
    <col min="3" max="3" width="25.6640625" style="85" customWidth="1"/>
    <col min="4" max="16384" width="9.33203125" style="85"/>
  </cols>
  <sheetData>
    <row r="1" spans="1:5" ht="14.4" x14ac:dyDescent="0.3">
      <c r="A1" s="196" t="s">
        <v>63</v>
      </c>
      <c r="B1" s="197"/>
      <c r="C1" s="198"/>
      <c r="D1" s="84"/>
    </row>
    <row r="2" spans="1:5" ht="14.4" x14ac:dyDescent="0.3">
      <c r="A2" s="89"/>
      <c r="B2" s="90"/>
      <c r="C2" s="90"/>
    </row>
    <row r="3" spans="1:5" s="87" customFormat="1" ht="28.8" x14ac:dyDescent="0.3">
      <c r="A3" s="98" t="s">
        <v>64</v>
      </c>
      <c r="B3" s="91" t="s">
        <v>65</v>
      </c>
      <c r="C3" s="91" t="s">
        <v>66</v>
      </c>
      <c r="D3" s="86" t="s">
        <v>15</v>
      </c>
    </row>
    <row r="4" spans="1:5" ht="27.6" x14ac:dyDescent="0.3">
      <c r="A4" s="92" t="s">
        <v>69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27.6" x14ac:dyDescent="0.3">
      <c r="A5" s="92" t="s">
        <v>67</v>
      </c>
      <c r="B5" s="93">
        <f>Kopsavilkums!J31-'Finansēšanas plāns'!B4</f>
        <v>6816.1199999999953</v>
      </c>
      <c r="C5" s="94">
        <f>IF(B5&gt;0,B5/B7,0)</f>
        <v>0.13518683062276865</v>
      </c>
      <c r="D5" s="86" t="s">
        <v>15</v>
      </c>
    </row>
    <row r="6" spans="1:5" ht="27.6" x14ac:dyDescent="0.3">
      <c r="A6" s="92" t="s">
        <v>70</v>
      </c>
      <c r="B6" s="93">
        <f>Kopsavilkums!K31</f>
        <v>746.88000000000056</v>
      </c>
      <c r="C6" s="94">
        <f>IF(B6&gt;0,B6/B7,0)</f>
        <v>1.4813169377231268E-2</v>
      </c>
      <c r="D6" s="86" t="s">
        <v>15</v>
      </c>
    </row>
    <row r="7" spans="1:5" ht="27.6" x14ac:dyDescent="0.3">
      <c r="A7" s="95" t="s">
        <v>68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27.6" x14ac:dyDescent="0.3">
      <c r="D8" s="86" t="s">
        <v>15</v>
      </c>
    </row>
    <row r="9" spans="1:5" x14ac:dyDescent="0.3">
      <c r="B9" s="88"/>
      <c r="C9" s="195"/>
      <c r="D9" s="195"/>
      <c r="E9" s="84"/>
    </row>
    <row r="10" spans="1:5" x14ac:dyDescent="0.3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52</v>
      </c>
      <c r="C1" s="7" t="s">
        <v>53</v>
      </c>
      <c r="D1" s="7" t="s">
        <v>54</v>
      </c>
    </row>
    <row r="2" spans="1:6" s="3" customFormat="1" ht="24" customHeight="1" x14ac:dyDescent="0.3">
      <c r="A2" s="8" t="s">
        <v>55</v>
      </c>
      <c r="B2" s="5">
        <f>Kopsavilkums!J31</f>
        <v>49673.119999999995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56</v>
      </c>
      <c r="B3" s="5">
        <f>Kopsavilkums!K31</f>
        <v>746.88000000000056</v>
      </c>
      <c r="C3" s="5"/>
      <c r="D3" s="5">
        <f>IF(B3&lt;C3,0,B3-C3)</f>
        <v>746.88000000000056</v>
      </c>
    </row>
    <row r="4" spans="1:6" s="11" customFormat="1" ht="24" customHeight="1" x14ac:dyDescent="0.3">
      <c r="A4" s="9" t="s">
        <v>33</v>
      </c>
      <c r="B4" s="12">
        <f t="shared" ref="B4:C4" si="0">SUM(B2:B3)</f>
        <v>50419.999999999993</v>
      </c>
      <c r="C4" s="12">
        <f t="shared" si="0"/>
        <v>0</v>
      </c>
      <c r="D4" s="10">
        <f>SUM(D2:D3)</f>
        <v>746.88000000000056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9C5742-F3C8-4A8A-9B15-16F2B1E9B805}"/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cp:lastPrinted>2025-04-23T11:38:31Z</cp:lastPrinted>
  <dcterms:created xsi:type="dcterms:W3CDTF">2012-10-25T11:13:17Z</dcterms:created>
  <dcterms:modified xsi:type="dcterms:W3CDTF">2025-04-23T16:41:47Z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