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24226"/>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10 (3. pielikums)\"/>
    </mc:Choice>
  </mc:AlternateContent>
  <xr:revisionPtr revIDLastSave="0" documentId="13_ncr:1_{2DC8363E-4A86-485B-83E8-8218D3CCFF87}" xr6:coauthVersionLast="36" xr6:coauthVersionMax="36" xr10:uidLastSave="{00000000-0000-0000-0000-000000000000}"/>
  <bookViews>
    <workbookView xWindow="0" yWindow="0" windowWidth="19200" windowHeight="6350" xr2:uid="{00000000-000D-0000-FFFF-FFFF00000000}"/>
  </bookViews>
  <sheets>
    <sheet name="2.1. pielikums" sheetId="12" r:id="rId1"/>
    <sheet name="2.2.a pielikums" sheetId="2" r:id="rId2"/>
    <sheet name="2.2.b pielikums" sheetId="7" r:id="rId3"/>
    <sheet name="2.3. pielikums" sheetId="8" r:id="rId4"/>
    <sheet name="2.4. pielikums" sheetId="11" r:id="rId5"/>
    <sheet name="2.5. pielikums" sheetId="13" r:id="rId6"/>
    <sheet name="2.6. pielikums" sheetId="10" r:id="rId7"/>
  </sheets>
  <definedNames>
    <definedName name="_xlnm.Print_Titles" localSheetId="1">'2.2.a pielikums'!$3:$3</definedName>
    <definedName name="_xlnm.Print_Titles" localSheetId="2">'2.2.b pielikums'!$3:$3</definedName>
  </definedNames>
  <calcPr calcId="191029" iterateDelta="1E-4"/>
  <fileRecoveryPr autoRecover="0"/>
</workbook>
</file>

<file path=xl/calcChain.xml><?xml version="1.0" encoding="utf-8"?>
<calcChain xmlns="http://schemas.openxmlformats.org/spreadsheetml/2006/main">
  <c r="D52" i="7" l="1"/>
  <c r="D44" i="7" l="1"/>
  <c r="D37" i="2"/>
  <c r="D36" i="2"/>
  <c r="D35" i="2"/>
  <c r="D44" i="2"/>
  <c r="D43" i="2"/>
  <c r="D42" i="2"/>
  <c r="D34" i="2"/>
  <c r="C17" i="8" l="1"/>
  <c r="C16" i="8"/>
  <c r="C15" i="8"/>
  <c r="C14" i="8"/>
  <c r="C13" i="8"/>
  <c r="C12" i="8"/>
  <c r="C6" i="8"/>
  <c r="C9" i="8"/>
  <c r="C8" i="8"/>
  <c r="C7" i="8"/>
  <c r="D7" i="13"/>
  <c r="D6" i="13"/>
  <c r="D53" i="7" l="1"/>
  <c r="D54" i="7" s="1"/>
  <c r="D55" i="7" s="1"/>
  <c r="D56" i="7" s="1"/>
  <c r="D57" i="7" s="1"/>
  <c r="D58" i="7" s="1"/>
  <c r="C51" i="7" s="1"/>
  <c r="D45" i="7"/>
  <c r="D46" i="7" s="1"/>
  <c r="D47" i="7" s="1"/>
  <c r="D48" i="7" s="1"/>
  <c r="D49" i="7" s="1"/>
  <c r="D50" i="7" s="1"/>
  <c r="C43" i="7" s="1"/>
  <c r="D34" i="7"/>
  <c r="D35" i="7" s="1"/>
  <c r="D25" i="7"/>
  <c r="D26" i="7" s="1"/>
  <c r="D16" i="7"/>
  <c r="D17" i="7" s="1"/>
  <c r="D6" i="7"/>
  <c r="D7" i="7" s="1"/>
  <c r="D36" i="7" l="1"/>
  <c r="D37" i="7" s="1"/>
  <c r="D27" i="7"/>
  <c r="D28" i="7" s="1"/>
  <c r="D29" i="7" s="1"/>
  <c r="D30" i="7" s="1"/>
  <c r="D31" i="7" s="1"/>
  <c r="D32" i="7" s="1"/>
  <c r="C24" i="7" s="1"/>
  <c r="D18" i="7"/>
  <c r="D19" i="7" s="1"/>
  <c r="D20" i="7" s="1"/>
  <c r="D21" i="7" s="1"/>
  <c r="D22" i="7" s="1"/>
  <c r="D23" i="7" s="1"/>
  <c r="C15" i="7" s="1"/>
  <c r="D8" i="7"/>
  <c r="D9" i="7" s="1"/>
  <c r="D38" i="7" l="1"/>
  <c r="D39" i="7" s="1"/>
  <c r="D40" i="7" s="1"/>
  <c r="D41" i="7" s="1"/>
  <c r="D42" i="7" s="1"/>
  <c r="C33" i="7" s="1"/>
  <c r="D10" i="7"/>
  <c r="D11" i="7" s="1"/>
  <c r="D12" i="7" s="1"/>
  <c r="D13" i="7" s="1"/>
  <c r="D14" i="7" s="1"/>
  <c r="C5" i="7" s="1"/>
  <c r="C4" i="7" l="1"/>
  <c r="D25" i="2"/>
  <c r="D26" i="2" s="1"/>
  <c r="D16" i="2"/>
  <c r="D17" i="2" s="1"/>
  <c r="D6" i="2"/>
  <c r="D7" i="2" s="1"/>
  <c r="D45" i="2" l="1"/>
  <c r="D46" i="2" s="1"/>
  <c r="D47" i="2" s="1"/>
  <c r="D48" i="2" s="1"/>
  <c r="C41" i="2" s="1"/>
  <c r="D27" i="2"/>
  <c r="D28" i="2" s="1"/>
  <c r="D29" i="2" s="1"/>
  <c r="D30" i="2" s="1"/>
  <c r="D31" i="2" s="1"/>
  <c r="D32" i="2" s="1"/>
  <c r="C24" i="2" s="1"/>
  <c r="D18" i="2"/>
  <c r="D19" i="2" s="1"/>
  <c r="D20" i="2" s="1"/>
  <c r="D21" i="2" s="1"/>
  <c r="D22" i="2" s="1"/>
  <c r="D23" i="2" s="1"/>
  <c r="C15" i="2" s="1"/>
  <c r="D8" i="2"/>
  <c r="D9" i="2" s="1"/>
  <c r="D10" i="2" s="1"/>
  <c r="D38" i="2" l="1"/>
  <c r="D39" i="2" s="1"/>
  <c r="D40" i="2" s="1"/>
  <c r="C33" i="2" s="1"/>
  <c r="D11" i="2"/>
  <c r="D12" i="2" s="1"/>
  <c r="D13" i="2" s="1"/>
  <c r="D14" i="2" s="1"/>
  <c r="C5" i="2" s="1"/>
  <c r="C4" i="2" l="1"/>
  <c r="D71" i="7" l="1"/>
  <c r="A59" i="2" l="1"/>
  <c r="A55" i="2"/>
  <c r="B18" i="8"/>
  <c r="B10" i="8"/>
  <c r="D17" i="8"/>
  <c r="E17" i="8" s="1"/>
  <c r="F17" i="8" s="1"/>
  <c r="D16" i="8"/>
  <c r="E16" i="8" s="1"/>
  <c r="F16" i="8" s="1"/>
  <c r="D15" i="8"/>
  <c r="E15" i="8" s="1"/>
  <c r="F15" i="8" s="1"/>
  <c r="D14" i="8"/>
  <c r="E14" i="8" s="1"/>
  <c r="F14" i="8" s="1"/>
  <c r="D12" i="8"/>
  <c r="D9" i="8"/>
  <c r="E9" i="8" s="1"/>
  <c r="F9" i="8" s="1"/>
  <c r="D8" i="8"/>
  <c r="E8" i="8" s="1"/>
  <c r="F8" i="8" s="1"/>
  <c r="D7" i="8"/>
  <c r="E7" i="8" s="1"/>
  <c r="F7" i="8" s="1"/>
  <c r="B4" i="2"/>
  <c r="B4" i="7"/>
  <c r="A60" i="7"/>
  <c r="A50" i="2"/>
  <c r="E6" i="13"/>
  <c r="G6" i="13" s="1"/>
  <c r="C61" i="2" s="1"/>
  <c r="D11" i="13"/>
  <c r="E11" i="13" s="1"/>
  <c r="D10" i="13"/>
  <c r="D9" i="13"/>
  <c r="A69" i="7"/>
  <c r="A68" i="7"/>
  <c r="A67" i="7"/>
  <c r="A66" i="7"/>
  <c r="A65" i="7"/>
  <c r="A64" i="7"/>
  <c r="A63" i="7"/>
  <c r="A52" i="2"/>
  <c r="A51" i="2"/>
  <c r="A60" i="2"/>
  <c r="A58" i="2"/>
  <c r="A57" i="2"/>
  <c r="A56" i="2"/>
  <c r="A54" i="2"/>
  <c r="A53" i="2"/>
  <c r="U23" i="11"/>
  <c r="U43" i="11"/>
  <c r="U37" i="11"/>
  <c r="U48" i="11"/>
  <c r="U47" i="11"/>
  <c r="U46" i="11"/>
  <c r="U45" i="11"/>
  <c r="U44" i="11"/>
  <c r="U42" i="11"/>
  <c r="U41" i="11"/>
  <c r="U40" i="11"/>
  <c r="U39" i="11"/>
  <c r="U38" i="11"/>
  <c r="A71" i="7"/>
  <c r="U32" i="11"/>
  <c r="U16" i="11"/>
  <c r="U31" i="11"/>
  <c r="U15" i="11"/>
  <c r="U30" i="11"/>
  <c r="U14" i="11"/>
  <c r="U29" i="11"/>
  <c r="U13" i="11"/>
  <c r="U28" i="11"/>
  <c r="U12" i="11"/>
  <c r="U27" i="11"/>
  <c r="U11" i="11"/>
  <c r="U26" i="11"/>
  <c r="U10" i="11"/>
  <c r="U25" i="11"/>
  <c r="U9" i="11"/>
  <c r="U24" i="11"/>
  <c r="U8" i="11"/>
  <c r="U7" i="11"/>
  <c r="U22" i="11"/>
  <c r="U6" i="11"/>
  <c r="U21" i="11"/>
  <c r="U5" i="11"/>
  <c r="V42" i="11" l="1"/>
  <c r="V43" i="11"/>
  <c r="V37" i="11"/>
  <c r="V40" i="11"/>
  <c r="E9" i="13"/>
  <c r="G9" i="13" s="1"/>
  <c r="C71" i="7" s="1"/>
  <c r="V48" i="11"/>
  <c r="C10" i="8"/>
  <c r="V41" i="11"/>
  <c r="C18" i="8"/>
  <c r="V45" i="11"/>
  <c r="V44" i="11"/>
  <c r="V46" i="11"/>
  <c r="V38" i="11"/>
  <c r="V39" i="11"/>
  <c r="V47" i="11"/>
  <c r="D13" i="8"/>
  <c r="E13" i="8" s="1"/>
  <c r="F13" i="8" s="1"/>
  <c r="E12" i="8"/>
  <c r="F12" i="8" s="1"/>
  <c r="D6" i="8"/>
  <c r="C69" i="7" l="1"/>
  <c r="C59" i="2"/>
  <c r="C60" i="7"/>
  <c r="C50" i="2"/>
  <c r="C68" i="7"/>
  <c r="C58" i="2"/>
  <c r="C66" i="7"/>
  <c r="C57" i="2"/>
  <c r="C65" i="7"/>
  <c r="C55" i="2"/>
  <c r="C61" i="7"/>
  <c r="C51" i="2"/>
  <c r="C67" i="7"/>
  <c r="C56" i="2"/>
  <c r="C63" i="7"/>
  <c r="C53" i="2"/>
  <c r="C64" i="7"/>
  <c r="C54" i="2"/>
  <c r="C62" i="7"/>
  <c r="C52" i="2"/>
  <c r="D18" i="8"/>
  <c r="D10" i="8"/>
  <c r="E6" i="8"/>
  <c r="F6" i="8" s="1"/>
  <c r="F18" i="8"/>
  <c r="E18" i="8"/>
  <c r="C70" i="7" l="1"/>
  <c r="E10" i="8"/>
  <c r="F10" i="8"/>
  <c r="C59" i="7" l="1"/>
  <c r="B72" i="7" s="1"/>
  <c r="C60" i="2"/>
  <c r="C49" i="2" l="1"/>
  <c r="B62" i="2" s="1"/>
</calcChain>
</file>

<file path=xl/sharedStrings.xml><?xml version="1.0" encoding="utf-8"?>
<sst xmlns="http://schemas.openxmlformats.org/spreadsheetml/2006/main" count="417" uniqueCount="161">
  <si>
    <t>2.1. pielikums</t>
  </si>
  <si>
    <r>
      <t>Pakalpojuma "Dienas aprūpes centri personām ar garīga rakstura traucējumiem" apraksts</t>
    </r>
    <r>
      <rPr>
        <sz val="12"/>
        <color indexed="8"/>
        <rFont val="Arial"/>
        <family val="1"/>
        <charset val="186"/>
      </rPr>
      <t/>
    </r>
  </si>
  <si>
    <t>Pakalpojuma mērķis</t>
  </si>
  <si>
    <t>Dienas aprūpes centrs (turpmāk –  DAC) personām ar garīga rakstura traucējumiem dienas laikā nodrošina sociālās aprūpes un sociālās rehabilitācijas pakalpojumus, sociālo prasmju attīstību, izglītošanu un brīvā laika pavadīšanas iespējas.</t>
  </si>
  <si>
    <t>Pakalpojuma  saturs</t>
  </si>
  <si>
    <t>Klientam saskaņā ar Ministru kabineta 2017. gada 13. jūnija noteikumiem Nr. 338 "Prasības sociālo pakalpojumu sniedzējiem" (turpmāk – MK noteikumi Nr. 338) 137. punktu nodrošina:
- uzraudzību un individuālu atbalstu;
- palīdzību pašaprūpē atbilstoši nepieciešamībai;
- sociālā darba speciālista konsultācijas atbilstoši nepieciešamībai;
- kognitīvo spēju uzturēšanu vai attīstīšanu;
- nodarbinātību veicinošo prasmju attīstīšanas nodarbības (piemēram, aušana, kokapstrāde, šūšana, keramika) un pastāvīgās funkcionēšanas spēju (piemēram, mājturības darbi, kulinārijas nodarbības, informācijas tehnoloģiju apguve) attīstīšanu vai sīkās motorikas (piemēram, rokdarbi, veidošana, motoriku attīstošās spēles), pašaprūpes un patstāvīgās funkcionēšanas (ēdiena pagatavošana, galda klāšana, mājturības darbi, informācijas un komunikācijas tehnoloģiju lietošana) un citu prasmju attīstību veicinošas nodarbības atbilstoši klienta vecumam un funkcionālajam stāvoklim;
- mākslas un mākslinieciskās pašdarbības spēju attīstīšanas nodarbības (piemēram, zīmēšana, mūzika, dažādu mākslas terapiju pielietošana, teātra uzvedumu veidošana, grāmatu lasīšana, audioierakstu klausīšanās, kino)
- fiziskās aktivitātes;
- brīvā laika aktivitātes un relaksējošās nodarbības, atbilstoši dienas ritmam;
- klientu informēšanas un izglītošanas pasākumus, atbilstoši nepieciešamībai; 
- speciālistu konsultācijas (piemēram, ergoterapeits, fizioterapeits, psihologs) pēc nepieciešamības un iespējām;
- pastaigas svaigā gaisā. 
Saskaņā ar MK noteikumu Nr. 338 139. punktu DAC pakalpojuma sniedzējs klientam organizē ēdināšanu vai nodrošina iespēju ēst līdzi paņemto ēdienu.</t>
  </si>
  <si>
    <t>Pakalpojuma apjoms un īpašie nosacījumi</t>
  </si>
  <si>
    <t>Klientam nepieciešamais pakalpojuma apjoms tiek pielāgots individuāli atbilstoši katra klienta vajadzībām.
DAC strādā pilnu darba dienu – ir atvērts 8 stundas katru darba dienu, pirmssvētku dienās centra darba diena ir par vienu stundu īsāka.</t>
  </si>
  <si>
    <t>DAC pakalpojuma izmaksas par vienu klientu ir aprēķinātas, pieņemot, ka vienā centrā pakalpojumu saņem 20 klienti. DAC saņem aprēķināto vienas dienas izmaksu summu atbilstoši klientu skaitam un darba dienu skaitam.</t>
  </si>
  <si>
    <t>2.2.a pielikums</t>
  </si>
  <si>
    <t>Pakalpojuma "Dienas aprūpes centri personām ar garīga rakstura traucējumiem, kurām ir pašaprūpes iemaņas (bez aprūpes)"  vienības izmaksu standarta likmes aprēķins</t>
  </si>
  <si>
    <t xml:space="preserve"> Slodze</t>
  </si>
  <si>
    <t>Izmaksas                         par 1 klientu                dienā</t>
  </si>
  <si>
    <t>Aprēķins</t>
  </si>
  <si>
    <t>Paskaidrojums</t>
  </si>
  <si>
    <t>Apraksts</t>
  </si>
  <si>
    <t>Atlīdzības izmaksas kopā</t>
  </si>
  <si>
    <t xml:space="preserve">DAC bez aprūpes atrodas klienti, kuriem nav nepieciešama aprūpe. DAC bez aprūpes ir nepieciešami 3 darbinieki (3 slodzes) (neskaitot sociālo darbinieku), kas nodrošinās darbu tieši ar klientu (vidēji 6 – 7 klienti uz 1 slodzi). </t>
  </si>
  <si>
    <t xml:space="preserve">Sociālais rehabilitētājs vai cits speciālists –  nodarbību vadītājs uz 20 klientiem 40 h nedēļā (8 h darba dienā) </t>
  </si>
  <si>
    <t>mēnešalgas bāze</t>
  </si>
  <si>
    <t xml:space="preserve">Minētās slodzes var sadalīt starp vairākiem speciālistiem DAC, piesaistot citus speciālistus nodarbību vadīšanai (nodarbību vadītāju (mūzikas, mākslas u.c.) ergoterapeitu, rehabilitologu u.c.), lai nodrošinātu daudzveidīgas nodarbības, atbilstoši klientu vajadzībām un interesēm (produktivitātes un patstāvīgas dzīves prasmju apgūšana, radošās darbnīcas, dažādu terapiju nodarbības,brīvā laika organizēšana utt) un pašvaldības iespējām.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prasmes. </t>
  </si>
  <si>
    <t>piemaksa 25%</t>
  </si>
  <si>
    <t>mēnešalgas bāze un piemaksa 25%</t>
  </si>
  <si>
    <t>VSAOI 23.59%</t>
  </si>
  <si>
    <t>atlīdzība mēnesī (1 slodze)</t>
  </si>
  <si>
    <t>atlīdzība mēnesī (2 slodzes)</t>
  </si>
  <si>
    <t>atlīdzība gadā</t>
  </si>
  <si>
    <t>atlīdzība stundā</t>
  </si>
  <si>
    <t>atlīdzība darba dienā (20 klienti)</t>
  </si>
  <si>
    <t>atlīdzība darba dienā (1 klients)</t>
  </si>
  <si>
    <t xml:space="preserve">Sociālais rehabilitētājs uz 20 klientiem 40 h nedēļā (8 h darba dienā) </t>
  </si>
  <si>
    <t>Speciālists tiek piesaistīti atbilstoši iespējām un konkrētajiem pieejamajiem cilvcēkresursiem pašvaldībā, kurā tiek izveidots DAC. Ja pašvaldībā nav pieejams sociālais rehabilitētājs, tad var piesaistīt citu sociāla darba speciālistu, piemēram, sociālo darbinieku.  
Pienākumi: (1) ievākt informāciju par klienta vajadzībām un novērtēt viņa sociālās iemaņas; (2) palīdzēt personām ar funkcionāliem traucējumiem uzlabot viņu sociālās funkcionēšanas spējas;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sociālās prasmes.</t>
  </si>
  <si>
    <t xml:space="preserve">Sociālais darbinieks uz 20 klientiem 40 h nedēļā (8 h darba dienā) </t>
  </si>
  <si>
    <t xml:space="preserve">Pienākumi: (1) psihosociālais darbs; (2) sociālā gadījuma vadīšana –  vadīt klienta sociālo problēmu risināšanu, piesaistot nepieciešamos speciālistus; (3) strādāt ar klientu individuāli vai grupā, lai  identificētu sociālo problēmu un noteiktu atbalsta veidus; (4) analizēt klienta sociālo problēmu un palīdzēt rast problēmu risinājuma iespējas; (5) nodrošināt klienta sociālā atbalsta tīkla veidošanu; (6) strādāt ar grupu, lai palīdzētu klientam attīstīt nepieciešamās prasmes; (7) aizstāvēt  klientu intereses; (8) veidot sadarbību ar citām institūcijām.
</t>
  </si>
  <si>
    <t>DAC vadītājs</t>
  </si>
  <si>
    <t>Pienākumi: (1) vadīt struktūrvienības darbu; (2) pārraudzīt citu darbinieku darbu; (3) iesaistīties sarežģītu problēmu risināšanā.</t>
  </si>
  <si>
    <t>atlīdzība mēnesī (0.5 slodzes)</t>
  </si>
  <si>
    <t>DAC grāmatvedis</t>
  </si>
  <si>
    <t>Pienākumi: (1) gatavot pārskatus grāmatvedības jomā, veikt tiem nepieciešamos aprēķinus; (2) piedalīties gada un ceturkšņa pārskatu sastādīšanā; (3) veikt pilnu grāmatvedības uzskaiti iestādē/struktūrvienībā.</t>
  </si>
  <si>
    <t>atlīdzība mēnesī (0.2 slodzes)</t>
  </si>
  <si>
    <t>Ar pakalpojuma  administrēšanu, prasību nodrošināšanu un klientu uzturēšanu saistītās izmaksas  kopā</t>
  </si>
  <si>
    <t>Inflācija % [1]</t>
  </si>
  <si>
    <t>Vidējās izmaksas aprēķinātas saskaņā ar 18 DAC iesniegtajām izmaksu tāmēm par 2014., 2015. un 2016. gadu. Aprēķinu skat. 2.4. pielikumā.</t>
  </si>
  <si>
    <t>Tiek nodrošināta ēdināšana 1 rezi dienā – pusdienas. Ēdināšanas izmaksas visiem pakalpojumiem tiek nodrošinātas vienādā apmērā. Pārtika, samaksa par izdevumiem ēdināšanas nodrošināšanai, kā arī ēdināšanas pakalpojumi.</t>
  </si>
  <si>
    <t>Mācību materiāli un līdzekļi, lai nodrošinātu nodarbības klientiem.</t>
  </si>
  <si>
    <t>Telpu īres izmaksas, komunālie pakalpojumi (apkure, ūdens un kanalizācija, elektrība, gāze, atkritumu izvešana) un uzturēšanas pakalpojumi (apdrošināšana, signalizācijas sistēmu uzstādīšana, remontdarbu pakalpojumi).</t>
  </si>
  <si>
    <t>Aprēķinu skat. 2.3. pielikumā.</t>
  </si>
  <si>
    <t>Supervīzija</t>
  </si>
  <si>
    <t>Aprēķinu skat. 2.5. pielikumā.
Obligātās supervīzijas prasības sociālo pakalpojumu sniedzējiem noteiktas Ministru kabineta 2017. gada 13. jūnija noteikumu Nr. 338 9.2. apakšpunktā un 186. punktā.</t>
  </si>
  <si>
    <t>Kopā:</t>
  </si>
  <si>
    <t>2.2.b pielikums</t>
  </si>
  <si>
    <t>Pakalpojuma "Dienas aprūpes centri personām ar garīga rakstura traucējumiem, kurām nepieciešams atbalsts aprūpē" vienības izmaksu standarta likmes āprēķins</t>
  </si>
  <si>
    <t>Izmaksas 1 klientam dienā</t>
  </si>
  <si>
    <t>DAC ar aprūpi atrodas klienti, kuriem ir nepieciešama aprūpe. DAC ar aprūpi ir nepieciešami 5 darbinieki (5 slodzes) (neskaitot sociālo darbinieku), kas nodrošinās darbu tieši ar klientu (vidēji 4 klienti uz 1 slodzi).</t>
  </si>
  <si>
    <t>Speciālisti tiek piesaistīti atbilstoši iespējām un konkrētajiem pieejamajiem cilvēkresursiem pašvaldībā, kurā tiek izveidots DAC, un, ja pašvaldībā nav pieejams sociālais rehabilitētājs, tad var piesaistīt citu sociāla darba speciālistu, piemēram, sociālo darbinieku.
Sociālajam rehabilitētājam ir jābūt nodrošinātai vismaz 0.5 slodzei, ar atlikušo slodžu sadali DAC var variēt, piesaistot citus speciālistus nodarbību vadīšanai, lai nodrošinātu daudzveidīgas nodarbības, atbilstoši klientu vajadzībām un interesēm (pašaprūpes prasmju apgūšana, produktivitātes attīstīšana, radošās darbnīcas, dažādu terapiju nodarbības,brīvā laika organizēšana utt).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palīdzēt sociālajam darbiniekam sadarbībā ar citiem speciālistiem izstrādāt un īstenot klientu individuālos sociālās rehabilitācijas plānus; (5) palīdzēt klientam atrast risinājuma variantus sociālo problēmu gadījumos; (6) palīdzēt klientam atrast un piekļūt dažāda veida resursiem; (7) palīdzēt klientam uzlabot esošās un apgūt jaunas prasmes; (8) skaidrot informāciju un palīdzēt izmantot alternatīvās komunikācijas līdzekļus un tehniskos palīglīdzekļus.</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</si>
  <si>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</si>
  <si>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 xml:space="preserve">Sociālais aprūpētājs uz 20 klientiem 40 h nedēļā (8 h darba dienā) </t>
  </si>
  <si>
    <t>Pienākumi: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</si>
  <si>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 xml:space="preserve">Aprūpētājs uz 20 klientiem 40 h nedēļā
(8 h darba dienā) </t>
  </si>
  <si>
    <t>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</si>
  <si>
    <t>Tiek nodrošināta ēdināšana 1 rezi dienā – pusdienas. Ēdināšanas izmaksas visiem pakalpojumiem tiek nodrošinātas vienādā apmērā. Pārtika, samaksa par izdevumiem ēdināšanas nodrošināšanai, kā arī ēdināšanas pakalpojumi</t>
  </si>
  <si>
    <t>Mācību materiāli un līdzekļi</t>
  </si>
  <si>
    <t>Mācību materiāli un līdzekļi, lai nodrošinātu nodarbības klientiem</t>
  </si>
  <si>
    <t>Kancelejas un biroja preces</t>
  </si>
  <si>
    <t>Telpu īres izmaksas, komunālie pakalpojumi (apkure, ūdens un kanalizācija, elektrība, gāze, atkritumu izvešana) un uzturēšanas pakalpojumi (apdrošināšana, signalizācijas sistēmu uzstādīšana, remontdarbu pakalpojumi)</t>
  </si>
  <si>
    <t xml:space="preserve">Darba devēja apmaksātie veselības apdrošināšanas izdevumi </t>
  </si>
  <si>
    <t>Aprēķinu skat. 2.3.pielikumā.</t>
  </si>
  <si>
    <t>2.3. pielikums</t>
  </si>
  <si>
    <t>Veselības apdrošināšanas izmaksu aprēķins DAC strādājošajiem</t>
  </si>
  <si>
    <t>Pakalpojumi/speciālisti</t>
  </si>
  <si>
    <t xml:space="preserve">Klientu skaits, kam plānots sniegt pakalpojumu </t>
  </si>
  <si>
    <t xml:space="preserve">Speciālistu (slodžu) skaits </t>
  </si>
  <si>
    <t>Veselības apdrošināšanas izmaksas gadā, euro [1]</t>
  </si>
  <si>
    <t>Veselības apdrošināšanas izmaksas par 1 klientu gadā, euro</t>
  </si>
  <si>
    <t>Veselības apdrošināšanas izmaksas par 1 klientu dienā, euro</t>
  </si>
  <si>
    <t>4=3*213.43 euro</t>
  </si>
  <si>
    <t>5=4/2</t>
  </si>
  <si>
    <t>Pakalpojuma "Dienas aprūpes centri personām ar garīga rakstura traucējumiem" aprēķini (vieglie 1 un 2 līmenis bez aprūpes)</t>
  </si>
  <si>
    <t>sociālais rehabilitētājs</t>
  </si>
  <si>
    <t>sociālais darbinieks</t>
  </si>
  <si>
    <t>grāmatvedis</t>
  </si>
  <si>
    <t>Pakalpojuma "Dienas aprūpes centri personām ar garīga rakstura traucējumiem" aprēķini (smagie 3 un 4 līmenis ar aprūpi)</t>
  </si>
  <si>
    <t>sociālais aprūpētājs</t>
  </si>
  <si>
    <t>aprūpētājs</t>
  </si>
  <si>
    <t>2.4. pielikums</t>
  </si>
  <si>
    <t>Pakalpojuma "Dienas aprūpes centri personām ar garīga rakstura traucējumiem" sniedzēju izmaksu apkopojums un vidējo izmaksu aprēķins</t>
  </si>
  <si>
    <t>Nr.</t>
  </si>
  <si>
    <t>Izdevumu pozīcija</t>
  </si>
  <si>
    <t>Izmaksas par vienu klientu dienā 2014. gadā, euro</t>
  </si>
  <si>
    <t>DAC1</t>
  </si>
  <si>
    <t>DAC2</t>
  </si>
  <si>
    <t>DAC3</t>
  </si>
  <si>
    <t>DAC4</t>
  </si>
  <si>
    <t>DAC5</t>
  </si>
  <si>
    <t>DAC6</t>
  </si>
  <si>
    <t>DAC7</t>
  </si>
  <si>
    <t>DAC8</t>
  </si>
  <si>
    <t>DAC9</t>
  </si>
  <si>
    <t>DAC10</t>
  </si>
  <si>
    <t>DAC11</t>
  </si>
  <si>
    <t>DAC12</t>
  </si>
  <si>
    <t>DAC13</t>
  </si>
  <si>
    <t>DAC14</t>
  </si>
  <si>
    <t>DAC15</t>
  </si>
  <si>
    <t>DAC16</t>
  </si>
  <si>
    <t>DAC17</t>
  </si>
  <si>
    <t>DAC18</t>
  </si>
  <si>
    <t>Vidēji</t>
  </si>
  <si>
    <t>Atlīdzība [1]</t>
  </si>
  <si>
    <t>Sakaru pakalpojumi (telefons, internets, pasts)</t>
  </si>
  <si>
    <t>-</t>
  </si>
  <si>
    <t>Ēdināšanas izdevumi</t>
  </si>
  <si>
    <t>Saimniecības un higiēnas preces</t>
  </si>
  <si>
    <t>Kancelejas preces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</si>
  <si>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</si>
  <si>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</si>
  <si>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</si>
  <si>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</si>
  <si>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</si>
  <si>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 inventārs, inventāra remonts (materiāli un pakalpojums)</t>
  </si>
  <si>
    <t>Izmaksas par vienu klientu dienā 2015. gadā, euro</t>
  </si>
  <si>
    <t>Izmaksas par vienu klientu dienā 2016. gadā, euro</t>
  </si>
  <si>
    <t>Vidēji (kopā)</t>
  </si>
  <si>
    <t>2.5. pielikums</t>
  </si>
  <si>
    <t>Supervīzijas izmaksu aprēķins pakalpojumam "Dienas aprūpes centri personām ar garīga rakstura traucējumiem"</t>
  </si>
  <si>
    <t>Speciālists</t>
  </si>
  <si>
    <t>Supervīzijas cena vienam darbiniekam, euro/gadā [1]</t>
  </si>
  <si>
    <t xml:space="preserve">Darba laiks gadā [2] </t>
  </si>
  <si>
    <t>Supervīzijas izmaksas par darba stundu (viens darbinieks)</t>
  </si>
  <si>
    <t>Vidējās supervīzijas izmaksas par darba stundu (viens darbinieks)</t>
  </si>
  <si>
    <t>Darbinieku skaits</t>
  </si>
  <si>
    <t>Vidējās supervīzijas izmaksas par darba stundu (visiem darbiniekiem) [3]</t>
  </si>
  <si>
    <t>4=2/3</t>
  </si>
  <si>
    <t>5=4 (vidējais)</t>
  </si>
  <si>
    <t>7=5*6</t>
  </si>
  <si>
    <t>DAC bez aprūpes</t>
  </si>
  <si>
    <t>Sociālā darba speciālisti [4]</t>
  </si>
  <si>
    <t>Institūcijas un struktūrvienības vadītājs</t>
  </si>
  <si>
    <t>DAC ar aprūpi</t>
  </si>
  <si>
    <t>Pārējie darbinieki</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</si>
  <si>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</si>
  <si>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</si>
  <si>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DAC (bez aprūpes) pieciem darbiniekiem un DAC ar aprūpi septiņiem darbiniekiem, ņemot vērā, ka vienas vienības izmaksu standarta likmes aprēķinā pieņemts, ka pakalpojumu nodrošina visi darbinieki, izņemot grāmatvedi (grāmatvedis neveic tiešu darbu ar klientu).</t>
  </si>
  <si>
    <t>[4] Sociālā darba speciālisti - sociālais darbinieks, sociālais rehabilitētājs un  sociālais aprūpētājs.</t>
  </si>
  <si>
    <t>2.6. pielikums</t>
  </si>
  <si>
    <t>Informācija par sociālo pakalpojumu sniedzējiem, kuru sniegtā informācija tika analizēta veidojot pakalpojuma "Dienas aprūpes centri personām ar garīga rakstura traucējumiem" izmaksas</t>
  </si>
  <si>
    <t>Izmantotā izlasē tika pārstāvēti pakalpojumu sniedzēji no trīs plānošanas reģioniem (t.i., Rīgas, Zemgales un Kurzmes plānošanas reģions).
Sākotnēji informācija par dienas aprūpes centra paklapojumu sniegšanas izmaksām tika pieprasīta no Sociālo pakalpojumu sniedzēju reģistrā reģistrētiem dienas aprūpes centra pakalpojuma sniedzējiem, kuriem ir reģistrēta klientu grupa - personas ar garīga rakstura traucējumiem un pilngadīgas personas vai visu vecumu personas. Informācija tika pieprasīta elektroniski un pa telefonu. Vienas vienības standarta likmes aprēķinā izmantoti dati no dienas aprūpes centra pakalpojumu sniedzējiem, kuri atsaucās aicinājumam sniegt pieprasīto informāciju.
Informācija iegūta no pašvaldībām un pašvaldību pakalpojumu sniedzējiem (18 pakalpojumu sniedzējiem, kas veido 45% no Sociālo pakalpojumu sniedzēju reģistrā reģistrētajiem dienas aprūpes centriem pilngadīgām personām ar garīga rakstura traucējumiem (kopā uz atlases brīdi bija reģistrēti 43 dienas aprūpes centra pakalpojumu sniedzēji, no kuriem 3 netika pieprasīta informācija, jo tie reāli nesniedza pakalpojumus)), t.sk.:
1) Rīgas plānošanas reģions – biedrības "Rīgas pilsētas Rūpju bērns" 5 DAC Rīgā, nodibinājuma "Fonds KOPĀ" 1 DAC Rīgā, biedrības "Svētā Jāņa palīdzība" 1 DAC Rīgā, biedrības "Latvijas kustība par neatkarīgu dzīvi" 1 DAC Rīgā, SIA "Bērnu Oāze" 1 DAC Rīgā, SIA "Saule" 1 DAC Rīgā, biedrības "Gaismas stars" 1 DAC Rīgā, bērnu un jauniešu biedrības "Cerību spārni" 1 DAC Siguldā, pašvaldības aģentūras "Jūrmalas sociālās aprūpes centrs" 1 DAC Jūrmalā;
2) Zemgales plānošanas reģions – pašvaldību iestādes "Jelgavas sociālo lietu pārvalde" 2 DAC Jelgavā, Dobeles novada Sociālā dienesta Sociālo pakalpojumu centrs 1 DAC Dobelē; 
3) Kurzemes plānošanas reģions – biedrības "Latvijas Sarkanais krusts" Kurzemes komitejas Ventspils nodaļas 1 DAC Ventspilī, Liepājas pilsētas domes Sociālā dienesta 1 DAC Liepājā).</t>
  </si>
  <si>
    <t>[1] Administratīvās izmaksas indeksētas, piemērojot inflācijas % patēriņa grupai "0 VISAS PRECES UN PAKALPOJUMI" no 2017. gada janvāra atbilstoši CSP datiem (https://tools.csb.gov.lv/cpi_calculator/lv/2017M01-2022M08/0/100).</t>
  </si>
  <si>
    <t>Gadā 1720 darba stundas, t.sk. 143.3 darba stundas mēnesī.</t>
  </si>
  <si>
    <t>Gadā 1720 darba stundas, t.sk. 143.3 darba stundasmēnesī.</t>
  </si>
  <si>
    <t>6=5/215 darba dienas gadā</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</si>
  <si>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</si>
  <si>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 Atlīdzība - pakalpojuma sniedzēju izmaksu apkopojums un vidējo izmaksu aprēķins netiek iekļauts vienas vienības izmaksu standara likmes aprēķinā, jo darbinieku atlīdzība aprēķināta saskaņā ar MK 26.04.2022. noteikumiem Nr. 262 (skat. 2.2.a pielikumu un 2.2.b pielikumu).</t>
  </si>
  <si>
    <r>
      <rPr>
        <b/>
        <sz val="11"/>
        <color theme="1"/>
        <rFont val="Times New Roman"/>
        <family val="1"/>
        <charset val="186"/>
      </rPr>
      <t>Sociālais rehabilitētaj</t>
    </r>
    <r>
      <rPr>
        <sz val="11"/>
        <color theme="1"/>
        <rFont val="Times New Roman"/>
        <family val="1"/>
        <charset val="186"/>
      </rPr>
      <t xml:space="preserve">s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Papildus sociālais rehabilitētājs saskaņā ar</t>
    </r>
    <r>
      <rPr>
        <sz val="11"/>
        <color rgb="FF0070C0"/>
        <rFont val="Times New Roman"/>
        <family val="1"/>
        <charset val="186"/>
      </rPr>
      <t xml:space="preserve"> 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</si>
  <si>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t>
    </r>
    <r>
      <rPr>
        <b/>
        <sz val="11"/>
        <color theme="1"/>
        <rFont val="Times New Roman"/>
        <family val="1"/>
        <charset val="186"/>
      </rPr>
      <t>viduspunkts 1653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</si>
  <si>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106.5. apakšpunktu klasificējas 43.1. apakšsaimes III B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xml:space="preserve">.
Papildus aprūpētājs saskaņā ar </t>
    </r>
    <r>
      <rPr>
        <b/>
        <sz val="11"/>
        <color theme="1"/>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</si>
  <si>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Aprūpētājs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t>
    </r>
    <r>
      <rPr>
        <strike/>
        <sz val="11"/>
        <color rgb="FFFF0000"/>
        <rFont val="Times New Roman"/>
        <family val="1"/>
        <charset val="186"/>
      </rPr>
      <t xml:space="preserve"> </t>
    </r>
    <r>
      <rPr>
        <sz val="11"/>
        <color theme="1"/>
        <rFont val="Times New Roman"/>
        <family val="1"/>
        <charset val="186"/>
      </rPr>
      <t xml:space="preserve"> </t>
    </r>
    <r>
      <rPr>
        <b/>
        <sz val="11"/>
        <color theme="1"/>
        <rFont val="Times New Roman"/>
        <family val="1"/>
        <charset val="186"/>
      </rPr>
      <t>viduspunkts 946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</si>
  <si>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DAC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t>
    </r>
    <r>
      <rPr>
        <b/>
        <sz val="11"/>
        <color theme="1"/>
        <rFont val="Times New Roman"/>
        <family val="1"/>
        <charset val="186"/>
      </rPr>
      <t>viduspunkts 1999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</si>
  <si>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
</t>
    </r>
    <r>
      <rPr>
        <b/>
        <sz val="11"/>
        <color theme="1"/>
        <rFont val="Times New Roman"/>
        <family val="1"/>
        <charset val="186"/>
      </rPr>
      <t>DAC grāmatvedis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t>
    </r>
    <r>
      <rPr>
        <b/>
        <sz val="11"/>
        <color theme="1"/>
        <rFont val="Times New Roman"/>
        <family val="1"/>
        <charset val="186"/>
      </rPr>
      <t>viduspunkts 1388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</si>
  <si>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rehabilitētajs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</si>
  <si>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rgb="FF000000"/>
        <rFont val="Times New Roman"/>
        <family val="1"/>
        <charset val="186"/>
      </rPr>
      <t>DAC vadītājs</t>
    </r>
    <r>
      <rPr>
        <sz val="11"/>
        <color rgb="FF000000"/>
        <rFont val="Times New Roman"/>
        <family val="1"/>
        <charset val="186"/>
      </rPr>
      <t xml:space="preserve"> jeb vecākais sociālais darbinieks saskaņā ar </t>
    </r>
    <r>
      <rPr>
        <sz val="11"/>
        <color rgb="FF0070C0"/>
        <rFont val="Times New Roman"/>
        <family val="1"/>
        <charset val="186"/>
      </rPr>
      <t>MK 26.04.2022. noteikumu Nr. 262</t>
    </r>
    <r>
      <rPr>
        <sz val="11"/>
        <color rgb="FF000000"/>
        <rFont val="Times New Roman"/>
        <family val="1"/>
        <charset val="186"/>
      </rPr>
      <t xml:space="preserve"> 106.11. apakšpunktu klasificējas 43.1. apakšsaimes VI A līmenī - 10. mēnešalgu grupa.
Atbilstoši Valsts kancelejas pārskatam “Mēnešalgu skalu salīdzinājums” 10. mēnešalgu grupai </t>
    </r>
    <r>
      <rPr>
        <b/>
        <sz val="11"/>
        <color rgb="FF000000"/>
        <rFont val="Times New Roman"/>
        <family val="1"/>
        <charset val="186"/>
      </rPr>
      <t>viduspunkts 1999 EU</t>
    </r>
    <r>
      <rPr>
        <sz val="11"/>
        <color rgb="FF000000"/>
        <rFont val="Times New Roman"/>
        <family val="1"/>
        <charset val="186"/>
      </rPr>
      <t xml:space="preserve">R.
Stundas likmi arpēķina atbilstoši </t>
    </r>
    <r>
      <rPr>
        <sz val="11"/>
        <color rgb="FF0070C0"/>
        <rFont val="Times New Roman"/>
        <family val="1"/>
        <charset val="186"/>
      </rPr>
      <t>Regulas Nr. 1303/2013</t>
    </r>
    <r>
      <rPr>
        <sz val="11"/>
        <color rgb="FF000000"/>
        <rFont val="Times New Roman"/>
        <family val="1"/>
        <charset val="186"/>
      </rPr>
      <t xml:space="preserve"> 68a panta 2. punktā noteiktajam, gada bruto izmaksas dalot ar 1 720 stundām.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</si>
</sst>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name val="Arial"/>
      <charset val="186"/>
    </font>
    <font>
      <sz val="10"/>
      <name val="Arial"/>
      <family val="2"/>
      <charset val="186"/>
    </font>
    <font>
      <sz val="11"/>
      <name val="Times New Roman"/>
      <family val="1"/>
      <charset val="186"/>
    </font>
    <font>
      <b/>
      <sz val="11"/>
      <name val="Times New Roman"/>
      <family val="1"/>
      <charset val="186"/>
    </font>
    <font>
      <sz val="11"/>
      <name val="Arial"/>
      <family val="2"/>
      <charset val="186"/>
    </font>
    <font>
      <sz val="11"/>
      <name val="Times New Roman"/>
      <family val="1"/>
      <charset val="186"/>
    </font>
    <font>
      <sz val="12"/>
      <color indexed="8"/>
      <name val="Arial"/>
      <family val="1"/>
      <charset val="186"/>
    </font>
    <font>
      <sz val="11"/>
      <name val="Times New Roman"/>
      <family val="1"/>
      <charset val="186"/>
    </font>
    <font>
      <i/>
      <sz val="11"/>
      <name val="Times New Roman"/>
      <family val="1"/>
      <charset val="186"/>
    </font>
    <font>
      <i/>
      <sz val="12"/>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1"/>
      <color rgb="FFFF0000"/>
      <name val="Arial"/>
      <family val="2"/>
      <charset val="186"/>
    </font>
    <font>
      <sz val="11"/>
      <color rgb="FF000000"/>
      <name val="Times New Roman"/>
      <family val="1"/>
      <charset val="186"/>
    </font>
    <font>
      <sz val="12"/>
      <color theme="1"/>
      <name val="Times New Roman"/>
      <family val="1"/>
      <charset val="186"/>
    </font>
    <font>
      <i/>
      <sz val="11"/>
      <color theme="1"/>
      <name val="Times New Roman"/>
      <family val="1"/>
      <charset val="186"/>
    </font>
    <font>
      <b/>
      <sz val="12"/>
      <color theme="1"/>
      <name val="Times New Roman"/>
      <family val="1"/>
      <charset val="186"/>
    </font>
    <font>
      <sz val="10"/>
      <color theme="1"/>
      <name val="Arial"/>
      <family val="2"/>
      <charset val="186"/>
    </font>
    <font>
      <strike/>
      <sz val="11"/>
      <name val="Times New Roman"/>
      <family val="1"/>
      <charset val="186"/>
    </font>
    <font>
      <b/>
      <strike/>
      <sz val="11"/>
      <name val="Times New Roman"/>
      <family val="1"/>
      <charset val="186"/>
    </font>
    <font>
      <sz val="11"/>
      <color rgb="FF0070C0"/>
      <name val="Times New Roman"/>
      <family val="1"/>
      <charset val="186"/>
    </font>
    <font>
      <b/>
      <sz val="11"/>
      <color rgb="FF000000"/>
      <name val="Times New Roman"/>
      <family val="1"/>
      <charset val="186"/>
    </font>
    <font>
      <strike/>
      <sz val="11"/>
      <color rgb="FFFF0000"/>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94">
    <xf numFmtId="0" fontId="0" fillId="0" borderId="0" xfId="0"/>
    <xf numFmtId="0" fontId="2" fillId="0" borderId="0" xfId="0" applyFont="1"/>
    <xf numFmtId="0" fontId="11" fillId="2" borderId="1" xfId="0" applyFont="1" applyFill="1" applyBorder="1" applyAlignment="1">
      <alignment horizontal="center" vertical="center" wrapText="1"/>
    </xf>
    <xf numFmtId="1" fontId="2" fillId="3" borderId="1" xfId="0" applyNumberFormat="1" applyFont="1" applyFill="1" applyBorder="1" applyAlignment="1">
      <alignment horizontal="center"/>
    </xf>
    <xf numFmtId="1" fontId="2" fillId="3" borderId="1" xfId="0" applyNumberFormat="1" applyFont="1" applyFill="1" applyBorder="1" applyAlignment="1">
      <alignment horizontal="center" wrapText="1"/>
    </xf>
    <xf numFmtId="0" fontId="2" fillId="0" borderId="2" xfId="0" applyFont="1" applyBorder="1"/>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3" fontId="11" fillId="3" borderId="1" xfId="0" applyNumberFormat="1" applyFont="1" applyFill="1" applyBorder="1" applyAlignment="1">
      <alignment horizontal="center"/>
    </xf>
    <xf numFmtId="0" fontId="11" fillId="0" borderId="1" xfId="0" applyFont="1" applyBorder="1" applyAlignment="1">
      <alignment horizontal="center"/>
    </xf>
    <xf numFmtId="4" fontId="11" fillId="0" borderId="1" xfId="0" applyNumberFormat="1" applyFont="1" applyBorder="1" applyAlignment="1">
      <alignment horizontal="center"/>
    </xf>
    <xf numFmtId="2" fontId="11" fillId="0" borderId="1" xfId="0" applyNumberFormat="1" applyFont="1" applyBorder="1" applyAlignment="1">
      <alignment horizontal="center"/>
    </xf>
    <xf numFmtId="3" fontId="12" fillId="0" borderId="1" xfId="0" applyNumberFormat="1" applyFont="1" applyBorder="1" applyAlignment="1">
      <alignment horizontal="center"/>
    </xf>
    <xf numFmtId="4" fontId="12" fillId="0" borderId="1" xfId="0" applyNumberFormat="1" applyFont="1" applyBorder="1" applyAlignment="1">
      <alignment horizontal="center"/>
    </xf>
    <xf numFmtId="4" fontId="2" fillId="3"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4" fillId="0" borderId="0" xfId="0" applyFont="1"/>
    <xf numFmtId="0" fontId="2" fillId="3" borderId="1" xfId="0" applyFont="1" applyFill="1" applyBorder="1" applyAlignment="1">
      <alignment horizontal="center" vertical="center" wrapText="1"/>
    </xf>
    <xf numFmtId="0" fontId="13" fillId="0" borderId="0" xfId="0" applyFont="1"/>
    <xf numFmtId="0" fontId="11" fillId="0" borderId="0" xfId="0" applyFont="1"/>
    <xf numFmtId="0" fontId="11" fillId="0" borderId="0" xfId="0" applyFont="1" applyAlignment="1">
      <alignment wrapText="1"/>
    </xf>
    <xf numFmtId="2" fontId="11" fillId="0" borderId="0" xfId="0" applyNumberFormat="1" applyFont="1"/>
    <xf numFmtId="0" fontId="11" fillId="0" borderId="0" xfId="0" applyFont="1" applyAlignment="1">
      <alignment horizontal="center" vertical="center"/>
    </xf>
    <xf numFmtId="3" fontId="11" fillId="0" borderId="0" xfId="0" applyNumberFormat="1" applyFont="1" applyAlignment="1">
      <alignment horizontal="center" vertical="center"/>
    </xf>
    <xf numFmtId="4" fontId="11" fillId="0" borderId="0" xfId="0" applyNumberFormat="1" applyFont="1" applyAlignment="1">
      <alignment horizontal="center" vertical="center"/>
    </xf>
    <xf numFmtId="2" fontId="12" fillId="0" borderId="0" xfId="0" applyNumberFormat="1" applyFont="1" applyAlignment="1">
      <alignment horizontal="center" vertical="center"/>
    </xf>
    <xf numFmtId="0" fontId="5" fillId="0" borderId="0" xfId="0" applyFont="1"/>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14"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wrapText="1"/>
    </xf>
    <xf numFmtId="0" fontId="12" fillId="2" borderId="1" xfId="0" applyFont="1" applyFill="1" applyBorder="1" applyAlignment="1">
      <alignment horizontal="right" wrapText="1"/>
    </xf>
    <xf numFmtId="0" fontId="2" fillId="0" borderId="1" xfId="0" applyFont="1" applyBorder="1" applyAlignment="1">
      <alignment vertical="center" wrapText="1"/>
    </xf>
    <xf numFmtId="0" fontId="11" fillId="0" borderId="1" xfId="0" applyFont="1" applyBorder="1"/>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0" fontId="7" fillId="0" borderId="0" xfId="0" applyFont="1"/>
    <xf numFmtId="9" fontId="12" fillId="2" borderId="1" xfId="1" applyFont="1" applyFill="1" applyBorder="1" applyAlignment="1">
      <alignment horizontal="center" vertical="center"/>
    </xf>
    <xf numFmtId="0" fontId="11" fillId="0" borderId="2" xfId="0" applyFont="1" applyBorder="1"/>
    <xf numFmtId="0" fontId="3"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12" fillId="0" borderId="1" xfId="0" applyNumberFormat="1" applyFont="1" applyBorder="1" applyAlignment="1">
      <alignment horizontal="center"/>
    </xf>
    <xf numFmtId="2" fontId="12" fillId="0" borderId="1" xfId="0" applyNumberFormat="1" applyFont="1" applyBorder="1" applyAlignment="1">
      <alignment horizontal="center"/>
    </xf>
    <xf numFmtId="0" fontId="12" fillId="0" borderId="0" xfId="0" applyFont="1" applyAlignment="1">
      <alignment horizontal="right"/>
    </xf>
    <xf numFmtId="4" fontId="3" fillId="0" borderId="0" xfId="0" applyNumberFormat="1" applyFont="1" applyAlignment="1">
      <alignment horizontal="center"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wrapText="1"/>
    </xf>
    <xf numFmtId="0" fontId="11" fillId="4" borderId="1" xfId="0" applyFont="1" applyFill="1" applyBorder="1" applyAlignment="1">
      <alignment horizontal="center" vertical="center"/>
    </xf>
    <xf numFmtId="0" fontId="10" fillId="0" borderId="0" xfId="0" applyFont="1"/>
    <xf numFmtId="0" fontId="11" fillId="0" borderId="1" xfId="0" applyFont="1" applyBorder="1" applyAlignment="1">
      <alignment horizontal="center" vertical="center" wrapText="1"/>
    </xf>
    <xf numFmtId="4" fontId="19" fillId="3" borderId="1" xfId="0" applyNumberFormat="1" applyFont="1" applyFill="1" applyBorder="1" applyAlignment="1">
      <alignment horizontal="center" vertical="center"/>
    </xf>
    <xf numFmtId="4" fontId="19" fillId="0" borderId="1" xfId="0" applyNumberFormat="1" applyFont="1" applyBorder="1" applyAlignment="1">
      <alignment horizontal="center" vertical="center"/>
    </xf>
    <xf numFmtId="4" fontId="20"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 fontId="20"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xf>
    <xf numFmtId="2" fontId="2" fillId="0" borderId="0" xfId="0" applyNumberFormat="1" applyFont="1"/>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xf numFmtId="0" fontId="2"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1" fillId="0" borderId="1" xfId="0" applyFont="1" applyFill="1" applyBorder="1" applyAlignment="1">
      <alignment horizontal="left" wrapText="1"/>
    </xf>
    <xf numFmtId="0" fontId="2" fillId="0" borderId="1" xfId="0" applyFont="1" applyFill="1" applyBorder="1" applyAlignment="1">
      <alignment horizontal="left" vertical="center" wrapText="1"/>
    </xf>
    <xf numFmtId="2" fontId="11" fillId="0" borderId="1" xfId="1" applyNumberFormat="1" applyFont="1" applyFill="1" applyBorder="1" applyAlignment="1">
      <alignment horizontal="right" vertical="center"/>
    </xf>
    <xf numFmtId="2" fontId="11" fillId="3"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2" fontId="15" fillId="3" borderId="1" xfId="0" applyNumberFormat="1" applyFont="1" applyFill="1" applyBorder="1" applyAlignment="1">
      <alignment horizontal="center" vertical="center"/>
    </xf>
    <xf numFmtId="0" fontId="11" fillId="3" borderId="1" xfId="0" applyFont="1" applyFill="1" applyBorder="1" applyAlignment="1">
      <alignment horizontal="left" wrapText="1"/>
    </xf>
    <xf numFmtId="0" fontId="2" fillId="3" borderId="1" xfId="0" applyFont="1" applyFill="1" applyBorder="1" applyAlignment="1">
      <alignment horizontal="left" vertical="center" wrapText="1"/>
    </xf>
    <xf numFmtId="2" fontId="11" fillId="3" borderId="1" xfId="1" applyNumberFormat="1" applyFont="1" applyFill="1" applyBorder="1" applyAlignment="1">
      <alignment horizontal="right" vertical="center"/>
    </xf>
    <xf numFmtId="1"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xf>
    <xf numFmtId="4" fontId="11" fillId="0" borderId="1" xfId="0" applyNumberFormat="1" applyFont="1" applyFill="1" applyBorder="1" applyAlignment="1">
      <alignment horizontal="center"/>
    </xf>
    <xf numFmtId="0" fontId="12" fillId="0" borderId="0" xfId="0" applyFont="1" applyAlignment="1">
      <alignment horizontal="center" wrapText="1"/>
    </xf>
    <xf numFmtId="0" fontId="11" fillId="0" borderId="1" xfId="0" applyFont="1" applyBorder="1" applyAlignment="1">
      <alignment horizontal="center" vertical="center" wrapText="1"/>
    </xf>
    <xf numFmtId="0" fontId="8" fillId="0" borderId="0" xfId="0" applyFont="1" applyAlignment="1">
      <alignment horizontal="right"/>
    </xf>
    <xf numFmtId="0" fontId="11" fillId="3" borderId="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3" borderId="6" xfId="0" applyFont="1" applyFill="1" applyBorder="1" applyAlignment="1">
      <alignment horizontal="left" vertical="center" wrapText="1"/>
    </xf>
    <xf numFmtId="4" fontId="12" fillId="2" borderId="3" xfId="0" applyNumberFormat="1" applyFont="1" applyFill="1" applyBorder="1" applyAlignment="1">
      <alignment horizontal="center" vertical="center"/>
    </xf>
    <xf numFmtId="4" fontId="12" fillId="2" borderId="6" xfId="0" applyNumberFormat="1" applyFont="1" applyFill="1" applyBorder="1" applyAlignment="1">
      <alignment horizontal="center" vertical="center"/>
    </xf>
    <xf numFmtId="9" fontId="12" fillId="2" borderId="3" xfId="1" applyFont="1" applyFill="1" applyBorder="1" applyAlignment="1">
      <alignment horizontal="center" vertical="center"/>
    </xf>
    <xf numFmtId="9" fontId="12" fillId="2" borderId="11" xfId="1" applyFont="1" applyFill="1" applyBorder="1" applyAlignment="1">
      <alignment horizontal="center" vertical="center"/>
    </xf>
    <xf numFmtId="9" fontId="12" fillId="2" borderId="6" xfId="1"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2" fontId="11" fillId="0" borderId="4" xfId="0" applyNumberFormat="1" applyFont="1" applyFill="1" applyBorder="1" applyAlignment="1">
      <alignment horizontal="center" vertical="center"/>
    </xf>
    <xf numFmtId="2" fontId="11" fillId="0" borderId="7" xfId="0" applyNumberFormat="1" applyFont="1" applyFill="1" applyBorder="1" applyAlignment="1">
      <alignment horizontal="center" vertical="center"/>
    </xf>
    <xf numFmtId="2" fontId="11" fillId="0" borderId="8" xfId="0" applyNumberFormat="1"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2" fillId="0" borderId="0" xfId="0" applyFont="1" applyAlignment="1">
      <alignment horizontal="center" vertical="center" wrapText="1"/>
    </xf>
    <xf numFmtId="165" fontId="2" fillId="0" borderId="4"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xf>
    <xf numFmtId="165" fontId="2" fillId="0" borderId="8" xfId="0" applyNumberFormat="1"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4" fontId="12" fillId="0" borderId="4" xfId="0" applyNumberFormat="1" applyFont="1" applyFill="1" applyBorder="1" applyAlignment="1">
      <alignment horizontal="center" vertical="center"/>
    </xf>
    <xf numFmtId="4" fontId="12" fillId="0" borderId="7" xfId="0" applyNumberFormat="1" applyFont="1" applyFill="1" applyBorder="1" applyAlignment="1">
      <alignment horizontal="center" vertical="center"/>
    </xf>
    <xf numFmtId="4" fontId="12" fillId="0" borderId="8"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165" fontId="2" fillId="3" borderId="4" xfId="0" applyNumberFormat="1" applyFont="1" applyFill="1" applyBorder="1" applyAlignment="1">
      <alignment horizontal="center" vertical="center"/>
    </xf>
    <xf numFmtId="165" fontId="2" fillId="3" borderId="7" xfId="0" applyNumberFormat="1" applyFont="1" applyFill="1" applyBorder="1" applyAlignment="1">
      <alignment horizontal="center" vertical="center"/>
    </xf>
    <xf numFmtId="165" fontId="2" fillId="3" borderId="8" xfId="0"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2" fontId="11" fillId="3" borderId="4" xfId="0" applyNumberFormat="1" applyFont="1" applyFill="1" applyBorder="1" applyAlignment="1">
      <alignment horizontal="center" vertical="center"/>
    </xf>
    <xf numFmtId="2" fontId="11" fillId="3" borderId="7" xfId="0" applyNumberFormat="1" applyFont="1" applyFill="1" applyBorder="1" applyAlignment="1">
      <alignment horizontal="center" vertical="center"/>
    </xf>
    <xf numFmtId="2" fontId="11" fillId="3" borderId="8" xfId="0" applyNumberFormat="1" applyFont="1" applyFill="1" applyBorder="1" applyAlignment="1">
      <alignment horizontal="center" vertical="center"/>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2" fillId="0" borderId="10" xfId="0" applyFont="1" applyBorder="1" applyAlignment="1">
      <alignment horizontal="center" vertical="center" wrapText="1"/>
    </xf>
    <xf numFmtId="4" fontId="11" fillId="3" borderId="4" xfId="0" applyNumberFormat="1" applyFont="1" applyFill="1" applyBorder="1" applyAlignment="1">
      <alignment horizontal="center" vertical="center"/>
    </xf>
    <xf numFmtId="4" fontId="11" fillId="3" borderId="7" xfId="0" applyNumberFormat="1" applyFont="1" applyFill="1" applyBorder="1" applyAlignment="1">
      <alignment horizontal="center" vertical="center"/>
    </xf>
    <xf numFmtId="4" fontId="11" fillId="3" borderId="8" xfId="0" applyNumberFormat="1" applyFont="1" applyFill="1" applyBorder="1" applyAlignment="1">
      <alignment horizontal="center" vertical="center"/>
    </xf>
    <xf numFmtId="0" fontId="11" fillId="0" borderId="0" xfId="0" applyFont="1" applyFill="1" applyAlignment="1">
      <alignment horizontal="left" vertical="center" wrapText="1"/>
    </xf>
    <xf numFmtId="0" fontId="3" fillId="0" borderId="10" xfId="0" applyFont="1" applyBorder="1" applyAlignment="1">
      <alignment horizontal="center" vertical="center"/>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8" fillId="0" borderId="0" xfId="0" applyFont="1" applyAlignment="1">
      <alignment horizontal="righ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1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xf>
    <xf numFmtId="0" fontId="3" fillId="0" borderId="0" xfId="0" applyFont="1" applyAlignment="1">
      <alignment horizontal="center" vertical="center" wrapText="1"/>
    </xf>
    <xf numFmtId="0" fontId="16" fillId="0" borderId="0" xfId="0" applyFont="1" applyAlignment="1">
      <alignment horizontal="right"/>
    </xf>
    <xf numFmtId="4" fontId="11"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1" fillId="0" borderId="0" xfId="0" applyFont="1" applyAlignment="1">
      <alignment horizontal="left" vertical="center" wrapText="1"/>
    </xf>
    <xf numFmtId="0" fontId="12" fillId="3" borderId="3"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2" fillId="0" borderId="3" xfId="0" applyFont="1" applyBorder="1" applyAlignment="1">
      <alignment horizontal="left"/>
    </xf>
    <xf numFmtId="0" fontId="12" fillId="0" borderId="11" xfId="0" applyFont="1" applyBorder="1" applyAlignment="1">
      <alignment horizontal="left"/>
    </xf>
    <xf numFmtId="0" fontId="12" fillId="0" borderId="6" xfId="0" applyFont="1" applyBorder="1" applyAlignment="1">
      <alignment horizontal="left"/>
    </xf>
    <xf numFmtId="0" fontId="11" fillId="0" borderId="1" xfId="0" applyFont="1" applyBorder="1" applyAlignment="1">
      <alignment horizontal="center" vertical="center"/>
    </xf>
    <xf numFmtId="0" fontId="17" fillId="0" borderId="0" xfId="0" applyFont="1" applyAlignment="1">
      <alignment horizontal="center" vertical="center" wrapText="1"/>
    </xf>
    <xf numFmtId="0" fontId="15" fillId="0" borderId="3" xfId="0" applyFont="1" applyBorder="1" applyAlignment="1">
      <alignment horizontal="justify" vertical="center" wrapText="1"/>
    </xf>
    <xf numFmtId="0" fontId="18" fillId="0" borderId="6" xfId="0" applyFont="1" applyBorder="1" applyAlignment="1">
      <alignment vertical="center" wrapText="1"/>
    </xf>
    <xf numFmtId="0" fontId="9" fillId="0" borderId="0" xfId="0" applyFont="1" applyAlignment="1">
      <alignment horizontal="right" vertical="center"/>
    </xf>
  </cellXfs>
  <cellStyles count="2">
    <cellStyle name="Normal" xfId="0" builtinId="0"/>
    <cellStyle name="Percent" xfId="1" builtinId="5"/>
  </cellStyles>
  <dxfs count="0"/>
  <tableStyles count="0" defaultTableStyle="TableStyleMedium2" defaultPivotStyle="PivotStyleLight16"/>
  <colors>
    <mruColors>
      <color rgb="FFFFFF99"/>
      <color rgb="FF68E68C"/>
      <color rgb="FF9FEF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uma Lazdiņa" id="{F1D7FE9F-6C38-452D-9768-5EF5C8BDB5E8}" userId="S::lauma.lazdina@fm.gov.lv::b4f9f0bc-3123-4e03-8258-06bf965f37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7" dT="2022-08-18T13:57:42.57" personId="{F1D7FE9F-6C38-452D-9768-5EF5C8BDB5E8}" id="{9C5300C4-0CE6-4982-989F-9777F793F53E}">
    <text>Atbilstoši mēnešalgu skalu salīdzinājumam 10.mēnešalgu grupai viduspunkts noteikts 1859 EUR apmērā. Lūdzam precizēt te un aprēķinos</text>
  </threadedComment>
</ThreadedComments>
</file>

<file path=xl/threadedComments/threadedComment2.xml><?xml version="1.0" encoding="utf-8"?>
<ThreadedComments xmlns="http://schemas.microsoft.com/office/spreadsheetml/2018/threadedcomments" xmlns:x="http://schemas.openxmlformats.org/spreadsheetml/2006/main">
  <threadedComment ref="H48" dT="2022-08-18T14:00:35.97" personId="{F1D7FE9F-6C38-452D-9768-5EF5C8BDB5E8}" id="{B7468D6A-8B80-4E6B-8541-3CA126E7DFDC}">
    <text>Atbilstoši mēnešalgu skalu salīdzinājumam 10.mēnešalgu grupai viduspunkts noteikts 1859 EUR apmērā. Lūdzam precizēt te un aprēķinos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70" zoomScaleNormal="70" workbookViewId="0">
      <selection sqref="A1:B1"/>
    </sheetView>
  </sheetViews>
  <sheetFormatPr defaultColWidth="9.1796875" defaultRowHeight="14" x14ac:dyDescent="0.3"/>
  <cols>
    <col min="1" max="1" width="17.54296875" style="53" customWidth="1"/>
    <col min="2" max="2" width="113.7265625" style="53" customWidth="1"/>
    <col min="3" max="16384" width="9.1796875" style="53"/>
  </cols>
  <sheetData>
    <row r="1" spans="1:2" x14ac:dyDescent="0.3">
      <c r="A1" s="85" t="s">
        <v>0</v>
      </c>
      <c r="B1" s="85"/>
    </row>
    <row r="2" spans="1:2" x14ac:dyDescent="0.3">
      <c r="A2" s="83" t="s">
        <v>1</v>
      </c>
      <c r="B2" s="83"/>
    </row>
    <row r="3" spans="1:2" ht="39.75" customHeight="1" x14ac:dyDescent="0.3">
      <c r="A3" s="54" t="s">
        <v>2</v>
      </c>
      <c r="B3" s="30" t="s">
        <v>3</v>
      </c>
    </row>
    <row r="4" spans="1:2" ht="294" x14ac:dyDescent="0.3">
      <c r="A4" s="54" t="s">
        <v>4</v>
      </c>
      <c r="B4" s="30" t="s">
        <v>5</v>
      </c>
    </row>
    <row r="5" spans="1:2" ht="28" x14ac:dyDescent="0.3">
      <c r="A5" s="84" t="s">
        <v>6</v>
      </c>
      <c r="B5" s="30" t="s">
        <v>7</v>
      </c>
    </row>
    <row r="6" spans="1:2" ht="28" x14ac:dyDescent="0.3">
      <c r="A6" s="84"/>
      <c r="B6" s="30" t="s">
        <v>8</v>
      </c>
    </row>
  </sheetData>
  <mergeCells count="3">
    <mergeCell ref="A2:B2"/>
    <mergeCell ref="A5:A6"/>
    <mergeCell ref="A1:B1"/>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63" zoomScaleNormal="63" workbookViewId="0">
      <selection sqref="A1:G1"/>
    </sheetView>
  </sheetViews>
  <sheetFormatPr defaultColWidth="9.1796875" defaultRowHeight="14" x14ac:dyDescent="0.3"/>
  <cols>
    <col min="1" max="1" width="37.81640625" style="40" customWidth="1"/>
    <col min="2" max="3" width="9.1796875" style="40"/>
    <col min="4" max="4" width="8.453125" style="40" customWidth="1"/>
    <col min="5" max="5" width="29.26953125" style="40" customWidth="1"/>
    <col min="6" max="6" width="90" style="40" customWidth="1"/>
    <col min="7" max="7" width="62.7265625" style="40" customWidth="1"/>
    <col min="8" max="8" width="9.54296875" style="40" bestFit="1" customWidth="1"/>
    <col min="9" max="16384" width="9.1796875" style="40"/>
  </cols>
  <sheetData>
    <row r="1" spans="1:10" x14ac:dyDescent="0.3">
      <c r="A1" s="85" t="s">
        <v>9</v>
      </c>
      <c r="B1" s="85"/>
      <c r="C1" s="85"/>
      <c r="D1" s="85"/>
      <c r="E1" s="85"/>
      <c r="F1" s="85"/>
      <c r="G1" s="85"/>
      <c r="H1" s="1"/>
      <c r="I1" s="1"/>
      <c r="J1" s="1"/>
    </row>
    <row r="2" spans="1:10" x14ac:dyDescent="0.3">
      <c r="A2" s="121" t="s">
        <v>10</v>
      </c>
      <c r="B2" s="121"/>
      <c r="C2" s="121"/>
      <c r="D2" s="121"/>
      <c r="E2" s="121"/>
      <c r="F2" s="121"/>
      <c r="G2" s="121"/>
      <c r="H2" s="1"/>
      <c r="I2" s="1"/>
      <c r="J2" s="1"/>
    </row>
    <row r="3" spans="1:10" ht="56" x14ac:dyDescent="0.3">
      <c r="A3" s="68"/>
      <c r="B3" s="70" t="s">
        <v>11</v>
      </c>
      <c r="C3" s="70" t="s">
        <v>12</v>
      </c>
      <c r="D3" s="125" t="s">
        <v>13</v>
      </c>
      <c r="E3" s="126"/>
      <c r="F3" s="69" t="s">
        <v>14</v>
      </c>
      <c r="G3" s="69" t="s">
        <v>15</v>
      </c>
      <c r="H3" s="1"/>
      <c r="I3" s="1"/>
      <c r="J3" s="1"/>
    </row>
    <row r="4" spans="1:10" ht="56" x14ac:dyDescent="0.3">
      <c r="A4" s="63" t="s">
        <v>16</v>
      </c>
      <c r="B4" s="63">
        <f>SUM(B15:B48)</f>
        <v>2.7</v>
      </c>
      <c r="C4" s="28">
        <f>C5+C15+C24+C33+C41</f>
        <v>25.52</v>
      </c>
      <c r="D4" s="64"/>
      <c r="E4" s="63"/>
      <c r="F4" s="2" t="s">
        <v>148</v>
      </c>
      <c r="G4" s="65" t="s">
        <v>17</v>
      </c>
      <c r="H4" s="62"/>
      <c r="I4" s="1"/>
      <c r="J4" s="1"/>
    </row>
    <row r="5" spans="1:10" ht="17.5" customHeight="1" x14ac:dyDescent="0.3">
      <c r="A5" s="106" t="s">
        <v>18</v>
      </c>
      <c r="B5" s="106">
        <v>2</v>
      </c>
      <c r="C5" s="127">
        <f>D14</f>
        <v>9.32</v>
      </c>
      <c r="D5" s="73">
        <v>1081</v>
      </c>
      <c r="E5" s="71" t="s">
        <v>19</v>
      </c>
      <c r="F5" s="115" t="s">
        <v>153</v>
      </c>
      <c r="G5" s="103" t="s">
        <v>20</v>
      </c>
      <c r="H5" s="62"/>
      <c r="I5" s="1"/>
      <c r="J5" s="1"/>
    </row>
    <row r="6" spans="1:10" ht="17.5" customHeight="1" x14ac:dyDescent="0.3">
      <c r="A6" s="107"/>
      <c r="B6" s="107"/>
      <c r="C6" s="128"/>
      <c r="D6" s="73">
        <f>ROUND(D5*25%,2)</f>
        <v>270.25</v>
      </c>
      <c r="E6" s="71" t="s">
        <v>21</v>
      </c>
      <c r="F6" s="116"/>
      <c r="G6" s="104"/>
      <c r="H6" s="62"/>
      <c r="I6" s="1"/>
      <c r="J6" s="1"/>
    </row>
    <row r="7" spans="1:10" ht="17.5" customHeight="1" x14ac:dyDescent="0.3">
      <c r="A7" s="107"/>
      <c r="B7" s="107"/>
      <c r="C7" s="128"/>
      <c r="D7" s="73">
        <f>SUM(D5:D6)</f>
        <v>1351.25</v>
      </c>
      <c r="E7" s="71" t="s">
        <v>22</v>
      </c>
      <c r="F7" s="116"/>
      <c r="G7" s="104"/>
      <c r="H7" s="62"/>
      <c r="I7" s="1"/>
      <c r="J7" s="1"/>
    </row>
    <row r="8" spans="1:10" ht="17.5" customHeight="1" x14ac:dyDescent="0.3">
      <c r="A8" s="107"/>
      <c r="B8" s="107"/>
      <c r="C8" s="128"/>
      <c r="D8" s="73">
        <f>ROUND(D7*23.59%,2)</f>
        <v>318.76</v>
      </c>
      <c r="E8" s="71" t="s">
        <v>23</v>
      </c>
      <c r="F8" s="116"/>
      <c r="G8" s="104"/>
      <c r="H8" s="62"/>
      <c r="I8" s="1"/>
      <c r="J8" s="1"/>
    </row>
    <row r="9" spans="1:10" ht="17.5" customHeight="1" x14ac:dyDescent="0.3">
      <c r="A9" s="107"/>
      <c r="B9" s="107"/>
      <c r="C9" s="128"/>
      <c r="D9" s="73">
        <f>SUM(D7:D8)</f>
        <v>1670.01</v>
      </c>
      <c r="E9" s="71" t="s">
        <v>24</v>
      </c>
      <c r="F9" s="116"/>
      <c r="G9" s="104"/>
      <c r="H9" s="62"/>
      <c r="I9" s="1"/>
      <c r="J9" s="1"/>
    </row>
    <row r="10" spans="1:10" ht="17.5" customHeight="1" x14ac:dyDescent="0.3">
      <c r="A10" s="107"/>
      <c r="B10" s="107"/>
      <c r="C10" s="128"/>
      <c r="D10" s="73">
        <f>D9*B5</f>
        <v>3340.02</v>
      </c>
      <c r="E10" s="71" t="s">
        <v>25</v>
      </c>
      <c r="F10" s="116"/>
      <c r="G10" s="104"/>
      <c r="H10" s="62"/>
      <c r="I10" s="1"/>
      <c r="J10" s="1"/>
    </row>
    <row r="11" spans="1:10" ht="17.5" customHeight="1" x14ac:dyDescent="0.3">
      <c r="A11" s="107"/>
      <c r="B11" s="107"/>
      <c r="C11" s="128"/>
      <c r="D11" s="73">
        <f>D10*12</f>
        <v>40080.239999999998</v>
      </c>
      <c r="E11" s="72" t="s">
        <v>26</v>
      </c>
      <c r="F11" s="116"/>
      <c r="G11" s="104"/>
      <c r="H11" s="62"/>
      <c r="I11" s="1"/>
      <c r="J11" s="1"/>
    </row>
    <row r="12" spans="1:10" ht="17.5" customHeight="1" x14ac:dyDescent="0.3">
      <c r="A12" s="107"/>
      <c r="B12" s="107"/>
      <c r="C12" s="128"/>
      <c r="D12" s="73">
        <f>ROUND(D11/1720,2)</f>
        <v>23.3</v>
      </c>
      <c r="E12" s="72" t="s">
        <v>27</v>
      </c>
      <c r="F12" s="116"/>
      <c r="G12" s="104"/>
      <c r="H12" s="62"/>
      <c r="I12" s="1"/>
      <c r="J12" s="1"/>
    </row>
    <row r="13" spans="1:10" ht="17.5" customHeight="1" x14ac:dyDescent="0.3">
      <c r="A13" s="107"/>
      <c r="B13" s="107"/>
      <c r="C13" s="128"/>
      <c r="D13" s="73">
        <f>ROUND(D12*8,2)</f>
        <v>186.4</v>
      </c>
      <c r="E13" s="72" t="s">
        <v>28</v>
      </c>
      <c r="F13" s="116"/>
      <c r="G13" s="104"/>
      <c r="H13" s="62"/>
      <c r="I13" s="1"/>
      <c r="J13" s="1"/>
    </row>
    <row r="14" spans="1:10" ht="17.5" customHeight="1" x14ac:dyDescent="0.3">
      <c r="A14" s="108"/>
      <c r="B14" s="108"/>
      <c r="C14" s="129"/>
      <c r="D14" s="73">
        <f>ROUND(D13/20,2)</f>
        <v>9.32</v>
      </c>
      <c r="E14" s="72" t="s">
        <v>29</v>
      </c>
      <c r="F14" s="117"/>
      <c r="G14" s="105"/>
      <c r="H14" s="62"/>
      <c r="I14" s="1"/>
      <c r="J14" s="1"/>
    </row>
    <row r="15" spans="1:10" ht="17.5" customHeight="1" x14ac:dyDescent="0.3">
      <c r="A15" s="130" t="s">
        <v>30</v>
      </c>
      <c r="B15" s="118">
        <v>1</v>
      </c>
      <c r="C15" s="112">
        <f>D23</f>
        <v>4.66</v>
      </c>
      <c r="D15" s="73">
        <v>1081</v>
      </c>
      <c r="E15" s="71" t="s">
        <v>19</v>
      </c>
      <c r="F15" s="115" t="s">
        <v>159</v>
      </c>
      <c r="G15" s="103" t="s">
        <v>31</v>
      </c>
      <c r="H15" s="62"/>
      <c r="I15" s="62"/>
      <c r="J15" s="62"/>
    </row>
    <row r="16" spans="1:10" ht="17.5" customHeight="1" x14ac:dyDescent="0.3">
      <c r="A16" s="131"/>
      <c r="B16" s="119"/>
      <c r="C16" s="113"/>
      <c r="D16" s="73">
        <f>ROUND(D15*25%,2)</f>
        <v>270.25</v>
      </c>
      <c r="E16" s="71" t="s">
        <v>21</v>
      </c>
      <c r="F16" s="116"/>
      <c r="G16" s="104"/>
      <c r="H16" s="62"/>
      <c r="I16" s="62"/>
      <c r="J16" s="62"/>
    </row>
    <row r="17" spans="1:10" ht="17.5" customHeight="1" x14ac:dyDescent="0.3">
      <c r="A17" s="131"/>
      <c r="B17" s="119"/>
      <c r="C17" s="113"/>
      <c r="D17" s="73">
        <f>SUM(D15:D16)</f>
        <v>1351.25</v>
      </c>
      <c r="E17" s="71" t="s">
        <v>22</v>
      </c>
      <c r="F17" s="116"/>
      <c r="G17" s="104"/>
      <c r="H17" s="62"/>
      <c r="I17" s="62"/>
      <c r="J17" s="62"/>
    </row>
    <row r="18" spans="1:10" ht="17.5" customHeight="1" x14ac:dyDescent="0.3">
      <c r="A18" s="131"/>
      <c r="B18" s="119"/>
      <c r="C18" s="113"/>
      <c r="D18" s="73">
        <f>ROUND(D17*23.59%,2)</f>
        <v>318.76</v>
      </c>
      <c r="E18" s="71" t="s">
        <v>23</v>
      </c>
      <c r="F18" s="116"/>
      <c r="G18" s="104"/>
      <c r="H18" s="62"/>
      <c r="I18" s="62"/>
      <c r="J18" s="62"/>
    </row>
    <row r="19" spans="1:10" ht="17.5" customHeight="1" x14ac:dyDescent="0.3">
      <c r="A19" s="131"/>
      <c r="B19" s="119"/>
      <c r="C19" s="113"/>
      <c r="D19" s="73">
        <f>SUM(D17:D18)</f>
        <v>1670.01</v>
      </c>
      <c r="E19" s="71" t="s">
        <v>24</v>
      </c>
      <c r="F19" s="116"/>
      <c r="G19" s="104"/>
      <c r="H19" s="62"/>
      <c r="I19" s="62"/>
      <c r="J19" s="62"/>
    </row>
    <row r="20" spans="1:10" ht="17.5" customHeight="1" x14ac:dyDescent="0.3">
      <c r="A20" s="131"/>
      <c r="B20" s="119"/>
      <c r="C20" s="113"/>
      <c r="D20" s="73">
        <f>ROUND(D19*12,2)</f>
        <v>20040.12</v>
      </c>
      <c r="E20" s="72" t="s">
        <v>26</v>
      </c>
      <c r="F20" s="116"/>
      <c r="G20" s="104"/>
      <c r="H20" s="62"/>
      <c r="I20" s="62"/>
      <c r="J20" s="62"/>
    </row>
    <row r="21" spans="1:10" ht="17.5" customHeight="1" x14ac:dyDescent="0.3">
      <c r="A21" s="131"/>
      <c r="B21" s="119"/>
      <c r="C21" s="113"/>
      <c r="D21" s="73">
        <f>ROUND(D20/1720,2)</f>
        <v>11.65</v>
      </c>
      <c r="E21" s="72" t="s">
        <v>27</v>
      </c>
      <c r="F21" s="116"/>
      <c r="G21" s="104"/>
      <c r="H21" s="62"/>
      <c r="I21" s="62"/>
      <c r="J21" s="62"/>
    </row>
    <row r="22" spans="1:10" ht="17.5" customHeight="1" x14ac:dyDescent="0.3">
      <c r="A22" s="131"/>
      <c r="B22" s="119"/>
      <c r="C22" s="113"/>
      <c r="D22" s="73">
        <f>ROUND(D21*8,2)</f>
        <v>93.2</v>
      </c>
      <c r="E22" s="72" t="s">
        <v>28</v>
      </c>
      <c r="F22" s="116"/>
      <c r="G22" s="104"/>
      <c r="H22" s="62"/>
      <c r="I22" s="62"/>
      <c r="J22" s="62"/>
    </row>
    <row r="23" spans="1:10" ht="56" customHeight="1" x14ac:dyDescent="0.3">
      <c r="A23" s="132"/>
      <c r="B23" s="120"/>
      <c r="C23" s="114"/>
      <c r="D23" s="73">
        <f>ROUND(D22/20,2)</f>
        <v>4.66</v>
      </c>
      <c r="E23" s="72" t="s">
        <v>29</v>
      </c>
      <c r="F23" s="117"/>
      <c r="G23" s="105"/>
      <c r="H23" s="62"/>
      <c r="I23" s="62"/>
      <c r="J23" s="62"/>
    </row>
    <row r="24" spans="1:10" ht="17.5" customHeight="1" x14ac:dyDescent="0.3">
      <c r="A24" s="106" t="s">
        <v>32</v>
      </c>
      <c r="B24" s="109">
        <v>1</v>
      </c>
      <c r="C24" s="112">
        <f>D32</f>
        <v>7.13</v>
      </c>
      <c r="D24" s="73">
        <v>1653</v>
      </c>
      <c r="E24" s="71" t="s">
        <v>19</v>
      </c>
      <c r="F24" s="115" t="s">
        <v>154</v>
      </c>
      <c r="G24" s="103" t="s">
        <v>33</v>
      </c>
      <c r="H24" s="62"/>
      <c r="I24" s="62"/>
      <c r="J24" s="1"/>
    </row>
    <row r="25" spans="1:10" ht="17.5" customHeight="1" x14ac:dyDescent="0.3">
      <c r="A25" s="107"/>
      <c r="B25" s="110"/>
      <c r="C25" s="113"/>
      <c r="D25" s="73">
        <f>ROUND(D24*25%,2)</f>
        <v>413.25</v>
      </c>
      <c r="E25" s="71" t="s">
        <v>21</v>
      </c>
      <c r="F25" s="116"/>
      <c r="G25" s="104"/>
      <c r="H25" s="62"/>
      <c r="I25" s="62"/>
      <c r="J25" s="1"/>
    </row>
    <row r="26" spans="1:10" ht="17.5" customHeight="1" x14ac:dyDescent="0.3">
      <c r="A26" s="107"/>
      <c r="B26" s="110"/>
      <c r="C26" s="113"/>
      <c r="D26" s="73">
        <f>SUM(D24:D25)</f>
        <v>2066.25</v>
      </c>
      <c r="E26" s="71" t="s">
        <v>22</v>
      </c>
      <c r="F26" s="116"/>
      <c r="G26" s="104"/>
      <c r="H26" s="62"/>
      <c r="I26" s="62"/>
      <c r="J26" s="1"/>
    </row>
    <row r="27" spans="1:10" ht="17.5" customHeight="1" x14ac:dyDescent="0.3">
      <c r="A27" s="107"/>
      <c r="B27" s="110"/>
      <c r="C27" s="113"/>
      <c r="D27" s="73">
        <f>ROUND(D26*23.59%,2)</f>
        <v>487.43</v>
      </c>
      <c r="E27" s="71" t="s">
        <v>23</v>
      </c>
      <c r="F27" s="116"/>
      <c r="G27" s="104"/>
      <c r="H27" s="62"/>
      <c r="I27" s="62"/>
      <c r="J27" s="1"/>
    </row>
    <row r="28" spans="1:10" ht="17.5" customHeight="1" x14ac:dyDescent="0.3">
      <c r="A28" s="107"/>
      <c r="B28" s="110"/>
      <c r="C28" s="113"/>
      <c r="D28" s="73">
        <f>SUM(D26:D27)</f>
        <v>2553.6799999999998</v>
      </c>
      <c r="E28" s="71" t="s">
        <v>24</v>
      </c>
      <c r="F28" s="116"/>
      <c r="G28" s="104"/>
      <c r="H28" s="62"/>
      <c r="I28" s="62"/>
      <c r="J28" s="1"/>
    </row>
    <row r="29" spans="1:10" ht="17.5" customHeight="1" x14ac:dyDescent="0.3">
      <c r="A29" s="107"/>
      <c r="B29" s="110"/>
      <c r="C29" s="113"/>
      <c r="D29" s="73">
        <f>D28*12</f>
        <v>30644.159999999996</v>
      </c>
      <c r="E29" s="72" t="s">
        <v>26</v>
      </c>
      <c r="F29" s="116"/>
      <c r="G29" s="104"/>
      <c r="H29" s="62"/>
      <c r="I29" s="62"/>
      <c r="J29" s="1"/>
    </row>
    <row r="30" spans="1:10" ht="17.5" customHeight="1" x14ac:dyDescent="0.3">
      <c r="A30" s="107"/>
      <c r="B30" s="110"/>
      <c r="C30" s="113"/>
      <c r="D30" s="73">
        <f>ROUND(D29/1720,2)</f>
        <v>17.82</v>
      </c>
      <c r="E30" s="72" t="s">
        <v>27</v>
      </c>
      <c r="F30" s="116"/>
      <c r="G30" s="104"/>
      <c r="H30" s="62"/>
      <c r="I30" s="62"/>
    </row>
    <row r="31" spans="1:10" ht="17.5" customHeight="1" x14ac:dyDescent="0.3">
      <c r="A31" s="107"/>
      <c r="B31" s="110"/>
      <c r="C31" s="113"/>
      <c r="D31" s="73">
        <f>D30*8</f>
        <v>142.56</v>
      </c>
      <c r="E31" s="72" t="s">
        <v>28</v>
      </c>
      <c r="F31" s="116"/>
      <c r="G31" s="104"/>
      <c r="H31" s="62"/>
      <c r="I31" s="62"/>
    </row>
    <row r="32" spans="1:10" ht="17.5" customHeight="1" x14ac:dyDescent="0.3">
      <c r="A32" s="108"/>
      <c r="B32" s="111"/>
      <c r="C32" s="114"/>
      <c r="D32" s="73">
        <f>ROUND(D31/20,2)</f>
        <v>7.13</v>
      </c>
      <c r="E32" s="72" t="s">
        <v>29</v>
      </c>
      <c r="F32" s="117"/>
      <c r="G32" s="105"/>
      <c r="H32" s="62"/>
      <c r="I32" s="62"/>
    </row>
    <row r="33" spans="1:10" x14ac:dyDescent="0.3">
      <c r="A33" s="106" t="s">
        <v>34</v>
      </c>
      <c r="B33" s="109">
        <v>0.5</v>
      </c>
      <c r="C33" s="112">
        <f>D40</f>
        <v>3.45</v>
      </c>
      <c r="D33" s="73">
        <v>1999</v>
      </c>
      <c r="E33" s="71" t="s">
        <v>19</v>
      </c>
      <c r="F33" s="115" t="s">
        <v>160</v>
      </c>
      <c r="G33" s="103" t="s">
        <v>35</v>
      </c>
      <c r="H33" s="62"/>
      <c r="I33" s="1"/>
    </row>
    <row r="34" spans="1:10" x14ac:dyDescent="0.3">
      <c r="A34" s="107"/>
      <c r="B34" s="110"/>
      <c r="C34" s="113"/>
      <c r="D34" s="73">
        <f>ROUND(D33*23.59%,2)</f>
        <v>471.56</v>
      </c>
      <c r="E34" s="71" t="s">
        <v>23</v>
      </c>
      <c r="F34" s="116"/>
      <c r="G34" s="104"/>
      <c r="H34" s="62"/>
      <c r="I34" s="1"/>
    </row>
    <row r="35" spans="1:10" x14ac:dyDescent="0.3">
      <c r="A35" s="107"/>
      <c r="B35" s="110"/>
      <c r="C35" s="113"/>
      <c r="D35" s="73">
        <f>SUM(D33:D34)</f>
        <v>2470.56</v>
      </c>
      <c r="E35" s="71" t="s">
        <v>24</v>
      </c>
      <c r="F35" s="116"/>
      <c r="G35" s="104"/>
      <c r="H35" s="62"/>
      <c r="I35" s="1"/>
    </row>
    <row r="36" spans="1:10" x14ac:dyDescent="0.3">
      <c r="A36" s="107"/>
      <c r="B36" s="110"/>
      <c r="C36" s="113"/>
      <c r="D36" s="73">
        <f>ROUND(D35*B33,2)</f>
        <v>1235.28</v>
      </c>
      <c r="E36" s="71" t="s">
        <v>36</v>
      </c>
      <c r="F36" s="116"/>
      <c r="G36" s="104"/>
      <c r="H36" s="62"/>
      <c r="I36" s="1"/>
    </row>
    <row r="37" spans="1:10" x14ac:dyDescent="0.3">
      <c r="A37" s="107"/>
      <c r="B37" s="110"/>
      <c r="C37" s="113"/>
      <c r="D37" s="73">
        <f>D36*12</f>
        <v>14823.36</v>
      </c>
      <c r="E37" s="72" t="s">
        <v>26</v>
      </c>
      <c r="F37" s="116"/>
      <c r="G37" s="104"/>
      <c r="H37" s="62"/>
      <c r="I37" s="1"/>
    </row>
    <row r="38" spans="1:10" x14ac:dyDescent="0.3">
      <c r="A38" s="107"/>
      <c r="B38" s="110"/>
      <c r="C38" s="113"/>
      <c r="D38" s="73">
        <f>ROUND(D37/1720,2)</f>
        <v>8.6199999999999992</v>
      </c>
      <c r="E38" s="72" t="s">
        <v>27</v>
      </c>
      <c r="F38" s="116"/>
      <c r="G38" s="104"/>
      <c r="H38" s="62"/>
      <c r="I38" s="1"/>
    </row>
    <row r="39" spans="1:10" x14ac:dyDescent="0.3">
      <c r="A39" s="107"/>
      <c r="B39" s="110"/>
      <c r="C39" s="113"/>
      <c r="D39" s="73">
        <f>D38*8</f>
        <v>68.959999999999994</v>
      </c>
      <c r="E39" s="72" t="s">
        <v>28</v>
      </c>
      <c r="F39" s="116"/>
      <c r="G39" s="104"/>
      <c r="H39" s="62"/>
      <c r="I39" s="1"/>
    </row>
    <row r="40" spans="1:10" x14ac:dyDescent="0.3">
      <c r="A40" s="108"/>
      <c r="B40" s="111"/>
      <c r="C40" s="114"/>
      <c r="D40" s="73">
        <f>ROUND(D39/20,2)</f>
        <v>3.45</v>
      </c>
      <c r="E40" s="72" t="s">
        <v>29</v>
      </c>
      <c r="F40" s="117"/>
      <c r="G40" s="105"/>
      <c r="H40" s="62"/>
      <c r="I40" s="1"/>
    </row>
    <row r="41" spans="1:10" ht="17.5" customHeight="1" x14ac:dyDescent="0.3">
      <c r="A41" s="106" t="s">
        <v>37</v>
      </c>
      <c r="B41" s="109">
        <v>0.2</v>
      </c>
      <c r="C41" s="112">
        <f>D48</f>
        <v>0.96</v>
      </c>
      <c r="D41" s="73">
        <v>1388</v>
      </c>
      <c r="E41" s="71" t="s">
        <v>19</v>
      </c>
      <c r="F41" s="115" t="s">
        <v>158</v>
      </c>
      <c r="G41" s="103" t="s">
        <v>38</v>
      </c>
      <c r="H41" s="62"/>
      <c r="I41" s="1"/>
    </row>
    <row r="42" spans="1:10" ht="17.5" customHeight="1" x14ac:dyDescent="0.3">
      <c r="A42" s="107"/>
      <c r="B42" s="110"/>
      <c r="C42" s="113"/>
      <c r="D42" s="73">
        <f>ROUND(D41*23.59%,2)</f>
        <v>327.43</v>
      </c>
      <c r="E42" s="71" t="s">
        <v>23</v>
      </c>
      <c r="F42" s="116"/>
      <c r="G42" s="104"/>
      <c r="H42" s="62"/>
      <c r="I42" s="1"/>
    </row>
    <row r="43" spans="1:10" ht="17.5" customHeight="1" x14ac:dyDescent="0.3">
      <c r="A43" s="107"/>
      <c r="B43" s="110"/>
      <c r="C43" s="113"/>
      <c r="D43" s="73">
        <f>SUM(D41:D42)</f>
        <v>1715.43</v>
      </c>
      <c r="E43" s="71" t="s">
        <v>24</v>
      </c>
      <c r="F43" s="116"/>
      <c r="G43" s="104"/>
      <c r="H43" s="62"/>
      <c r="I43" s="1"/>
    </row>
    <row r="44" spans="1:10" ht="17.5" customHeight="1" x14ac:dyDescent="0.3">
      <c r="A44" s="107"/>
      <c r="B44" s="110"/>
      <c r="C44" s="113"/>
      <c r="D44" s="73">
        <f>ROUND(D43*B41,2)</f>
        <v>343.09</v>
      </c>
      <c r="E44" s="71" t="s">
        <v>39</v>
      </c>
      <c r="F44" s="116"/>
      <c r="G44" s="104"/>
      <c r="H44" s="62"/>
      <c r="I44" s="1"/>
      <c r="J44" s="1"/>
    </row>
    <row r="45" spans="1:10" ht="17.5" customHeight="1" x14ac:dyDescent="0.3">
      <c r="A45" s="107"/>
      <c r="B45" s="110"/>
      <c r="C45" s="113"/>
      <c r="D45" s="73">
        <f>D44*12</f>
        <v>4117.08</v>
      </c>
      <c r="E45" s="72" t="s">
        <v>26</v>
      </c>
      <c r="F45" s="116"/>
      <c r="G45" s="104"/>
      <c r="H45" s="62"/>
      <c r="I45" s="1"/>
      <c r="J45" s="1"/>
    </row>
    <row r="46" spans="1:10" ht="17.5" customHeight="1" x14ac:dyDescent="0.3">
      <c r="A46" s="107"/>
      <c r="B46" s="110"/>
      <c r="C46" s="113"/>
      <c r="D46" s="73">
        <f>ROUND(D45/1720,2)</f>
        <v>2.39</v>
      </c>
      <c r="E46" s="72" t="s">
        <v>27</v>
      </c>
      <c r="F46" s="116"/>
      <c r="G46" s="104"/>
      <c r="H46" s="62"/>
      <c r="I46" s="1"/>
      <c r="J46" s="1"/>
    </row>
    <row r="47" spans="1:10" ht="17.5" customHeight="1" x14ac:dyDescent="0.3">
      <c r="A47" s="107"/>
      <c r="B47" s="110"/>
      <c r="C47" s="113"/>
      <c r="D47" s="73">
        <f>D46*8</f>
        <v>19.12</v>
      </c>
      <c r="E47" s="72" t="s">
        <v>28</v>
      </c>
      <c r="F47" s="116"/>
      <c r="G47" s="104"/>
      <c r="H47" s="62"/>
      <c r="I47" s="1"/>
      <c r="J47" s="1"/>
    </row>
    <row r="48" spans="1:10" ht="17.5" customHeight="1" x14ac:dyDescent="0.3">
      <c r="A48" s="108"/>
      <c r="B48" s="111"/>
      <c r="C48" s="114"/>
      <c r="D48" s="73">
        <f>ROUND(D47/20,2)</f>
        <v>0.96</v>
      </c>
      <c r="E48" s="72" t="s">
        <v>29</v>
      </c>
      <c r="F48" s="117"/>
      <c r="G48" s="105"/>
      <c r="H48" s="62"/>
      <c r="I48" s="1"/>
      <c r="J48" s="1"/>
    </row>
    <row r="49" spans="1:10" ht="42" x14ac:dyDescent="0.3">
      <c r="A49" s="27" t="s">
        <v>40</v>
      </c>
      <c r="B49" s="27" t="s">
        <v>41</v>
      </c>
      <c r="C49" s="28">
        <f>SUM(C50:C61)</f>
        <v>8.43</v>
      </c>
      <c r="D49" s="100"/>
      <c r="E49" s="101"/>
      <c r="F49" s="101"/>
      <c r="G49" s="102"/>
      <c r="H49" s="1"/>
      <c r="I49" s="1"/>
      <c r="J49" s="1"/>
    </row>
    <row r="50" spans="1:10" ht="42" x14ac:dyDescent="0.3">
      <c r="A50" s="29" t="str">
        <f>'2.4. pielikums'!B39</f>
        <v>Ēdināšanas izdevumi</v>
      </c>
      <c r="B50" s="122">
        <v>0.34699999999999998</v>
      </c>
      <c r="C50" s="74">
        <f>ROUND('2.4. pielikums'!V39*(1+B50),2)</f>
        <v>2.16</v>
      </c>
      <c r="D50" s="86" t="s">
        <v>42</v>
      </c>
      <c r="E50" s="87"/>
      <c r="F50" s="88"/>
      <c r="G50" s="36" t="s">
        <v>43</v>
      </c>
      <c r="H50" s="1"/>
      <c r="I50" s="1"/>
      <c r="J50" s="1"/>
    </row>
    <row r="51" spans="1:10" ht="30" customHeight="1" x14ac:dyDescent="0.3">
      <c r="A51" s="29" t="str">
        <f>'2.4. pielikums'!B25</f>
        <v>Mācību materiāli un līdzekļi</v>
      </c>
      <c r="B51" s="123"/>
      <c r="C51" s="74">
        <f>ROUND('2.4. pielikums'!V41*(1+B50),2)</f>
        <v>0.32</v>
      </c>
      <c r="D51" s="89"/>
      <c r="E51" s="90"/>
      <c r="F51" s="91"/>
      <c r="G51" s="32" t="s">
        <v>44</v>
      </c>
      <c r="H51" s="1"/>
      <c r="I51" s="1"/>
      <c r="J51" s="1"/>
    </row>
    <row r="52" spans="1:10" x14ac:dyDescent="0.3">
      <c r="A52" s="29" t="str">
        <f>'2.4. pielikums'!B26</f>
        <v>Kancelejas preces un biroja preces</v>
      </c>
      <c r="B52" s="123"/>
      <c r="C52" s="74">
        <f>ROUND('2.4. pielikums'!V42*(1+B50),2)</f>
        <v>0.13</v>
      </c>
      <c r="D52" s="89"/>
      <c r="E52" s="90"/>
      <c r="F52" s="91"/>
      <c r="G52" s="66"/>
      <c r="H52" s="1"/>
      <c r="I52" s="1"/>
      <c r="J52" s="1"/>
    </row>
    <row r="53" spans="1:10" x14ac:dyDescent="0.3">
      <c r="A53" s="29" t="str">
        <f>'2.4. pielikums'!B40</f>
        <v>Saimniecības un higiēnas preces</v>
      </c>
      <c r="B53" s="123"/>
      <c r="C53" s="74">
        <f>ROUND('2.4. pielikums'!V40*(1+B50),2)</f>
        <v>0.2</v>
      </c>
      <c r="D53" s="89"/>
      <c r="E53" s="90"/>
      <c r="F53" s="91"/>
      <c r="G53" s="66"/>
      <c r="H53" s="1"/>
      <c r="I53" s="1"/>
      <c r="J53" s="1"/>
    </row>
    <row r="54" spans="1:10" ht="28" x14ac:dyDescent="0.3">
      <c r="A54" s="29" t="str">
        <f>'2.4. pielikums'!B43</f>
        <v>Transports (degviela, īre, apkope, adrošināšana u.c.)</v>
      </c>
      <c r="B54" s="123"/>
      <c r="C54" s="74">
        <f>ROUND('2.4. pielikums'!V43*(1+B50),2)</f>
        <v>0.65</v>
      </c>
      <c r="D54" s="89"/>
      <c r="E54" s="90"/>
      <c r="F54" s="91"/>
      <c r="G54" s="66"/>
      <c r="H54" s="1"/>
      <c r="I54" s="1"/>
      <c r="J54" s="1"/>
    </row>
    <row r="55" spans="1:10" ht="56" x14ac:dyDescent="0.3">
      <c r="A55" s="29" t="str">
        <f>'2.4. pielikums'!B44</f>
        <v>Telpas (īre, komunālie maksājumi, uzturēšanas pasākumi)</v>
      </c>
      <c r="B55" s="123"/>
      <c r="C55" s="74">
        <f>ROUND('2.4. pielikums'!V44*(1+B50),2)</f>
        <v>3.07</v>
      </c>
      <c r="D55" s="89"/>
      <c r="E55" s="90"/>
      <c r="F55" s="91"/>
      <c r="G55" s="33" t="s">
        <v>45</v>
      </c>
      <c r="H55" s="1"/>
      <c r="I55" s="1"/>
      <c r="J55" s="1"/>
    </row>
    <row r="56" spans="1:10" ht="42" x14ac:dyDescent="0.3">
      <c r="A56" s="29" t="str">
        <f>'2.4. pielikums'!B48</f>
        <v>Saimnieciskie pamatlīdzekļi, inventārs, inventāra remonts (materiāli un pakalpojums)</v>
      </c>
      <c r="B56" s="123"/>
      <c r="C56" s="74">
        <f>ROUND('2.4. pielikums'!V48*(1+B50),2)</f>
        <v>0.3</v>
      </c>
      <c r="D56" s="89"/>
      <c r="E56" s="90"/>
      <c r="F56" s="91"/>
      <c r="G56" s="66"/>
      <c r="H56" s="1"/>
      <c r="I56" s="1"/>
      <c r="J56" s="1"/>
    </row>
    <row r="57" spans="1:10" x14ac:dyDescent="0.3">
      <c r="A57" s="29" t="str">
        <f>'2.4. pielikums'!B46</f>
        <v>Darbinieku izglītības izdevumi</v>
      </c>
      <c r="B57" s="123"/>
      <c r="C57" s="74">
        <f>ROUND('2.4. pielikums'!V46*(1+B50),2)</f>
        <v>0.11</v>
      </c>
      <c r="D57" s="89"/>
      <c r="E57" s="90"/>
      <c r="F57" s="91"/>
      <c r="G57" s="66"/>
      <c r="H57" s="1"/>
      <c r="I57" s="1"/>
      <c r="J57" s="1"/>
    </row>
    <row r="58" spans="1:10" ht="28" x14ac:dyDescent="0.3">
      <c r="A58" s="29" t="str">
        <f>'2.4. pielikums'!B38</f>
        <v>Sakaru pakalpojumi (telefons, internets, pasts)</v>
      </c>
      <c r="B58" s="123"/>
      <c r="C58" s="74">
        <f>ROUND('2.4. pielikums'!V38*(1+B50),2)</f>
        <v>0.27</v>
      </c>
      <c r="D58" s="89"/>
      <c r="E58" s="90"/>
      <c r="F58" s="91"/>
      <c r="G58" s="66"/>
      <c r="H58" s="1"/>
      <c r="I58" s="1"/>
      <c r="J58" s="1"/>
    </row>
    <row r="59" spans="1:10" ht="42" x14ac:dyDescent="0.3">
      <c r="A59" s="29" t="str">
        <f>'2.4. pielikums'!B47</f>
        <v>Ar admin.darbību saistītie izdevumi (darba aizsardz.sist.uzturēš.pak., bankas konta apkalp. u.c.)</v>
      </c>
      <c r="B59" s="123"/>
      <c r="C59" s="74">
        <f>ROUND('2.4. pielikums'!V47*(1+B50),2)</f>
        <v>0.24</v>
      </c>
      <c r="D59" s="92"/>
      <c r="E59" s="93"/>
      <c r="F59" s="94"/>
      <c r="G59" s="66"/>
    </row>
    <row r="60" spans="1:10" ht="54.75" customHeight="1" x14ac:dyDescent="0.3">
      <c r="A60" s="29" t="str">
        <f>'2.4. pielikums'!B45</f>
        <v>Darba devēja apmaksātie veselības izdevumi</v>
      </c>
      <c r="B60" s="123"/>
      <c r="C60" s="75">
        <f>ROUND('2.3. pielikums'!F10*(1+B50),2)</f>
        <v>0.31</v>
      </c>
      <c r="D60" s="95" t="s">
        <v>46</v>
      </c>
      <c r="E60" s="96"/>
      <c r="F60" s="97"/>
      <c r="G60" s="66"/>
    </row>
    <row r="61" spans="1:10" ht="40" customHeight="1" x14ac:dyDescent="0.3">
      <c r="A61" s="29" t="s">
        <v>47</v>
      </c>
      <c r="B61" s="124"/>
      <c r="C61" s="75">
        <f>ROUND('2.5. pielikums'!G6*(1+B50),2)</f>
        <v>0.67</v>
      </c>
      <c r="D61" s="95" t="s">
        <v>48</v>
      </c>
      <c r="E61" s="96"/>
      <c r="F61" s="97"/>
      <c r="G61" s="66"/>
    </row>
    <row r="62" spans="1:10" x14ac:dyDescent="0.3">
      <c r="A62" s="35" t="s">
        <v>49</v>
      </c>
      <c r="B62" s="98">
        <f>C49+C4</f>
        <v>33.950000000000003</v>
      </c>
      <c r="C62" s="99"/>
      <c r="D62"/>
      <c r="E62"/>
      <c r="F62" s="42"/>
      <c r="G62" s="42"/>
    </row>
    <row r="63" spans="1:10" x14ac:dyDescent="0.3">
      <c r="A63" s="1"/>
      <c r="B63" s="1"/>
      <c r="C63" s="62"/>
      <c r="D63" s="1"/>
      <c r="E63" s="62"/>
      <c r="F63" s="1"/>
      <c r="G63" s="1"/>
    </row>
    <row r="64" spans="1:10" x14ac:dyDescent="0.3">
      <c r="A64" s="1" t="s">
        <v>147</v>
      </c>
      <c r="B64"/>
      <c r="C64"/>
      <c r="D64"/>
      <c r="E64"/>
      <c r="F64"/>
      <c r="G64"/>
    </row>
  </sheetData>
  <mergeCells count="34">
    <mergeCell ref="A2:G2"/>
    <mergeCell ref="A1:G1"/>
    <mergeCell ref="B50:B61"/>
    <mergeCell ref="D3:E3"/>
    <mergeCell ref="F5:F14"/>
    <mergeCell ref="G5:G14"/>
    <mergeCell ref="A5:A14"/>
    <mergeCell ref="B5:B14"/>
    <mergeCell ref="F15:F23"/>
    <mergeCell ref="C5:C14"/>
    <mergeCell ref="C15:C23"/>
    <mergeCell ref="A15:A23"/>
    <mergeCell ref="G15:G23"/>
    <mergeCell ref="C24:C32"/>
    <mergeCell ref="F24:F32"/>
    <mergeCell ref="G24:G32"/>
    <mergeCell ref="A24:A32"/>
    <mergeCell ref="B24:B32"/>
    <mergeCell ref="B15:B23"/>
    <mergeCell ref="C33:C40"/>
    <mergeCell ref="F33:F40"/>
    <mergeCell ref="A33:A40"/>
    <mergeCell ref="B33:B40"/>
    <mergeCell ref="G33:G40"/>
    <mergeCell ref="A41:A48"/>
    <mergeCell ref="B41:B48"/>
    <mergeCell ref="C41:C48"/>
    <mergeCell ref="F41:F48"/>
    <mergeCell ref="G41:G48"/>
    <mergeCell ref="D50:F59"/>
    <mergeCell ref="D60:F60"/>
    <mergeCell ref="D61:F61"/>
    <mergeCell ref="B62:C62"/>
    <mergeCell ref="D49:G49"/>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4"/>
  <sheetViews>
    <sheetView zoomScale="63" zoomScaleNormal="63" workbookViewId="0">
      <selection sqref="A1:G1"/>
    </sheetView>
  </sheetViews>
  <sheetFormatPr defaultColWidth="9.1796875" defaultRowHeight="14" x14ac:dyDescent="0.3"/>
  <cols>
    <col min="1" max="1" width="34" style="26" customWidth="1"/>
    <col min="2" max="3" width="9.1796875" style="26"/>
    <col min="4" max="4" width="10.26953125" style="26" customWidth="1"/>
    <col min="5" max="5" width="36.81640625" style="26" customWidth="1"/>
    <col min="6" max="6" width="91.453125" style="26" customWidth="1"/>
    <col min="7" max="7" width="62.54296875" style="26" customWidth="1"/>
    <col min="8" max="16384" width="9.1796875" style="26"/>
  </cols>
  <sheetData>
    <row r="1" spans="1:9" x14ac:dyDescent="0.3">
      <c r="A1" s="85" t="s">
        <v>50</v>
      </c>
      <c r="B1" s="85"/>
      <c r="C1" s="85"/>
      <c r="D1" s="85"/>
      <c r="E1" s="85"/>
      <c r="F1" s="85"/>
      <c r="G1" s="85"/>
      <c r="H1" s="1"/>
      <c r="I1" s="1"/>
    </row>
    <row r="2" spans="1:9" x14ac:dyDescent="0.3">
      <c r="A2" s="160" t="s">
        <v>51</v>
      </c>
      <c r="B2" s="160"/>
      <c r="C2" s="160"/>
      <c r="D2" s="160"/>
      <c r="E2" s="160"/>
      <c r="F2" s="160"/>
      <c r="G2" s="160"/>
      <c r="H2" s="1"/>
      <c r="I2" s="1"/>
    </row>
    <row r="3" spans="1:9" ht="56" x14ac:dyDescent="0.3">
      <c r="A3" s="68"/>
      <c r="B3" s="70" t="s">
        <v>11</v>
      </c>
      <c r="C3" s="70" t="s">
        <v>52</v>
      </c>
      <c r="D3" s="70" t="s">
        <v>12</v>
      </c>
      <c r="E3" s="70" t="s">
        <v>13</v>
      </c>
      <c r="F3" s="69" t="s">
        <v>14</v>
      </c>
      <c r="G3" s="69" t="s">
        <v>15</v>
      </c>
      <c r="H3" s="1"/>
      <c r="I3" s="1"/>
    </row>
    <row r="4" spans="1:9" ht="56" x14ac:dyDescent="0.3">
      <c r="A4" s="27" t="s">
        <v>16</v>
      </c>
      <c r="B4" s="27">
        <f>SUM(B15:B58)</f>
        <v>4.7</v>
      </c>
      <c r="C4" s="28">
        <f>C5+C15+C24+C33+C43+C51</f>
        <v>33.68</v>
      </c>
      <c r="D4" s="41"/>
      <c r="E4" s="27"/>
      <c r="F4" s="2" t="s">
        <v>149</v>
      </c>
      <c r="G4" s="2" t="s">
        <v>53</v>
      </c>
      <c r="H4" s="62"/>
      <c r="I4" s="62"/>
    </row>
    <row r="5" spans="1:9" ht="17.5" customHeight="1" x14ac:dyDescent="0.3">
      <c r="A5" s="145" t="s">
        <v>18</v>
      </c>
      <c r="B5" s="145">
        <v>2</v>
      </c>
      <c r="C5" s="161">
        <f>D14</f>
        <v>9.32</v>
      </c>
      <c r="D5" s="79">
        <v>1081</v>
      </c>
      <c r="E5" s="77" t="s">
        <v>19</v>
      </c>
      <c r="F5" s="154" t="s">
        <v>153</v>
      </c>
      <c r="G5" s="157" t="s">
        <v>54</v>
      </c>
      <c r="H5" s="62"/>
      <c r="I5" s="62"/>
    </row>
    <row r="6" spans="1:9" ht="17.5" customHeight="1" x14ac:dyDescent="0.3">
      <c r="A6" s="146"/>
      <c r="B6" s="146"/>
      <c r="C6" s="162"/>
      <c r="D6" s="79">
        <f>ROUND(D5*25%,2)</f>
        <v>270.25</v>
      </c>
      <c r="E6" s="77" t="s">
        <v>21</v>
      </c>
      <c r="F6" s="155"/>
      <c r="G6" s="158"/>
      <c r="H6" s="62"/>
      <c r="I6" s="62"/>
    </row>
    <row r="7" spans="1:9" ht="17.5" customHeight="1" x14ac:dyDescent="0.3">
      <c r="A7" s="146"/>
      <c r="B7" s="146"/>
      <c r="C7" s="162"/>
      <c r="D7" s="79">
        <f>SUM(D5:D6)</f>
        <v>1351.25</v>
      </c>
      <c r="E7" s="77" t="s">
        <v>22</v>
      </c>
      <c r="F7" s="155"/>
      <c r="G7" s="158"/>
      <c r="H7" s="62"/>
      <c r="I7" s="62"/>
    </row>
    <row r="8" spans="1:9" ht="17.5" customHeight="1" x14ac:dyDescent="0.3">
      <c r="A8" s="146"/>
      <c r="B8" s="146"/>
      <c r="C8" s="162"/>
      <c r="D8" s="79">
        <f>ROUND(D7*23.59%,2)</f>
        <v>318.76</v>
      </c>
      <c r="E8" s="77" t="s">
        <v>23</v>
      </c>
      <c r="F8" s="155"/>
      <c r="G8" s="158"/>
      <c r="H8" s="62"/>
      <c r="I8" s="62"/>
    </row>
    <row r="9" spans="1:9" ht="17.5" customHeight="1" x14ac:dyDescent="0.3">
      <c r="A9" s="146"/>
      <c r="B9" s="146"/>
      <c r="C9" s="162"/>
      <c r="D9" s="79">
        <f>SUM(D7:D8)</f>
        <v>1670.01</v>
      </c>
      <c r="E9" s="77" t="s">
        <v>24</v>
      </c>
      <c r="F9" s="155"/>
      <c r="G9" s="158"/>
      <c r="H9" s="62"/>
      <c r="I9" s="62"/>
    </row>
    <row r="10" spans="1:9" ht="17.5" customHeight="1" x14ac:dyDescent="0.3">
      <c r="A10" s="146"/>
      <c r="B10" s="146"/>
      <c r="C10" s="162"/>
      <c r="D10" s="79">
        <f>D9*B5</f>
        <v>3340.02</v>
      </c>
      <c r="E10" s="77" t="s">
        <v>25</v>
      </c>
      <c r="F10" s="155"/>
      <c r="G10" s="158"/>
      <c r="H10" s="62"/>
      <c r="I10" s="62"/>
    </row>
    <row r="11" spans="1:9" ht="17.5" customHeight="1" x14ac:dyDescent="0.3">
      <c r="A11" s="146"/>
      <c r="B11" s="146"/>
      <c r="C11" s="162"/>
      <c r="D11" s="79">
        <f>D10*12</f>
        <v>40080.239999999998</v>
      </c>
      <c r="E11" s="78" t="s">
        <v>26</v>
      </c>
      <c r="F11" s="155"/>
      <c r="G11" s="158"/>
      <c r="H11" s="62"/>
      <c r="I11" s="62"/>
    </row>
    <row r="12" spans="1:9" ht="17.5" customHeight="1" x14ac:dyDescent="0.3">
      <c r="A12" s="146"/>
      <c r="B12" s="146"/>
      <c r="C12" s="162"/>
      <c r="D12" s="79">
        <f>ROUND(D11/1720,2)</f>
        <v>23.3</v>
      </c>
      <c r="E12" s="78" t="s">
        <v>27</v>
      </c>
      <c r="F12" s="155"/>
      <c r="G12" s="158"/>
      <c r="H12" s="62"/>
      <c r="I12" s="62"/>
    </row>
    <row r="13" spans="1:9" ht="17.5" customHeight="1" x14ac:dyDescent="0.3">
      <c r="A13" s="146"/>
      <c r="B13" s="146"/>
      <c r="C13" s="162"/>
      <c r="D13" s="79">
        <f>ROUND(D12*8,2)</f>
        <v>186.4</v>
      </c>
      <c r="E13" s="78" t="s">
        <v>28</v>
      </c>
      <c r="F13" s="155"/>
      <c r="G13" s="158"/>
      <c r="H13" s="62"/>
      <c r="I13" s="62"/>
    </row>
    <row r="14" spans="1:9" ht="17.5" customHeight="1" x14ac:dyDescent="0.3">
      <c r="A14" s="147"/>
      <c r="B14" s="147"/>
      <c r="C14" s="163"/>
      <c r="D14" s="79">
        <f>ROUND(D13/20,2)</f>
        <v>9.32</v>
      </c>
      <c r="E14" s="78" t="s">
        <v>29</v>
      </c>
      <c r="F14" s="156"/>
      <c r="G14" s="159"/>
      <c r="H14" s="62"/>
      <c r="I14" s="62"/>
    </row>
    <row r="15" spans="1:9" s="40" customFormat="1" ht="17.5" customHeight="1" x14ac:dyDescent="0.3">
      <c r="A15" s="145" t="s">
        <v>32</v>
      </c>
      <c r="B15" s="148">
        <v>1</v>
      </c>
      <c r="C15" s="151">
        <f>D23</f>
        <v>7.13</v>
      </c>
      <c r="D15" s="79">
        <v>1653</v>
      </c>
      <c r="E15" s="77" t="s">
        <v>19</v>
      </c>
      <c r="F15" s="154" t="s">
        <v>154</v>
      </c>
      <c r="G15" s="157" t="s">
        <v>55</v>
      </c>
      <c r="H15" s="62"/>
      <c r="I15" s="62"/>
    </row>
    <row r="16" spans="1:9" s="40" customFormat="1" ht="17.5" customHeight="1" x14ac:dyDescent="0.3">
      <c r="A16" s="146"/>
      <c r="B16" s="149"/>
      <c r="C16" s="152"/>
      <c r="D16" s="79">
        <f>ROUND(D15*25%,2)</f>
        <v>413.25</v>
      </c>
      <c r="E16" s="77" t="s">
        <v>21</v>
      </c>
      <c r="F16" s="155"/>
      <c r="G16" s="158"/>
      <c r="H16" s="62"/>
      <c r="I16" s="62"/>
    </row>
    <row r="17" spans="1:9" s="40" customFormat="1" ht="17.5" customHeight="1" x14ac:dyDescent="0.3">
      <c r="A17" s="146"/>
      <c r="B17" s="149"/>
      <c r="C17" s="152"/>
      <c r="D17" s="79">
        <f>SUM(D15:D16)</f>
        <v>2066.25</v>
      </c>
      <c r="E17" s="77" t="s">
        <v>22</v>
      </c>
      <c r="F17" s="155"/>
      <c r="G17" s="158"/>
      <c r="H17" s="62"/>
      <c r="I17" s="62"/>
    </row>
    <row r="18" spans="1:9" s="40" customFormat="1" ht="17.5" customHeight="1" x14ac:dyDescent="0.3">
      <c r="A18" s="146"/>
      <c r="B18" s="149"/>
      <c r="C18" s="152"/>
      <c r="D18" s="79">
        <f>ROUND(D17*23.59%,2)</f>
        <v>487.43</v>
      </c>
      <c r="E18" s="77" t="s">
        <v>23</v>
      </c>
      <c r="F18" s="155"/>
      <c r="G18" s="158"/>
      <c r="H18" s="62"/>
      <c r="I18" s="62"/>
    </row>
    <row r="19" spans="1:9" s="40" customFormat="1" ht="17.5" customHeight="1" x14ac:dyDescent="0.3">
      <c r="A19" s="146"/>
      <c r="B19" s="149"/>
      <c r="C19" s="152"/>
      <c r="D19" s="79">
        <f>SUM(D17:D18)</f>
        <v>2553.6799999999998</v>
      </c>
      <c r="E19" s="77" t="s">
        <v>24</v>
      </c>
      <c r="F19" s="155"/>
      <c r="G19" s="158"/>
      <c r="H19" s="62"/>
      <c r="I19" s="62"/>
    </row>
    <row r="20" spans="1:9" s="40" customFormat="1" ht="17.5" customHeight="1" x14ac:dyDescent="0.3">
      <c r="A20" s="146"/>
      <c r="B20" s="149"/>
      <c r="C20" s="152"/>
      <c r="D20" s="79">
        <f>D19*12</f>
        <v>30644.159999999996</v>
      </c>
      <c r="E20" s="78" t="s">
        <v>26</v>
      </c>
      <c r="F20" s="155"/>
      <c r="G20" s="158"/>
      <c r="H20" s="62"/>
      <c r="I20" s="62"/>
    </row>
    <row r="21" spans="1:9" s="40" customFormat="1" ht="17.5" customHeight="1" x14ac:dyDescent="0.3">
      <c r="A21" s="146"/>
      <c r="B21" s="149"/>
      <c r="C21" s="152"/>
      <c r="D21" s="79">
        <f>ROUND(D20/1720,2)</f>
        <v>17.82</v>
      </c>
      <c r="E21" s="78" t="s">
        <v>27</v>
      </c>
      <c r="F21" s="155"/>
      <c r="G21" s="158"/>
      <c r="H21" s="62"/>
      <c r="I21" s="62"/>
    </row>
    <row r="22" spans="1:9" s="40" customFormat="1" ht="17.5" customHeight="1" x14ac:dyDescent="0.3">
      <c r="A22" s="146"/>
      <c r="B22" s="149"/>
      <c r="C22" s="152"/>
      <c r="D22" s="79">
        <f>D21*8</f>
        <v>142.56</v>
      </c>
      <c r="E22" s="78" t="s">
        <v>28</v>
      </c>
      <c r="F22" s="155"/>
      <c r="G22" s="158"/>
      <c r="H22" s="62"/>
      <c r="I22" s="62"/>
    </row>
    <row r="23" spans="1:9" s="40" customFormat="1" ht="17.5" customHeight="1" x14ac:dyDescent="0.3">
      <c r="A23" s="147"/>
      <c r="B23" s="150"/>
      <c r="C23" s="153"/>
      <c r="D23" s="79">
        <f>ROUND(D22/20,2)</f>
        <v>7.13</v>
      </c>
      <c r="E23" s="78" t="s">
        <v>29</v>
      </c>
      <c r="F23" s="156"/>
      <c r="G23" s="159"/>
      <c r="H23" s="62"/>
      <c r="I23" s="62"/>
    </row>
    <row r="24" spans="1:9" s="40" customFormat="1" ht="17.5" customHeight="1" x14ac:dyDescent="0.3">
      <c r="A24" s="145" t="s">
        <v>56</v>
      </c>
      <c r="B24" s="148">
        <v>1</v>
      </c>
      <c r="C24" s="151">
        <f>D32</f>
        <v>4.66</v>
      </c>
      <c r="D24" s="79">
        <v>1081</v>
      </c>
      <c r="E24" s="77" t="s">
        <v>19</v>
      </c>
      <c r="F24" s="154" t="s">
        <v>155</v>
      </c>
      <c r="G24" s="157" t="s">
        <v>57</v>
      </c>
      <c r="H24" s="62"/>
      <c r="I24" s="62"/>
    </row>
    <row r="25" spans="1:9" s="40" customFormat="1" ht="17.5" customHeight="1" x14ac:dyDescent="0.3">
      <c r="A25" s="146"/>
      <c r="B25" s="149"/>
      <c r="C25" s="152"/>
      <c r="D25" s="79">
        <f>ROUND(D24*25%,2)</f>
        <v>270.25</v>
      </c>
      <c r="E25" s="77" t="s">
        <v>21</v>
      </c>
      <c r="F25" s="155"/>
      <c r="G25" s="158"/>
      <c r="H25" s="62"/>
      <c r="I25" s="62"/>
    </row>
    <row r="26" spans="1:9" s="40" customFormat="1" ht="17.5" customHeight="1" x14ac:dyDescent="0.3">
      <c r="A26" s="146"/>
      <c r="B26" s="149"/>
      <c r="C26" s="152"/>
      <c r="D26" s="79">
        <f>SUM(D24:D25)</f>
        <v>1351.25</v>
      </c>
      <c r="E26" s="77" t="s">
        <v>22</v>
      </c>
      <c r="F26" s="155"/>
      <c r="G26" s="158"/>
      <c r="H26" s="62"/>
      <c r="I26" s="62"/>
    </row>
    <row r="27" spans="1:9" s="40" customFormat="1" ht="17.5" customHeight="1" x14ac:dyDescent="0.3">
      <c r="A27" s="146"/>
      <c r="B27" s="149"/>
      <c r="C27" s="152"/>
      <c r="D27" s="79">
        <f>ROUND(D26*23.59%,2)</f>
        <v>318.76</v>
      </c>
      <c r="E27" s="77" t="s">
        <v>23</v>
      </c>
      <c r="F27" s="155"/>
      <c r="G27" s="158"/>
      <c r="H27" s="62"/>
      <c r="I27" s="62"/>
    </row>
    <row r="28" spans="1:9" s="40" customFormat="1" ht="17.5" customHeight="1" x14ac:dyDescent="0.3">
      <c r="A28" s="146"/>
      <c r="B28" s="149"/>
      <c r="C28" s="152"/>
      <c r="D28" s="79">
        <f>SUM(D26:D27)</f>
        <v>1670.01</v>
      </c>
      <c r="E28" s="77" t="s">
        <v>24</v>
      </c>
      <c r="F28" s="155"/>
      <c r="G28" s="158"/>
      <c r="H28" s="62"/>
      <c r="I28" s="62"/>
    </row>
    <row r="29" spans="1:9" s="40" customFormat="1" ht="17.5" customHeight="1" x14ac:dyDescent="0.3">
      <c r="A29" s="146"/>
      <c r="B29" s="149"/>
      <c r="C29" s="152"/>
      <c r="D29" s="79">
        <f>D28*12</f>
        <v>20040.12</v>
      </c>
      <c r="E29" s="78" t="s">
        <v>26</v>
      </c>
      <c r="F29" s="155"/>
      <c r="G29" s="158"/>
      <c r="H29" s="62"/>
      <c r="I29" s="62"/>
    </row>
    <row r="30" spans="1:9" s="40" customFormat="1" ht="17.5" customHeight="1" x14ac:dyDescent="0.3">
      <c r="A30" s="146"/>
      <c r="B30" s="149"/>
      <c r="C30" s="152"/>
      <c r="D30" s="79">
        <f>ROUND(D29/1720,2)</f>
        <v>11.65</v>
      </c>
      <c r="E30" s="78" t="s">
        <v>27</v>
      </c>
      <c r="F30" s="155"/>
      <c r="G30" s="158"/>
      <c r="H30" s="62"/>
      <c r="I30" s="62"/>
    </row>
    <row r="31" spans="1:9" s="40" customFormat="1" ht="17.5" customHeight="1" x14ac:dyDescent="0.3">
      <c r="A31" s="146"/>
      <c r="B31" s="149"/>
      <c r="C31" s="152"/>
      <c r="D31" s="79">
        <f>D30*8</f>
        <v>93.2</v>
      </c>
      <c r="E31" s="78" t="s">
        <v>28</v>
      </c>
      <c r="F31" s="155"/>
      <c r="G31" s="158"/>
      <c r="H31" s="62"/>
      <c r="I31" s="62"/>
    </row>
    <row r="32" spans="1:9" s="40" customFormat="1" ht="17.5" customHeight="1" x14ac:dyDescent="0.3">
      <c r="A32" s="147"/>
      <c r="B32" s="150"/>
      <c r="C32" s="153"/>
      <c r="D32" s="79">
        <f>ROUND(D31/20,2)</f>
        <v>4.66</v>
      </c>
      <c r="E32" s="78" t="s">
        <v>29</v>
      </c>
      <c r="F32" s="156"/>
      <c r="G32" s="159"/>
      <c r="H32" s="62"/>
      <c r="I32" s="62"/>
    </row>
    <row r="33" spans="1:9" s="40" customFormat="1" ht="17.5" customHeight="1" x14ac:dyDescent="0.3">
      <c r="A33" s="145" t="s">
        <v>58</v>
      </c>
      <c r="B33" s="148">
        <v>2</v>
      </c>
      <c r="C33" s="151">
        <f>D42</f>
        <v>8.16</v>
      </c>
      <c r="D33" s="79">
        <v>946</v>
      </c>
      <c r="E33" s="77" t="s">
        <v>19</v>
      </c>
      <c r="F33" s="154" t="s">
        <v>156</v>
      </c>
      <c r="G33" s="157" t="s">
        <v>59</v>
      </c>
      <c r="H33" s="62"/>
      <c r="I33" s="62"/>
    </row>
    <row r="34" spans="1:9" s="40" customFormat="1" ht="17.5" customHeight="1" x14ac:dyDescent="0.3">
      <c r="A34" s="146"/>
      <c r="B34" s="149"/>
      <c r="C34" s="152"/>
      <c r="D34" s="79">
        <f>ROUND(D33*25%,2)</f>
        <v>236.5</v>
      </c>
      <c r="E34" s="77" t="s">
        <v>21</v>
      </c>
      <c r="F34" s="155"/>
      <c r="G34" s="158"/>
      <c r="H34" s="62"/>
      <c r="I34" s="62"/>
    </row>
    <row r="35" spans="1:9" s="40" customFormat="1" ht="17.5" customHeight="1" x14ac:dyDescent="0.3">
      <c r="A35" s="146"/>
      <c r="B35" s="149"/>
      <c r="C35" s="152"/>
      <c r="D35" s="79">
        <f>SUM(D33:D34)</f>
        <v>1182.5</v>
      </c>
      <c r="E35" s="77" t="s">
        <v>22</v>
      </c>
      <c r="F35" s="155"/>
      <c r="G35" s="158"/>
      <c r="H35" s="62"/>
      <c r="I35" s="62"/>
    </row>
    <row r="36" spans="1:9" s="40" customFormat="1" ht="17.5" customHeight="1" x14ac:dyDescent="0.3">
      <c r="A36" s="146"/>
      <c r="B36" s="149"/>
      <c r="C36" s="152"/>
      <c r="D36" s="79">
        <f>ROUND(D35*23.59%,2)</f>
        <v>278.95</v>
      </c>
      <c r="E36" s="77" t="s">
        <v>23</v>
      </c>
      <c r="F36" s="155"/>
      <c r="G36" s="158"/>
      <c r="H36" s="62"/>
      <c r="I36" s="62"/>
    </row>
    <row r="37" spans="1:9" s="40" customFormat="1" ht="17.5" customHeight="1" x14ac:dyDescent="0.3">
      <c r="A37" s="146"/>
      <c r="B37" s="149"/>
      <c r="C37" s="152"/>
      <c r="D37" s="79">
        <f>SUM(D35:D36)</f>
        <v>1461.45</v>
      </c>
      <c r="E37" s="77" t="s">
        <v>24</v>
      </c>
      <c r="F37" s="155"/>
      <c r="G37" s="158"/>
      <c r="H37" s="62"/>
      <c r="I37" s="62"/>
    </row>
    <row r="38" spans="1:9" s="40" customFormat="1" ht="17.5" customHeight="1" x14ac:dyDescent="0.3">
      <c r="A38" s="146"/>
      <c r="B38" s="149"/>
      <c r="C38" s="152"/>
      <c r="D38" s="79">
        <f>D37*B33</f>
        <v>2922.9</v>
      </c>
      <c r="E38" s="77" t="s">
        <v>25</v>
      </c>
      <c r="F38" s="155"/>
      <c r="G38" s="158"/>
      <c r="H38" s="62"/>
      <c r="I38" s="62"/>
    </row>
    <row r="39" spans="1:9" s="40" customFormat="1" ht="17.5" customHeight="1" x14ac:dyDescent="0.3">
      <c r="A39" s="146"/>
      <c r="B39" s="149"/>
      <c r="C39" s="152"/>
      <c r="D39" s="79">
        <f>D38*12</f>
        <v>35074.800000000003</v>
      </c>
      <c r="E39" s="78" t="s">
        <v>26</v>
      </c>
      <c r="F39" s="155"/>
      <c r="G39" s="158"/>
      <c r="H39" s="62"/>
      <c r="I39" s="62"/>
    </row>
    <row r="40" spans="1:9" s="40" customFormat="1" ht="17.5" customHeight="1" x14ac:dyDescent="0.3">
      <c r="A40" s="146"/>
      <c r="B40" s="149"/>
      <c r="C40" s="152"/>
      <c r="D40" s="79">
        <f>ROUND(D39/1720,2)</f>
        <v>20.39</v>
      </c>
      <c r="E40" s="78" t="s">
        <v>27</v>
      </c>
      <c r="F40" s="155"/>
      <c r="G40" s="158"/>
      <c r="H40" s="62"/>
      <c r="I40" s="62"/>
    </row>
    <row r="41" spans="1:9" s="40" customFormat="1" ht="17.5" customHeight="1" x14ac:dyDescent="0.3">
      <c r="A41" s="146"/>
      <c r="B41" s="149"/>
      <c r="C41" s="152"/>
      <c r="D41" s="79">
        <f>D40*8</f>
        <v>163.12</v>
      </c>
      <c r="E41" s="78" t="s">
        <v>28</v>
      </c>
      <c r="F41" s="155"/>
      <c r="G41" s="158"/>
      <c r="H41" s="62"/>
      <c r="I41" s="62"/>
    </row>
    <row r="42" spans="1:9" s="40" customFormat="1" ht="17.5" customHeight="1" x14ac:dyDescent="0.3">
      <c r="A42" s="147"/>
      <c r="B42" s="150"/>
      <c r="C42" s="153"/>
      <c r="D42" s="79">
        <f>ROUND(D41/20,2)</f>
        <v>8.16</v>
      </c>
      <c r="E42" s="78" t="s">
        <v>29</v>
      </c>
      <c r="F42" s="156"/>
      <c r="G42" s="159"/>
      <c r="H42" s="62"/>
      <c r="I42" s="62"/>
    </row>
    <row r="43" spans="1:9" s="40" customFormat="1" x14ac:dyDescent="0.3">
      <c r="A43" s="145" t="s">
        <v>34</v>
      </c>
      <c r="B43" s="148">
        <v>0.5</v>
      </c>
      <c r="C43" s="151">
        <f>D50</f>
        <v>3.45</v>
      </c>
      <c r="D43" s="79">
        <v>1999</v>
      </c>
      <c r="E43" s="77" t="s">
        <v>19</v>
      </c>
      <c r="F43" s="154" t="s">
        <v>157</v>
      </c>
      <c r="G43" s="157" t="s">
        <v>35</v>
      </c>
      <c r="H43" s="62"/>
      <c r="I43" s="1"/>
    </row>
    <row r="44" spans="1:9" s="40" customFormat="1" x14ac:dyDescent="0.3">
      <c r="A44" s="146"/>
      <c r="B44" s="149"/>
      <c r="C44" s="152"/>
      <c r="D44" s="73">
        <f>ROUND(D43*23.59%,2)</f>
        <v>471.56</v>
      </c>
      <c r="E44" s="77" t="s">
        <v>23</v>
      </c>
      <c r="F44" s="155"/>
      <c r="G44" s="158"/>
      <c r="H44" s="62"/>
    </row>
    <row r="45" spans="1:9" s="40" customFormat="1" x14ac:dyDescent="0.3">
      <c r="A45" s="146"/>
      <c r="B45" s="149"/>
      <c r="C45" s="152"/>
      <c r="D45" s="79">
        <f>SUM(D43:D44)</f>
        <v>2470.56</v>
      </c>
      <c r="E45" s="77" t="s">
        <v>24</v>
      </c>
      <c r="F45" s="155"/>
      <c r="G45" s="158"/>
      <c r="H45" s="62"/>
    </row>
    <row r="46" spans="1:9" s="40" customFormat="1" x14ac:dyDescent="0.3">
      <c r="A46" s="146"/>
      <c r="B46" s="149"/>
      <c r="C46" s="152"/>
      <c r="D46" s="79">
        <f>ROUND(D45*B43,2)</f>
        <v>1235.28</v>
      </c>
      <c r="E46" s="77" t="s">
        <v>36</v>
      </c>
      <c r="F46" s="155"/>
      <c r="G46" s="158"/>
      <c r="H46" s="62"/>
    </row>
    <row r="47" spans="1:9" s="40" customFormat="1" x14ac:dyDescent="0.3">
      <c r="A47" s="146"/>
      <c r="B47" s="149"/>
      <c r="C47" s="152"/>
      <c r="D47" s="79">
        <f>D46*12</f>
        <v>14823.36</v>
      </c>
      <c r="E47" s="78" t="s">
        <v>26</v>
      </c>
      <c r="F47" s="155"/>
      <c r="G47" s="158"/>
      <c r="H47" s="62"/>
    </row>
    <row r="48" spans="1:9" s="40" customFormat="1" x14ac:dyDescent="0.3">
      <c r="A48" s="146"/>
      <c r="B48" s="149"/>
      <c r="C48" s="152"/>
      <c r="D48" s="79">
        <f>ROUND(D47/1720,2)</f>
        <v>8.6199999999999992</v>
      </c>
      <c r="E48" s="78" t="s">
        <v>27</v>
      </c>
      <c r="F48" s="155"/>
      <c r="G48" s="158"/>
      <c r="H48" s="62"/>
    </row>
    <row r="49" spans="1:8" s="40" customFormat="1" x14ac:dyDescent="0.3">
      <c r="A49" s="146"/>
      <c r="B49" s="149"/>
      <c r="C49" s="152"/>
      <c r="D49" s="79">
        <f>D48*8</f>
        <v>68.959999999999994</v>
      </c>
      <c r="E49" s="78" t="s">
        <v>28</v>
      </c>
      <c r="F49" s="155"/>
      <c r="G49" s="158"/>
      <c r="H49" s="62"/>
    </row>
    <row r="50" spans="1:8" s="40" customFormat="1" x14ac:dyDescent="0.3">
      <c r="A50" s="147"/>
      <c r="B50" s="150"/>
      <c r="C50" s="153"/>
      <c r="D50" s="79">
        <f>ROUND(D49/20,2)</f>
        <v>3.45</v>
      </c>
      <c r="E50" s="78" t="s">
        <v>29</v>
      </c>
      <c r="F50" s="156"/>
      <c r="G50" s="159"/>
      <c r="H50" s="62"/>
    </row>
    <row r="51" spans="1:8" s="40" customFormat="1" ht="17.5" customHeight="1" x14ac:dyDescent="0.3">
      <c r="A51" s="145" t="s">
        <v>37</v>
      </c>
      <c r="B51" s="148">
        <v>0.2</v>
      </c>
      <c r="C51" s="151">
        <f>D58</f>
        <v>0.96</v>
      </c>
      <c r="D51" s="79">
        <v>1388</v>
      </c>
      <c r="E51" s="77" t="s">
        <v>19</v>
      </c>
      <c r="F51" s="154" t="s">
        <v>158</v>
      </c>
      <c r="G51" s="157" t="s">
        <v>38</v>
      </c>
      <c r="H51" s="62"/>
    </row>
    <row r="52" spans="1:8" s="40" customFormat="1" ht="17.5" customHeight="1" x14ac:dyDescent="0.3">
      <c r="A52" s="146"/>
      <c r="B52" s="149"/>
      <c r="C52" s="152"/>
      <c r="D52" s="73">
        <f>ROUND(D51*23.59%,2)</f>
        <v>327.43</v>
      </c>
      <c r="E52" s="77" t="s">
        <v>23</v>
      </c>
      <c r="F52" s="155"/>
      <c r="G52" s="158"/>
      <c r="H52" s="62"/>
    </row>
    <row r="53" spans="1:8" s="40" customFormat="1" ht="17.5" customHeight="1" x14ac:dyDescent="0.3">
      <c r="A53" s="146"/>
      <c r="B53" s="149"/>
      <c r="C53" s="152"/>
      <c r="D53" s="79">
        <f>SUM(D51:D52)</f>
        <v>1715.43</v>
      </c>
      <c r="E53" s="77" t="s">
        <v>24</v>
      </c>
      <c r="F53" s="155"/>
      <c r="G53" s="158"/>
      <c r="H53" s="62"/>
    </row>
    <row r="54" spans="1:8" s="40" customFormat="1" ht="17.5" customHeight="1" x14ac:dyDescent="0.3">
      <c r="A54" s="146"/>
      <c r="B54" s="149"/>
      <c r="C54" s="152"/>
      <c r="D54" s="79">
        <f>ROUND(D53*B51,2)</f>
        <v>343.09</v>
      </c>
      <c r="E54" s="77" t="s">
        <v>39</v>
      </c>
      <c r="F54" s="155"/>
      <c r="G54" s="158"/>
      <c r="H54" s="62"/>
    </row>
    <row r="55" spans="1:8" s="40" customFormat="1" ht="17.5" customHeight="1" x14ac:dyDescent="0.3">
      <c r="A55" s="146"/>
      <c r="B55" s="149"/>
      <c r="C55" s="152"/>
      <c r="D55" s="79">
        <f>D54*12</f>
        <v>4117.08</v>
      </c>
      <c r="E55" s="78" t="s">
        <v>26</v>
      </c>
      <c r="F55" s="155"/>
      <c r="G55" s="158"/>
      <c r="H55" s="62"/>
    </row>
    <row r="56" spans="1:8" s="40" customFormat="1" ht="17.5" customHeight="1" x14ac:dyDescent="0.3">
      <c r="A56" s="146"/>
      <c r="B56" s="149"/>
      <c r="C56" s="152"/>
      <c r="D56" s="79">
        <f>ROUND(D55/1720,2)</f>
        <v>2.39</v>
      </c>
      <c r="E56" s="78" t="s">
        <v>27</v>
      </c>
      <c r="F56" s="155"/>
      <c r="G56" s="158"/>
      <c r="H56" s="62"/>
    </row>
    <row r="57" spans="1:8" s="40" customFormat="1" ht="17.5" customHeight="1" x14ac:dyDescent="0.3">
      <c r="A57" s="146"/>
      <c r="B57" s="149"/>
      <c r="C57" s="152"/>
      <c r="D57" s="79">
        <f>D56*8</f>
        <v>19.12</v>
      </c>
      <c r="E57" s="78" t="s">
        <v>28</v>
      </c>
      <c r="F57" s="155"/>
      <c r="G57" s="158"/>
      <c r="H57" s="62"/>
    </row>
    <row r="58" spans="1:8" s="40" customFormat="1" ht="17.5" customHeight="1" x14ac:dyDescent="0.3">
      <c r="A58" s="147"/>
      <c r="B58" s="150"/>
      <c r="C58" s="153"/>
      <c r="D58" s="79">
        <f>ROUND(D57/20,2)</f>
        <v>0.96</v>
      </c>
      <c r="E58" s="78" t="s">
        <v>29</v>
      </c>
      <c r="F58" s="156"/>
      <c r="G58" s="159"/>
      <c r="H58" s="62"/>
    </row>
    <row r="59" spans="1:8" ht="42" x14ac:dyDescent="0.3">
      <c r="A59" s="27" t="s">
        <v>40</v>
      </c>
      <c r="B59" s="27" t="s">
        <v>41</v>
      </c>
      <c r="C59" s="28">
        <f>SUM(C60:C71)</f>
        <v>8.75</v>
      </c>
      <c r="D59" s="100"/>
      <c r="E59" s="101"/>
      <c r="F59" s="101"/>
      <c r="G59" s="102"/>
      <c r="H59" s="1"/>
    </row>
    <row r="60" spans="1:8" ht="42" customHeight="1" x14ac:dyDescent="0.3">
      <c r="A60" s="30" t="str">
        <f>'2.4. pielikums'!B39</f>
        <v>Ēdināšanas izdevumi</v>
      </c>
      <c r="B60" s="142">
        <v>0.34699999999999998</v>
      </c>
      <c r="C60" s="74">
        <f>ROUND('2.4. pielikums'!V39*(1+B60),2)</f>
        <v>2.16</v>
      </c>
      <c r="D60" s="133" t="s">
        <v>42</v>
      </c>
      <c r="E60" s="134"/>
      <c r="F60" s="135"/>
      <c r="G60" s="36" t="s">
        <v>60</v>
      </c>
      <c r="H60" s="1"/>
    </row>
    <row r="61" spans="1:8" ht="30" customHeight="1" x14ac:dyDescent="0.3">
      <c r="A61" s="30" t="s">
        <v>61</v>
      </c>
      <c r="B61" s="143"/>
      <c r="C61" s="74">
        <f>ROUND('2.4. pielikums'!V41*(1+B60),2)</f>
        <v>0.32</v>
      </c>
      <c r="D61" s="136"/>
      <c r="E61" s="137"/>
      <c r="F61" s="138"/>
      <c r="G61" s="32" t="s">
        <v>62</v>
      </c>
      <c r="H61" s="1"/>
    </row>
    <row r="62" spans="1:8" ht="28" customHeight="1" x14ac:dyDescent="0.3">
      <c r="A62" s="30" t="s">
        <v>63</v>
      </c>
      <c r="B62" s="143"/>
      <c r="C62" s="74">
        <f>ROUND('2.4. pielikums'!V42*(1+B60),2)</f>
        <v>0.13</v>
      </c>
      <c r="D62" s="136"/>
      <c r="E62" s="137"/>
      <c r="F62" s="138"/>
      <c r="G62" s="67"/>
      <c r="H62" s="1"/>
    </row>
    <row r="63" spans="1:8" ht="28" customHeight="1" x14ac:dyDescent="0.3">
      <c r="A63" s="30" t="str">
        <f>'2.4. pielikums'!B40</f>
        <v>Saimniecības un higiēnas preces</v>
      </c>
      <c r="B63" s="143"/>
      <c r="C63" s="74">
        <f>ROUND('2.4. pielikums'!V40*(1+B60),2)</f>
        <v>0.2</v>
      </c>
      <c r="D63" s="136"/>
      <c r="E63" s="137"/>
      <c r="F63" s="138"/>
      <c r="G63" s="67"/>
      <c r="H63" s="1"/>
    </row>
    <row r="64" spans="1:8" ht="28" x14ac:dyDescent="0.3">
      <c r="A64" s="30" t="str">
        <f>'2.4. pielikums'!B43</f>
        <v>Transports (degviela, īre, apkope, adrošināšana u.c.)</v>
      </c>
      <c r="B64" s="143"/>
      <c r="C64" s="74">
        <f>ROUND('2.4. pielikums'!V43*(1+B60),2)</f>
        <v>0.65</v>
      </c>
      <c r="D64" s="136"/>
      <c r="E64" s="137"/>
      <c r="F64" s="138"/>
      <c r="G64" s="67"/>
      <c r="H64" s="1"/>
    </row>
    <row r="65" spans="1:8" ht="56" x14ac:dyDescent="0.3">
      <c r="A65" s="30" t="str">
        <f>'2.4. pielikums'!B44</f>
        <v>Telpas (īre, komunālie maksājumi, uzturēšanas pasākumi)</v>
      </c>
      <c r="B65" s="143"/>
      <c r="C65" s="74">
        <f>ROUND('2.4. pielikums'!V44*(1+B60),2)</f>
        <v>3.07</v>
      </c>
      <c r="D65" s="136"/>
      <c r="E65" s="137"/>
      <c r="F65" s="138"/>
      <c r="G65" s="33" t="s">
        <v>64</v>
      </c>
      <c r="H65" s="1"/>
    </row>
    <row r="66" spans="1:8" ht="28" customHeight="1" x14ac:dyDescent="0.3">
      <c r="A66" s="30" t="str">
        <f>'2.4. pielikums'!B46</f>
        <v>Darbinieku izglītības izdevumi</v>
      </c>
      <c r="B66" s="143"/>
      <c r="C66" s="74">
        <f>ROUND('2.4. pielikums'!V46*(1+B60),2)</f>
        <v>0.11</v>
      </c>
      <c r="D66" s="136"/>
      <c r="E66" s="137"/>
      <c r="F66" s="138"/>
      <c r="G66" s="34"/>
      <c r="H66" s="1"/>
    </row>
    <row r="67" spans="1:8" ht="42" x14ac:dyDescent="0.3">
      <c r="A67" s="30" t="str">
        <f>'2.4. pielikums'!B48</f>
        <v>Saimnieciskie pamatlīdzekļi, inventārs, inventāra remonts (materiāli un pakalpojums)</v>
      </c>
      <c r="B67" s="143"/>
      <c r="C67" s="74">
        <f>ROUND('2.4. pielikums'!V48*(1+B60),2)</f>
        <v>0.3</v>
      </c>
      <c r="D67" s="136"/>
      <c r="E67" s="137"/>
      <c r="F67" s="138"/>
      <c r="G67" s="67"/>
      <c r="H67" s="1"/>
    </row>
    <row r="68" spans="1:8" ht="28" x14ac:dyDescent="0.3">
      <c r="A68" s="30" t="str">
        <f>'2.4. pielikums'!B38</f>
        <v>Sakaru pakalpojumi (telefons, internets, pasts)</v>
      </c>
      <c r="B68" s="143"/>
      <c r="C68" s="74">
        <f>ROUND('2.4. pielikums'!V38*(1+B60),2)</f>
        <v>0.27</v>
      </c>
      <c r="D68" s="136"/>
      <c r="E68" s="137"/>
      <c r="F68" s="138"/>
      <c r="G68" s="67"/>
      <c r="H68" s="1"/>
    </row>
    <row r="69" spans="1:8" ht="42" x14ac:dyDescent="0.3">
      <c r="A69" s="30" t="str">
        <f>'2.4. pielikums'!B47</f>
        <v>Ar admin.darbību saistītie izdevumi (darba aizsardz.sist.uzturēš.pak., bankas konta apkalp. u.c.)</v>
      </c>
      <c r="B69" s="143"/>
      <c r="C69" s="74">
        <f>ROUND('2.4. pielikums'!V47*(1+B60),2)</f>
        <v>0.24</v>
      </c>
      <c r="D69" s="139"/>
      <c r="E69" s="140"/>
      <c r="F69" s="141"/>
      <c r="G69" s="67"/>
      <c r="H69" s="1"/>
    </row>
    <row r="70" spans="1:8" ht="28" x14ac:dyDescent="0.3">
      <c r="A70" s="30" t="s">
        <v>65</v>
      </c>
      <c r="B70" s="143"/>
      <c r="C70" s="74">
        <f>ROUND('2.3. pielikums'!F18*(1+B60),2)</f>
        <v>0.44</v>
      </c>
      <c r="D70" s="95" t="s">
        <v>66</v>
      </c>
      <c r="E70" s="96"/>
      <c r="F70" s="97"/>
      <c r="G70" s="67"/>
      <c r="H70" s="1"/>
    </row>
    <row r="71" spans="1:8" ht="37.5" customHeight="1" x14ac:dyDescent="0.3">
      <c r="A71" s="30" t="str">
        <f>'2.2.a pielikums'!A61</f>
        <v>Supervīzija</v>
      </c>
      <c r="B71" s="144"/>
      <c r="C71" s="76">
        <f>ROUND('2.5. pielikums'!G9*(1+B60),2)</f>
        <v>0.86</v>
      </c>
      <c r="D71" s="95" t="str">
        <f>'2.2.a pielikums'!D61</f>
        <v>Aprēķinu skat. 2.5. pielikumā.
Obligātās supervīzijas prasības sociālo pakalpojumu sniedzējiem noteiktas Ministru kabineta 2017. gada 13. jūnija noteikumu Nr. 338 9.2. apakšpunktā un 186. punktā.</v>
      </c>
      <c r="E71" s="96"/>
      <c r="F71" s="97"/>
      <c r="G71" s="67"/>
      <c r="H71" s="1"/>
    </row>
    <row r="72" spans="1:8" x14ac:dyDescent="0.3">
      <c r="A72" s="35" t="s">
        <v>49</v>
      </c>
      <c r="B72" s="98">
        <f>C59+C4</f>
        <v>42.43</v>
      </c>
      <c r="C72" s="99"/>
      <c r="D72"/>
      <c r="E72"/>
      <c r="F72" s="42"/>
      <c r="G72" s="42"/>
      <c r="H72" s="1"/>
    </row>
    <row r="73" spans="1:8" x14ac:dyDescent="0.3">
      <c r="A73" s="1"/>
      <c r="B73" s="1"/>
      <c r="C73" s="1"/>
      <c r="D73" s="1"/>
      <c r="E73" s="1"/>
      <c r="F73" s="1"/>
      <c r="G73" s="1"/>
      <c r="H73" s="1"/>
    </row>
    <row r="74" spans="1:8" x14ac:dyDescent="0.3">
      <c r="A74" s="1" t="s">
        <v>147</v>
      </c>
      <c r="B74" s="1"/>
      <c r="C74" s="1"/>
      <c r="D74" s="1"/>
      <c r="E74" s="1"/>
      <c r="F74" s="1"/>
      <c r="G74" s="1"/>
      <c r="H74" s="1"/>
    </row>
  </sheetData>
  <mergeCells count="38">
    <mergeCell ref="A1:G1"/>
    <mergeCell ref="A2:G2"/>
    <mergeCell ref="A5:A14"/>
    <mergeCell ref="B5:B14"/>
    <mergeCell ref="C5:C14"/>
    <mergeCell ref="F5:F14"/>
    <mergeCell ref="G5:G14"/>
    <mergeCell ref="A15:A23"/>
    <mergeCell ref="B15:B23"/>
    <mergeCell ref="C15:C23"/>
    <mergeCell ref="F15:F23"/>
    <mergeCell ref="G15:G23"/>
    <mergeCell ref="A24:A32"/>
    <mergeCell ref="B24:B32"/>
    <mergeCell ref="C24:C32"/>
    <mergeCell ref="F24:F32"/>
    <mergeCell ref="G24:G32"/>
    <mergeCell ref="A33:A42"/>
    <mergeCell ref="B33:B42"/>
    <mergeCell ref="C33:C42"/>
    <mergeCell ref="F33:F42"/>
    <mergeCell ref="G33:G42"/>
    <mergeCell ref="A43:A50"/>
    <mergeCell ref="B43:B50"/>
    <mergeCell ref="C43:C50"/>
    <mergeCell ref="F43:F50"/>
    <mergeCell ref="G43:G50"/>
    <mergeCell ref="A51:A58"/>
    <mergeCell ref="B51:B58"/>
    <mergeCell ref="C51:C58"/>
    <mergeCell ref="F51:F58"/>
    <mergeCell ref="G51:G58"/>
    <mergeCell ref="D60:F69"/>
    <mergeCell ref="D70:F70"/>
    <mergeCell ref="D71:F71"/>
    <mergeCell ref="B72:C72"/>
    <mergeCell ref="D59:G59"/>
    <mergeCell ref="B60:B71"/>
  </mergeCells>
  <pageMargins left="0.70866141732283472" right="0.70866141732283472" top="0.74803149606299213" bottom="0.74803149606299213" header="0.31496062992125984" footer="0.31496062992125984"/>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zoomScaleNormal="100" workbookViewId="0">
      <selection sqref="A1:F1"/>
    </sheetView>
  </sheetViews>
  <sheetFormatPr defaultColWidth="9.1796875" defaultRowHeight="14" x14ac:dyDescent="0.3"/>
  <cols>
    <col min="1" max="1" width="22.1796875" style="1" customWidth="1"/>
    <col min="2" max="2" width="16.453125" style="1" customWidth="1"/>
    <col min="3" max="3" width="13.81640625" style="1" customWidth="1"/>
    <col min="4" max="4" width="21.1796875" style="1" customWidth="1"/>
    <col min="5" max="5" width="20.7265625" style="1" customWidth="1"/>
    <col min="6" max="6" width="24.453125" style="1" customWidth="1"/>
    <col min="7" max="16384" width="9.1796875" style="1"/>
  </cols>
  <sheetData>
    <row r="1" spans="1:6" x14ac:dyDescent="0.3">
      <c r="A1" s="85" t="s">
        <v>67</v>
      </c>
      <c r="B1" s="85"/>
      <c r="C1" s="85"/>
      <c r="D1" s="85"/>
      <c r="E1" s="85"/>
      <c r="F1" s="85"/>
    </row>
    <row r="2" spans="1:6" x14ac:dyDescent="0.3">
      <c r="A2" s="165" t="s">
        <v>68</v>
      </c>
      <c r="B2" s="165"/>
      <c r="C2" s="165"/>
      <c r="D2" s="165"/>
      <c r="E2" s="165"/>
      <c r="F2" s="165"/>
    </row>
    <row r="3" spans="1:6" ht="56" x14ac:dyDescent="0.3">
      <c r="A3" s="43" t="s">
        <v>69</v>
      </c>
      <c r="B3" s="44" t="s">
        <v>70</v>
      </c>
      <c r="C3" s="44" t="s">
        <v>71</v>
      </c>
      <c r="D3" s="44" t="s">
        <v>72</v>
      </c>
      <c r="E3" s="45" t="s">
        <v>73</v>
      </c>
      <c r="F3" s="45" t="s">
        <v>74</v>
      </c>
    </row>
    <row r="4" spans="1:6" x14ac:dyDescent="0.3">
      <c r="A4" s="3">
        <v>1</v>
      </c>
      <c r="B4" s="3">
        <v>2</v>
      </c>
      <c r="C4" s="3">
        <v>3</v>
      </c>
      <c r="D4" s="4" t="s">
        <v>75</v>
      </c>
      <c r="E4" s="3" t="s">
        <v>76</v>
      </c>
      <c r="F4" s="80" t="s">
        <v>150</v>
      </c>
    </row>
    <row r="5" spans="1:6" x14ac:dyDescent="0.3">
      <c r="A5" s="166" t="s">
        <v>77</v>
      </c>
      <c r="B5" s="167"/>
      <c r="C5" s="167"/>
      <c r="D5" s="167"/>
      <c r="E5" s="167"/>
      <c r="F5" s="168"/>
    </row>
    <row r="6" spans="1:6" x14ac:dyDescent="0.3">
      <c r="A6" s="6" t="s">
        <v>78</v>
      </c>
      <c r="B6" s="8">
        <v>20</v>
      </c>
      <c r="C6" s="9">
        <f>'2.2.a pielikums'!B5+'2.2.a pielikums'!B15</f>
        <v>3</v>
      </c>
      <c r="D6" s="10">
        <f>ROUND(C6*213.43,2)</f>
        <v>640.29</v>
      </c>
      <c r="E6" s="11">
        <f>ROUND(D6/B6,2)</f>
        <v>32.01</v>
      </c>
      <c r="F6" s="81">
        <f>ROUND(E6/215,2)</f>
        <v>0.15</v>
      </c>
    </row>
    <row r="7" spans="1:6" x14ac:dyDescent="0.3">
      <c r="A7" s="6" t="s">
        <v>79</v>
      </c>
      <c r="B7" s="8">
        <v>20</v>
      </c>
      <c r="C7" s="9">
        <f>'2.2.a pielikums'!B24</f>
        <v>1</v>
      </c>
      <c r="D7" s="10">
        <f>ROUND(C7*213.43,2)</f>
        <v>213.43</v>
      </c>
      <c r="E7" s="11">
        <f>ROUND(D7/B7,2)</f>
        <v>10.67</v>
      </c>
      <c r="F7" s="81">
        <f>ROUND(E7/215,2)</f>
        <v>0.05</v>
      </c>
    </row>
    <row r="8" spans="1:6" x14ac:dyDescent="0.3">
      <c r="A8" s="6" t="s">
        <v>34</v>
      </c>
      <c r="B8" s="8">
        <v>20</v>
      </c>
      <c r="C8" s="9">
        <f>'2.2.a pielikums'!B33</f>
        <v>0.5</v>
      </c>
      <c r="D8" s="10">
        <f>ROUND(C8*213.43,2)</f>
        <v>106.72</v>
      </c>
      <c r="E8" s="11">
        <f>ROUND(D8/B8,2)</f>
        <v>5.34</v>
      </c>
      <c r="F8" s="81">
        <f>ROUND(E8/215,2)</f>
        <v>0.02</v>
      </c>
    </row>
    <row r="9" spans="1:6" x14ac:dyDescent="0.3">
      <c r="A9" s="6" t="s">
        <v>80</v>
      </c>
      <c r="B9" s="8">
        <v>20</v>
      </c>
      <c r="C9" s="9">
        <f>'2.2.a pielikums'!B41</f>
        <v>0.2</v>
      </c>
      <c r="D9" s="10">
        <f>ROUND(C9*213.43,2)</f>
        <v>42.69</v>
      </c>
      <c r="E9" s="11">
        <f>ROUND(D9/B9,2)</f>
        <v>2.13</v>
      </c>
      <c r="F9" s="81">
        <f>ROUND(E9/215,2)</f>
        <v>0.01</v>
      </c>
    </row>
    <row r="10" spans="1:6" x14ac:dyDescent="0.3">
      <c r="A10" s="7" t="s">
        <v>49</v>
      </c>
      <c r="B10" s="12">
        <f>AVERAGE(B6:B9)</f>
        <v>20</v>
      </c>
      <c r="C10" s="46">
        <f>SUM(C6:C9)</f>
        <v>4.7</v>
      </c>
      <c r="D10" s="47">
        <f>ROUND(SUM(D6:D9),2)</f>
        <v>1003.13</v>
      </c>
      <c r="E10" s="47">
        <f>ROUND(SUM(E6:E9),2)</f>
        <v>50.15</v>
      </c>
      <c r="F10" s="47">
        <f>ROUND(SUM(F6:F9),2)</f>
        <v>0.23</v>
      </c>
    </row>
    <row r="11" spans="1:6" x14ac:dyDescent="0.3">
      <c r="A11" s="166" t="s">
        <v>81</v>
      </c>
      <c r="B11" s="167"/>
      <c r="C11" s="167"/>
      <c r="D11" s="167"/>
      <c r="E11" s="167"/>
      <c r="F11" s="168"/>
    </row>
    <row r="12" spans="1:6" x14ac:dyDescent="0.3">
      <c r="A12" s="6" t="s">
        <v>78</v>
      </c>
      <c r="B12" s="8">
        <v>20</v>
      </c>
      <c r="C12" s="9">
        <f>'2.2.b pielikums'!B5</f>
        <v>2</v>
      </c>
      <c r="D12" s="10">
        <f t="shared" ref="D12:D17" si="0">ROUND(C12*213.43,2)</f>
        <v>426.86</v>
      </c>
      <c r="E12" s="10">
        <f t="shared" ref="E12:E17" si="1">ROUND(D12/B12,2)</f>
        <v>21.34</v>
      </c>
      <c r="F12" s="82">
        <f t="shared" ref="F12:F17" si="2">ROUND(E12/215,2)</f>
        <v>0.1</v>
      </c>
    </row>
    <row r="13" spans="1:6" x14ac:dyDescent="0.3">
      <c r="A13" s="6" t="s">
        <v>79</v>
      </c>
      <c r="B13" s="8">
        <v>20</v>
      </c>
      <c r="C13" s="9">
        <f>'2.2.b pielikums'!B15</f>
        <v>1</v>
      </c>
      <c r="D13" s="10">
        <f t="shared" si="0"/>
        <v>213.43</v>
      </c>
      <c r="E13" s="10">
        <f t="shared" si="1"/>
        <v>10.67</v>
      </c>
      <c r="F13" s="82">
        <f t="shared" si="2"/>
        <v>0.05</v>
      </c>
    </row>
    <row r="14" spans="1:6" x14ac:dyDescent="0.3">
      <c r="A14" s="6" t="s">
        <v>82</v>
      </c>
      <c r="B14" s="8">
        <v>20</v>
      </c>
      <c r="C14" s="9">
        <f>'2.2.b pielikums'!B24</f>
        <v>1</v>
      </c>
      <c r="D14" s="10">
        <f t="shared" si="0"/>
        <v>213.43</v>
      </c>
      <c r="E14" s="10">
        <f t="shared" si="1"/>
        <v>10.67</v>
      </c>
      <c r="F14" s="82">
        <f t="shared" si="2"/>
        <v>0.05</v>
      </c>
    </row>
    <row r="15" spans="1:6" x14ac:dyDescent="0.3">
      <c r="A15" s="6" t="s">
        <v>83</v>
      </c>
      <c r="B15" s="8">
        <v>20</v>
      </c>
      <c r="C15" s="9">
        <f>'2.2.b pielikums'!B33</f>
        <v>2</v>
      </c>
      <c r="D15" s="10">
        <f t="shared" si="0"/>
        <v>426.86</v>
      </c>
      <c r="E15" s="10">
        <f t="shared" si="1"/>
        <v>21.34</v>
      </c>
      <c r="F15" s="82">
        <f t="shared" si="2"/>
        <v>0.1</v>
      </c>
    </row>
    <row r="16" spans="1:6" x14ac:dyDescent="0.3">
      <c r="A16" s="6" t="s">
        <v>34</v>
      </c>
      <c r="B16" s="8">
        <v>20</v>
      </c>
      <c r="C16" s="9">
        <f>'2.2.b pielikums'!B43</f>
        <v>0.5</v>
      </c>
      <c r="D16" s="10">
        <f t="shared" si="0"/>
        <v>106.72</v>
      </c>
      <c r="E16" s="10">
        <f t="shared" si="1"/>
        <v>5.34</v>
      </c>
      <c r="F16" s="82">
        <f t="shared" si="2"/>
        <v>0.02</v>
      </c>
    </row>
    <row r="17" spans="1:6" x14ac:dyDescent="0.3">
      <c r="A17" s="6" t="s">
        <v>80</v>
      </c>
      <c r="B17" s="8">
        <v>20</v>
      </c>
      <c r="C17" s="9">
        <f>'2.2.b pielikums'!B51</f>
        <v>0.2</v>
      </c>
      <c r="D17" s="10">
        <f t="shared" si="0"/>
        <v>42.69</v>
      </c>
      <c r="E17" s="10">
        <f t="shared" si="1"/>
        <v>2.13</v>
      </c>
      <c r="F17" s="82">
        <f t="shared" si="2"/>
        <v>0.01</v>
      </c>
    </row>
    <row r="18" spans="1:6" x14ac:dyDescent="0.3">
      <c r="A18" s="7" t="s">
        <v>49</v>
      </c>
      <c r="B18" s="12">
        <f>AVERAGE(B12:B17)</f>
        <v>20</v>
      </c>
      <c r="C18" s="46">
        <f>SUM(C12:C17)</f>
        <v>6.7</v>
      </c>
      <c r="D18" s="13">
        <f>ROUND(SUM(D12:D17),2)</f>
        <v>1429.99</v>
      </c>
      <c r="E18" s="13">
        <f>ROUND(SUM(E12:E17),2)</f>
        <v>71.489999999999995</v>
      </c>
      <c r="F18" s="13">
        <f>ROUND(SUM(F12:F17),2)</f>
        <v>0.33</v>
      </c>
    </row>
    <row r="19" spans="1:6" x14ac:dyDescent="0.3">
      <c r="A19" s="5"/>
      <c r="B19" s="5"/>
      <c r="C19" s="5"/>
      <c r="D19" s="5"/>
      <c r="E19" s="5"/>
      <c r="F19" s="5"/>
    </row>
    <row r="20" spans="1:6" ht="121.5" customHeight="1" x14ac:dyDescent="0.3">
      <c r="A20" s="164" t="s">
        <v>151</v>
      </c>
      <c r="B20" s="164"/>
      <c r="C20" s="164"/>
      <c r="D20" s="164"/>
      <c r="E20" s="164"/>
      <c r="F20" s="164"/>
    </row>
  </sheetData>
  <mergeCells count="5">
    <mergeCell ref="A20:F20"/>
    <mergeCell ref="A1:F1"/>
    <mergeCell ref="A2:F2"/>
    <mergeCell ref="A5:F5"/>
    <mergeCell ref="A11:F1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0"/>
  <sheetViews>
    <sheetView zoomScale="75" zoomScaleNormal="75" workbookViewId="0">
      <selection activeCell="B1" sqref="B1:V1"/>
    </sheetView>
  </sheetViews>
  <sheetFormatPr defaultColWidth="9.1796875" defaultRowHeight="14" x14ac:dyDescent="0.3"/>
  <cols>
    <col min="1" max="1" width="4" style="16" customWidth="1"/>
    <col min="2" max="2" width="49.453125" style="16" customWidth="1"/>
    <col min="3" max="20" width="7.54296875" style="16" customWidth="1"/>
    <col min="21" max="21" width="10.81640625" style="16" customWidth="1"/>
    <col min="22" max="22" width="17" style="16" customWidth="1"/>
    <col min="23" max="23" width="8.26953125" style="16" customWidth="1"/>
    <col min="24" max="24" width="8.7265625" style="16" customWidth="1"/>
    <col min="25" max="25" width="7.7265625" style="16" customWidth="1"/>
    <col min="26" max="26" width="8.7265625" style="16" customWidth="1"/>
    <col min="27" max="27" width="7.54296875" style="16" customWidth="1"/>
    <col min="28" max="28" width="8.1796875" style="16" customWidth="1"/>
    <col min="29" max="29" width="7.54296875" style="16" customWidth="1"/>
    <col min="30" max="30" width="8.453125" style="16" customWidth="1"/>
    <col min="31" max="31" width="8.54296875" style="16" customWidth="1"/>
    <col min="32" max="32" width="7.7265625" style="16" customWidth="1"/>
    <col min="33" max="33" width="8.453125" style="16" customWidth="1"/>
    <col min="34" max="34" width="10.26953125" style="16" customWidth="1"/>
    <col min="35" max="35" width="8.453125" style="16" customWidth="1"/>
    <col min="36" max="36" width="7.81640625" style="16" customWidth="1"/>
    <col min="37" max="37" width="8.26953125" style="16" customWidth="1"/>
    <col min="38" max="38" width="8.453125" style="16" customWidth="1"/>
    <col min="39" max="39" width="8.1796875" style="16" customWidth="1"/>
    <col min="40" max="40" width="10.81640625" style="16" customWidth="1"/>
    <col min="41" max="41" width="10.7265625" style="16" customWidth="1"/>
    <col min="42" max="16384" width="9.1796875" style="16"/>
  </cols>
  <sheetData>
    <row r="1" spans="1:22" x14ac:dyDescent="0.3">
      <c r="A1" s="1"/>
      <c r="B1" s="169" t="s">
        <v>84</v>
      </c>
      <c r="C1" s="169"/>
      <c r="D1" s="169"/>
      <c r="E1" s="169"/>
      <c r="F1" s="169"/>
      <c r="G1" s="169"/>
      <c r="H1" s="169"/>
      <c r="I1" s="169"/>
      <c r="J1" s="169"/>
      <c r="K1" s="169"/>
      <c r="L1" s="169"/>
      <c r="M1" s="169"/>
      <c r="N1" s="169"/>
      <c r="O1" s="169"/>
      <c r="P1" s="169"/>
      <c r="Q1" s="169"/>
      <c r="R1" s="169"/>
      <c r="S1" s="169"/>
      <c r="T1" s="169"/>
      <c r="U1" s="169"/>
      <c r="V1" s="169"/>
    </row>
    <row r="2" spans="1:22" x14ac:dyDescent="0.3">
      <c r="A2" s="175" t="s">
        <v>85</v>
      </c>
      <c r="B2" s="175"/>
      <c r="C2" s="175"/>
      <c r="D2" s="175"/>
      <c r="E2" s="175"/>
      <c r="F2" s="175"/>
      <c r="G2" s="175"/>
      <c r="H2" s="175"/>
      <c r="I2" s="175"/>
      <c r="J2" s="175"/>
      <c r="K2" s="175"/>
      <c r="L2" s="175"/>
      <c r="M2" s="175"/>
      <c r="N2" s="175"/>
      <c r="O2" s="175"/>
      <c r="P2" s="175"/>
      <c r="Q2" s="175"/>
      <c r="R2" s="175"/>
      <c r="S2" s="175"/>
      <c r="T2" s="175"/>
      <c r="U2" s="175"/>
      <c r="V2" s="175"/>
    </row>
    <row r="3" spans="1:22" x14ac:dyDescent="0.3">
      <c r="A3" s="172" t="s">
        <v>86</v>
      </c>
      <c r="B3" s="172" t="s">
        <v>87</v>
      </c>
      <c r="C3" s="174" t="s">
        <v>88</v>
      </c>
      <c r="D3" s="174"/>
      <c r="E3" s="174"/>
      <c r="F3" s="174"/>
      <c r="G3" s="174"/>
      <c r="H3" s="174"/>
      <c r="I3" s="174"/>
      <c r="J3" s="174"/>
      <c r="K3" s="174"/>
      <c r="L3" s="174"/>
      <c r="M3" s="174"/>
      <c r="N3" s="174"/>
      <c r="O3" s="174"/>
      <c r="P3" s="174"/>
      <c r="Q3" s="174"/>
      <c r="R3" s="174"/>
      <c r="S3" s="174"/>
      <c r="T3" s="174"/>
      <c r="U3" s="174"/>
      <c r="V3" s="1"/>
    </row>
    <row r="4" spans="1:22" x14ac:dyDescent="0.3">
      <c r="A4" s="172"/>
      <c r="B4" s="172"/>
      <c r="C4" s="17" t="s">
        <v>89</v>
      </c>
      <c r="D4" s="17" t="s">
        <v>90</v>
      </c>
      <c r="E4" s="17" t="s">
        <v>91</v>
      </c>
      <c r="F4" s="17" t="s">
        <v>92</v>
      </c>
      <c r="G4" s="17" t="s">
        <v>93</v>
      </c>
      <c r="H4" s="17" t="s">
        <v>94</v>
      </c>
      <c r="I4" s="17" t="s">
        <v>95</v>
      </c>
      <c r="J4" s="17" t="s">
        <v>96</v>
      </c>
      <c r="K4" s="17" t="s">
        <v>97</v>
      </c>
      <c r="L4" s="17" t="s">
        <v>98</v>
      </c>
      <c r="M4" s="17" t="s">
        <v>99</v>
      </c>
      <c r="N4" s="17" t="s">
        <v>100</v>
      </c>
      <c r="O4" s="17" t="s">
        <v>101</v>
      </c>
      <c r="P4" s="17" t="s">
        <v>102</v>
      </c>
      <c r="Q4" s="17" t="s">
        <v>103</v>
      </c>
      <c r="R4" s="17" t="s">
        <v>104</v>
      </c>
      <c r="S4" s="17" t="s">
        <v>105</v>
      </c>
      <c r="T4" s="17" t="s">
        <v>106</v>
      </c>
      <c r="U4" s="17" t="s">
        <v>107</v>
      </c>
      <c r="V4" s="1"/>
    </row>
    <row r="5" spans="1:22" x14ac:dyDescent="0.3">
      <c r="A5" s="38">
        <v>1</v>
      </c>
      <c r="B5" s="30" t="s">
        <v>108</v>
      </c>
      <c r="C5" s="55">
        <v>9.33</v>
      </c>
      <c r="D5" s="55">
        <v>7.88</v>
      </c>
      <c r="E5" s="55">
        <v>9.0299999999999994</v>
      </c>
      <c r="F5" s="55">
        <v>7.66</v>
      </c>
      <c r="G5" s="55">
        <v>9.92</v>
      </c>
      <c r="H5" s="55">
        <v>9.56</v>
      </c>
      <c r="I5" s="55">
        <v>16.59</v>
      </c>
      <c r="J5" s="55">
        <v>11.98</v>
      </c>
      <c r="K5" s="55">
        <v>9.7200000000000006</v>
      </c>
      <c r="L5" s="55">
        <v>7.16</v>
      </c>
      <c r="M5" s="55">
        <v>11.98</v>
      </c>
      <c r="N5" s="55">
        <v>6.2450000000000001</v>
      </c>
      <c r="O5" s="55">
        <v>14.512</v>
      </c>
      <c r="P5" s="55">
        <v>5.7249999999999996</v>
      </c>
      <c r="Q5" s="55">
        <v>9.7200000000000006</v>
      </c>
      <c r="R5" s="55">
        <v>13.31</v>
      </c>
      <c r="S5" s="55">
        <v>16.54</v>
      </c>
      <c r="T5" s="55">
        <v>20.9</v>
      </c>
      <c r="U5" s="59">
        <f>ROUND(AVERAGE(C5:T5),2)</f>
        <v>10.99</v>
      </c>
      <c r="V5" s="1"/>
    </row>
    <row r="6" spans="1:22" x14ac:dyDescent="0.3">
      <c r="A6" s="38">
        <v>2</v>
      </c>
      <c r="B6" s="30" t="s">
        <v>109</v>
      </c>
      <c r="C6" s="14">
        <v>0.11</v>
      </c>
      <c r="D6" s="14">
        <v>0.2</v>
      </c>
      <c r="E6" s="14">
        <v>0.2</v>
      </c>
      <c r="F6" s="14">
        <v>0.2</v>
      </c>
      <c r="G6" s="14">
        <v>0.16</v>
      </c>
      <c r="H6" s="14">
        <v>1.7</v>
      </c>
      <c r="I6" s="14">
        <v>0.12</v>
      </c>
      <c r="J6" s="61" t="s">
        <v>110</v>
      </c>
      <c r="K6" s="14">
        <v>0.12</v>
      </c>
      <c r="L6" s="14">
        <v>0.19</v>
      </c>
      <c r="M6" s="61" t="s">
        <v>110</v>
      </c>
      <c r="N6" s="14">
        <v>4.7E-2</v>
      </c>
      <c r="O6" s="14">
        <v>4.7E-2</v>
      </c>
      <c r="P6" s="14">
        <v>9.0999999999999998E-2</v>
      </c>
      <c r="Q6" s="14">
        <v>0.12</v>
      </c>
      <c r="R6" s="14">
        <v>0.12</v>
      </c>
      <c r="S6" s="14">
        <v>0.14000000000000001</v>
      </c>
      <c r="T6" s="14">
        <v>0.11</v>
      </c>
      <c r="U6" s="60">
        <f t="shared" ref="U6:U16" si="0">ROUND(AVERAGE(C6:T6),2)</f>
        <v>0.23</v>
      </c>
      <c r="V6" s="1"/>
    </row>
    <row r="7" spans="1:22" x14ac:dyDescent="0.3">
      <c r="A7" s="38">
        <v>3</v>
      </c>
      <c r="B7" s="30" t="s">
        <v>111</v>
      </c>
      <c r="C7" s="14">
        <v>1.71</v>
      </c>
      <c r="D7" s="14">
        <v>1.64</v>
      </c>
      <c r="E7" s="14">
        <v>1.71</v>
      </c>
      <c r="F7" s="14">
        <v>1.78</v>
      </c>
      <c r="G7" s="14">
        <v>1.1399999999999999</v>
      </c>
      <c r="H7" s="14">
        <v>1.42</v>
      </c>
      <c r="I7" s="14">
        <v>1.5</v>
      </c>
      <c r="J7" s="14">
        <v>1.78</v>
      </c>
      <c r="K7" s="14">
        <v>1.5</v>
      </c>
      <c r="L7" s="14">
        <v>1.56</v>
      </c>
      <c r="M7" s="14">
        <v>1.78</v>
      </c>
      <c r="N7" s="14">
        <v>1.22</v>
      </c>
      <c r="O7" s="14">
        <v>1.4039999999999999</v>
      </c>
      <c r="P7" s="14">
        <v>0.92200000000000004</v>
      </c>
      <c r="Q7" s="14">
        <v>1.5</v>
      </c>
      <c r="R7" s="14">
        <v>2.1800000000000002</v>
      </c>
      <c r="S7" s="14">
        <v>1.42</v>
      </c>
      <c r="T7" s="14">
        <v>2.6</v>
      </c>
      <c r="U7" s="60">
        <f t="shared" si="0"/>
        <v>1.6</v>
      </c>
      <c r="V7" s="1"/>
    </row>
    <row r="8" spans="1:22" x14ac:dyDescent="0.3">
      <c r="A8" s="38">
        <v>4</v>
      </c>
      <c r="B8" s="30" t="s">
        <v>112</v>
      </c>
      <c r="C8" s="14">
        <v>0.12</v>
      </c>
      <c r="D8" s="14">
        <v>0.12</v>
      </c>
      <c r="E8" s="14">
        <v>0.12</v>
      </c>
      <c r="F8" s="14">
        <v>0.16</v>
      </c>
      <c r="G8" s="14">
        <v>0.02</v>
      </c>
      <c r="H8" s="61" t="s">
        <v>110</v>
      </c>
      <c r="I8" s="14">
        <v>0.11</v>
      </c>
      <c r="J8" s="14">
        <v>0.2</v>
      </c>
      <c r="K8" s="14">
        <v>0.18</v>
      </c>
      <c r="L8" s="14">
        <v>7.0000000000000007E-2</v>
      </c>
      <c r="M8" s="14">
        <v>0.2</v>
      </c>
      <c r="N8" s="14">
        <v>0.13800000000000001</v>
      </c>
      <c r="O8" s="14">
        <v>0.223</v>
      </c>
      <c r="P8" s="14">
        <v>0.224</v>
      </c>
      <c r="Q8" s="14">
        <v>0.18</v>
      </c>
      <c r="R8" s="14">
        <v>0.09</v>
      </c>
      <c r="S8" s="14">
        <v>0.3</v>
      </c>
      <c r="T8" s="14">
        <v>0.17</v>
      </c>
      <c r="U8" s="60">
        <f t="shared" si="0"/>
        <v>0.15</v>
      </c>
      <c r="V8" s="1"/>
    </row>
    <row r="9" spans="1:22" x14ac:dyDescent="0.3">
      <c r="A9" s="38">
        <v>5</v>
      </c>
      <c r="B9" s="30" t="s">
        <v>61</v>
      </c>
      <c r="C9" s="14">
        <v>0.12</v>
      </c>
      <c r="D9" s="14">
        <v>0.1</v>
      </c>
      <c r="E9" s="14">
        <v>0.1</v>
      </c>
      <c r="F9" s="14">
        <v>0.15</v>
      </c>
      <c r="G9" s="14">
        <v>0.04</v>
      </c>
      <c r="H9" s="14">
        <v>0.19</v>
      </c>
      <c r="I9" s="14">
        <v>0.1</v>
      </c>
      <c r="J9" s="14">
        <v>0.28000000000000003</v>
      </c>
      <c r="K9" s="14">
        <v>0.42</v>
      </c>
      <c r="L9" s="14">
        <v>0.06</v>
      </c>
      <c r="M9" s="14">
        <v>0.28000000000000003</v>
      </c>
      <c r="N9" s="14">
        <v>1.2E-2</v>
      </c>
      <c r="O9" s="14">
        <v>1.01</v>
      </c>
      <c r="P9" s="14">
        <v>0.34</v>
      </c>
      <c r="Q9" s="14">
        <v>0.42</v>
      </c>
      <c r="R9" s="14">
        <v>0.06</v>
      </c>
      <c r="S9" s="14">
        <v>0.3</v>
      </c>
      <c r="T9" s="14">
        <v>0.15</v>
      </c>
      <c r="U9" s="60">
        <f t="shared" si="0"/>
        <v>0.23</v>
      </c>
      <c r="V9" s="1"/>
    </row>
    <row r="10" spans="1:22" x14ac:dyDescent="0.3">
      <c r="A10" s="38">
        <v>6</v>
      </c>
      <c r="B10" s="30" t="s">
        <v>113</v>
      </c>
      <c r="C10" s="14">
        <v>7.0000000000000007E-2</v>
      </c>
      <c r="D10" s="14">
        <v>0.1</v>
      </c>
      <c r="E10" s="14">
        <v>0.1</v>
      </c>
      <c r="F10" s="14">
        <v>0.14000000000000001</v>
      </c>
      <c r="G10" s="14">
        <v>0.02</v>
      </c>
      <c r="H10" s="14">
        <v>0.06</v>
      </c>
      <c r="I10" s="14">
        <v>0.05</v>
      </c>
      <c r="J10" s="14">
        <v>0.12</v>
      </c>
      <c r="K10" s="14">
        <v>0.24</v>
      </c>
      <c r="L10" s="14">
        <v>0.06</v>
      </c>
      <c r="M10" s="14">
        <v>0.12</v>
      </c>
      <c r="N10" s="14">
        <v>3.6999999999999998E-2</v>
      </c>
      <c r="O10" s="14">
        <v>0.128</v>
      </c>
      <c r="P10" s="14">
        <v>7.9000000000000001E-2</v>
      </c>
      <c r="Q10" s="14">
        <v>0.24</v>
      </c>
      <c r="R10" s="14">
        <v>0.03</v>
      </c>
      <c r="S10" s="14">
        <v>0.3</v>
      </c>
      <c r="T10" s="14">
        <v>0.01</v>
      </c>
      <c r="U10" s="60">
        <f t="shared" si="0"/>
        <v>0.11</v>
      </c>
      <c r="V10" s="1"/>
    </row>
    <row r="11" spans="1:22" x14ac:dyDescent="0.3">
      <c r="A11" s="38">
        <v>7</v>
      </c>
      <c r="B11" s="30" t="s">
        <v>114</v>
      </c>
      <c r="C11" s="14">
        <v>0.33</v>
      </c>
      <c r="D11" s="14">
        <v>0.2</v>
      </c>
      <c r="E11" s="14">
        <v>0.27</v>
      </c>
      <c r="F11" s="14">
        <v>0.35</v>
      </c>
      <c r="G11" s="61" t="s">
        <v>110</v>
      </c>
      <c r="H11" s="14">
        <v>0.01</v>
      </c>
      <c r="I11" s="61" t="s">
        <v>110</v>
      </c>
      <c r="J11" s="14">
        <v>0.69</v>
      </c>
      <c r="K11" s="14">
        <v>0.62</v>
      </c>
      <c r="L11" s="61" t="s">
        <v>110</v>
      </c>
      <c r="M11" s="14">
        <v>0.69</v>
      </c>
      <c r="N11" s="14">
        <v>2.3719999999999999</v>
      </c>
      <c r="O11" s="14">
        <v>0.16300000000000001</v>
      </c>
      <c r="P11" s="14">
        <v>8.1000000000000003E-2</v>
      </c>
      <c r="Q11" s="14">
        <v>0.62</v>
      </c>
      <c r="R11" s="14">
        <v>1.06</v>
      </c>
      <c r="S11" s="14">
        <v>0.12</v>
      </c>
      <c r="T11" s="14">
        <v>0.09</v>
      </c>
      <c r="U11" s="60">
        <f t="shared" si="0"/>
        <v>0.51</v>
      </c>
      <c r="V11" s="1"/>
    </row>
    <row r="12" spans="1:22" ht="15" customHeight="1" x14ac:dyDescent="0.3">
      <c r="A12" s="38">
        <v>8</v>
      </c>
      <c r="B12" s="30" t="s">
        <v>115</v>
      </c>
      <c r="C12" s="14">
        <v>2.91</v>
      </c>
      <c r="D12" s="14">
        <v>3.32</v>
      </c>
      <c r="E12" s="14">
        <v>2.88</v>
      </c>
      <c r="F12" s="14">
        <v>3.55</v>
      </c>
      <c r="G12" s="14">
        <v>2.33</v>
      </c>
      <c r="H12" s="14">
        <v>1.66</v>
      </c>
      <c r="I12" s="14">
        <v>3.44</v>
      </c>
      <c r="J12" s="61" t="s">
        <v>110</v>
      </c>
      <c r="K12" s="14">
        <v>1.29</v>
      </c>
      <c r="L12" s="14">
        <v>2.42</v>
      </c>
      <c r="M12" s="61" t="s">
        <v>110</v>
      </c>
      <c r="N12" s="14">
        <v>2.665</v>
      </c>
      <c r="O12" s="14">
        <v>0.95799999999999996</v>
      </c>
      <c r="P12" s="14">
        <v>1.794</v>
      </c>
      <c r="Q12" s="14">
        <v>1.29</v>
      </c>
      <c r="R12" s="14">
        <v>6.82</v>
      </c>
      <c r="S12" s="14">
        <v>1.37</v>
      </c>
      <c r="T12" s="14">
        <v>2.2200000000000002</v>
      </c>
      <c r="U12" s="60">
        <f t="shared" si="0"/>
        <v>2.56</v>
      </c>
      <c r="V12" s="1"/>
    </row>
    <row r="13" spans="1:22" x14ac:dyDescent="0.3">
      <c r="A13" s="38">
        <v>9</v>
      </c>
      <c r="B13" s="30" t="s">
        <v>116</v>
      </c>
      <c r="C13" s="14">
        <v>7.0000000000000007E-2</v>
      </c>
      <c r="D13" s="14">
        <v>0.15</v>
      </c>
      <c r="E13" s="14">
        <v>0.1</v>
      </c>
      <c r="F13" s="14">
        <v>0.16</v>
      </c>
      <c r="G13" s="14">
        <v>0.01</v>
      </c>
      <c r="H13" s="61" t="s">
        <v>110</v>
      </c>
      <c r="I13" s="14">
        <v>0.05</v>
      </c>
      <c r="J13" s="61" t="s">
        <v>110</v>
      </c>
      <c r="K13" s="14">
        <v>7.0000000000000007E-2</v>
      </c>
      <c r="L13" s="61" t="s">
        <v>110</v>
      </c>
      <c r="M13" s="61" t="s">
        <v>110</v>
      </c>
      <c r="N13" s="14">
        <v>2.101</v>
      </c>
      <c r="O13" s="14">
        <v>0.04</v>
      </c>
      <c r="P13" s="14">
        <v>1.7000000000000001E-2</v>
      </c>
      <c r="Q13" s="14">
        <v>7.0000000000000007E-2</v>
      </c>
      <c r="R13" s="61" t="s">
        <v>110</v>
      </c>
      <c r="S13" s="14">
        <v>0.17</v>
      </c>
      <c r="T13" s="14">
        <v>0.02</v>
      </c>
      <c r="U13" s="60">
        <f t="shared" si="0"/>
        <v>0.23</v>
      </c>
      <c r="V13" s="1"/>
    </row>
    <row r="14" spans="1:22" x14ac:dyDescent="0.3">
      <c r="A14" s="38">
        <v>10</v>
      </c>
      <c r="B14" s="30" t="s">
        <v>117</v>
      </c>
      <c r="C14" s="14">
        <v>0.1</v>
      </c>
      <c r="D14" s="14">
        <v>0.15</v>
      </c>
      <c r="E14" s="14">
        <v>0.18</v>
      </c>
      <c r="F14" s="14">
        <v>0.16</v>
      </c>
      <c r="G14" s="14">
        <v>0.02</v>
      </c>
      <c r="H14" s="14">
        <v>0.02</v>
      </c>
      <c r="I14" s="14">
        <v>0.04</v>
      </c>
      <c r="J14" s="61" t="s">
        <v>110</v>
      </c>
      <c r="K14" s="14">
        <v>0.04</v>
      </c>
      <c r="L14" s="61" t="s">
        <v>110</v>
      </c>
      <c r="M14" s="61" t="s">
        <v>110</v>
      </c>
      <c r="N14" s="14">
        <v>1.2999999999999999E-2</v>
      </c>
      <c r="O14" s="14">
        <v>0.14399999999999999</v>
      </c>
      <c r="P14" s="14">
        <v>7.1999999999999995E-2</v>
      </c>
      <c r="Q14" s="14">
        <v>0.04</v>
      </c>
      <c r="R14" s="14">
        <v>0.06</v>
      </c>
      <c r="S14" s="14">
        <v>0.17</v>
      </c>
      <c r="T14" s="14">
        <v>0.01</v>
      </c>
      <c r="U14" s="60">
        <f t="shared" si="0"/>
        <v>0.08</v>
      </c>
      <c r="V14" s="1"/>
    </row>
    <row r="15" spans="1:22" ht="28" x14ac:dyDescent="0.3">
      <c r="A15" s="38">
        <v>11</v>
      </c>
      <c r="B15" s="30" t="s">
        <v>118</v>
      </c>
      <c r="C15" s="14">
        <v>0.1</v>
      </c>
      <c r="D15" s="14">
        <v>0.15</v>
      </c>
      <c r="E15" s="14">
        <v>0.1</v>
      </c>
      <c r="F15" s="14">
        <v>0.14000000000000001</v>
      </c>
      <c r="G15" s="14">
        <v>0.24</v>
      </c>
      <c r="H15" s="14">
        <v>0.1</v>
      </c>
      <c r="I15" s="14">
        <v>0.18</v>
      </c>
      <c r="J15" s="61" t="s">
        <v>110</v>
      </c>
      <c r="K15" s="61" t="s">
        <v>110</v>
      </c>
      <c r="L15" s="14">
        <v>0.27</v>
      </c>
      <c r="M15" s="61" t="s">
        <v>110</v>
      </c>
      <c r="N15" s="14">
        <v>3.4000000000000002E-2</v>
      </c>
      <c r="O15" s="14">
        <v>0.33700000000000002</v>
      </c>
      <c r="P15" s="14">
        <v>0.217</v>
      </c>
      <c r="Q15" s="61" t="s">
        <v>110</v>
      </c>
      <c r="R15" s="14">
        <v>0.55000000000000004</v>
      </c>
      <c r="S15" s="14">
        <v>0.14000000000000001</v>
      </c>
      <c r="T15" s="14">
        <v>0.19</v>
      </c>
      <c r="U15" s="60">
        <f t="shared" si="0"/>
        <v>0.2</v>
      </c>
      <c r="V15" s="1"/>
    </row>
    <row r="16" spans="1:22" ht="28" x14ac:dyDescent="0.3">
      <c r="A16" s="38">
        <v>12</v>
      </c>
      <c r="B16" s="30" t="s">
        <v>119</v>
      </c>
      <c r="C16" s="14">
        <v>0.17</v>
      </c>
      <c r="D16" s="14">
        <v>0.2</v>
      </c>
      <c r="E16" s="14">
        <v>0.35</v>
      </c>
      <c r="F16" s="14">
        <v>0.46</v>
      </c>
      <c r="G16" s="14">
        <v>0.04</v>
      </c>
      <c r="H16" s="14">
        <v>7.0000000000000007E-2</v>
      </c>
      <c r="I16" s="14">
        <v>0.11</v>
      </c>
      <c r="J16" s="61" t="s">
        <v>110</v>
      </c>
      <c r="K16" s="61" t="s">
        <v>110</v>
      </c>
      <c r="L16" s="14">
        <v>0.1</v>
      </c>
      <c r="M16" s="61" t="s">
        <v>110</v>
      </c>
      <c r="N16" s="14">
        <v>0.99</v>
      </c>
      <c r="O16" s="14">
        <v>0.39200000000000002</v>
      </c>
      <c r="P16" s="14">
        <v>0.17199999999999999</v>
      </c>
      <c r="Q16" s="61" t="s">
        <v>110</v>
      </c>
      <c r="R16" s="14">
        <v>0.18</v>
      </c>
      <c r="S16" s="14">
        <v>0.25</v>
      </c>
      <c r="T16" s="14">
        <v>0.03</v>
      </c>
      <c r="U16" s="60">
        <f t="shared" si="0"/>
        <v>0.25</v>
      </c>
      <c r="V16" s="1"/>
    </row>
    <row r="17" spans="1:22" x14ac:dyDescent="0.3">
      <c r="A17" s="1"/>
      <c r="B17" s="1"/>
      <c r="C17" s="1"/>
      <c r="D17" s="1"/>
      <c r="E17" s="1"/>
      <c r="F17" s="1"/>
      <c r="G17" s="1"/>
      <c r="H17" s="1"/>
      <c r="I17" s="1"/>
      <c r="J17" s="1"/>
      <c r="K17" s="1"/>
      <c r="L17" s="1"/>
      <c r="M17" s="1"/>
      <c r="N17" s="1"/>
      <c r="O17" s="1"/>
      <c r="P17" s="1"/>
      <c r="Q17" s="1"/>
      <c r="R17" s="1"/>
      <c r="S17" s="1"/>
      <c r="T17" s="1"/>
      <c r="U17" s="1"/>
      <c r="V17" s="1"/>
    </row>
    <row r="18" spans="1:22" x14ac:dyDescent="0.3">
      <c r="A18" s="1"/>
      <c r="B18" s="1"/>
      <c r="C18" s="1"/>
      <c r="D18" s="1"/>
      <c r="E18" s="1"/>
      <c r="F18" s="1"/>
      <c r="G18" s="1"/>
      <c r="H18" s="1"/>
      <c r="I18" s="1"/>
      <c r="J18" s="1"/>
      <c r="K18" s="1"/>
      <c r="L18" s="1"/>
      <c r="M18" s="1"/>
      <c r="N18" s="1"/>
      <c r="O18" s="1"/>
      <c r="P18" s="1"/>
      <c r="Q18" s="1"/>
      <c r="R18" s="1"/>
      <c r="S18" s="1"/>
      <c r="T18" s="1"/>
      <c r="U18" s="1"/>
      <c r="V18" s="1"/>
    </row>
    <row r="19" spans="1:22" x14ac:dyDescent="0.3">
      <c r="A19" s="172" t="s">
        <v>86</v>
      </c>
      <c r="B19" s="172" t="s">
        <v>87</v>
      </c>
      <c r="C19" s="174" t="s">
        <v>120</v>
      </c>
      <c r="D19" s="174"/>
      <c r="E19" s="174"/>
      <c r="F19" s="174"/>
      <c r="G19" s="174"/>
      <c r="H19" s="174"/>
      <c r="I19" s="174"/>
      <c r="J19" s="174"/>
      <c r="K19" s="174"/>
      <c r="L19" s="174"/>
      <c r="M19" s="174"/>
      <c r="N19" s="174"/>
      <c r="O19" s="174"/>
      <c r="P19" s="174"/>
      <c r="Q19" s="174"/>
      <c r="R19" s="174"/>
      <c r="S19" s="174"/>
      <c r="T19" s="174"/>
      <c r="U19" s="174"/>
      <c r="V19" s="170"/>
    </row>
    <row r="20" spans="1:22" x14ac:dyDescent="0.3">
      <c r="A20" s="172"/>
      <c r="B20" s="172"/>
      <c r="C20" s="17" t="s">
        <v>89</v>
      </c>
      <c r="D20" s="17" t="s">
        <v>90</v>
      </c>
      <c r="E20" s="17" t="s">
        <v>91</v>
      </c>
      <c r="F20" s="17" t="s">
        <v>92</v>
      </c>
      <c r="G20" s="17" t="s">
        <v>93</v>
      </c>
      <c r="H20" s="17" t="s">
        <v>94</v>
      </c>
      <c r="I20" s="17" t="s">
        <v>95</v>
      </c>
      <c r="J20" s="17" t="s">
        <v>96</v>
      </c>
      <c r="K20" s="17" t="s">
        <v>97</v>
      </c>
      <c r="L20" s="17" t="s">
        <v>98</v>
      </c>
      <c r="M20" s="17" t="s">
        <v>99</v>
      </c>
      <c r="N20" s="17" t="s">
        <v>100</v>
      </c>
      <c r="O20" s="17" t="s">
        <v>101</v>
      </c>
      <c r="P20" s="17" t="s">
        <v>102</v>
      </c>
      <c r="Q20" s="17" t="s">
        <v>103</v>
      </c>
      <c r="R20" s="17" t="s">
        <v>104</v>
      </c>
      <c r="S20" s="17" t="s">
        <v>105</v>
      </c>
      <c r="T20" s="17" t="s">
        <v>106</v>
      </c>
      <c r="U20" s="17" t="s">
        <v>107</v>
      </c>
      <c r="V20" s="171"/>
    </row>
    <row r="21" spans="1:22" x14ac:dyDescent="0.3">
      <c r="A21" s="38">
        <v>1</v>
      </c>
      <c r="B21" s="31" t="s">
        <v>108</v>
      </c>
      <c r="C21" s="55">
        <v>9.33</v>
      </c>
      <c r="D21" s="55">
        <v>7.88</v>
      </c>
      <c r="E21" s="55">
        <v>9.0299999999999994</v>
      </c>
      <c r="F21" s="55">
        <v>7.66</v>
      </c>
      <c r="G21" s="55">
        <v>9.92</v>
      </c>
      <c r="H21" s="55">
        <v>9.56</v>
      </c>
      <c r="I21" s="55">
        <v>16.59</v>
      </c>
      <c r="J21" s="55">
        <v>11.98</v>
      </c>
      <c r="K21" s="55">
        <v>9.7200000000000006</v>
      </c>
      <c r="L21" s="55">
        <v>7.16</v>
      </c>
      <c r="M21" s="55">
        <v>11.98</v>
      </c>
      <c r="N21" s="55">
        <v>4.7850000000000001</v>
      </c>
      <c r="O21" s="55">
        <v>14.576000000000001</v>
      </c>
      <c r="P21" s="55">
        <v>5.8769999999999998</v>
      </c>
      <c r="Q21" s="55">
        <v>9.7200000000000006</v>
      </c>
      <c r="R21" s="55">
        <v>12.89</v>
      </c>
      <c r="S21" s="55">
        <v>16.54</v>
      </c>
      <c r="T21" s="55">
        <v>22.1</v>
      </c>
      <c r="U21" s="55">
        <f t="shared" ref="U21:U32" si="1">ROUND(AVERAGE(C21:T21),2)</f>
        <v>10.96</v>
      </c>
      <c r="V21" s="49"/>
    </row>
    <row r="22" spans="1:22" x14ac:dyDescent="0.3">
      <c r="A22" s="38">
        <v>2</v>
      </c>
      <c r="B22" s="31" t="s">
        <v>109</v>
      </c>
      <c r="C22" s="14">
        <v>0.11</v>
      </c>
      <c r="D22" s="14">
        <v>0.2</v>
      </c>
      <c r="E22" s="14">
        <v>0.2</v>
      </c>
      <c r="F22" s="14">
        <v>0.2</v>
      </c>
      <c r="G22" s="14">
        <v>0.16</v>
      </c>
      <c r="H22" s="14">
        <v>1.7</v>
      </c>
      <c r="I22" s="14">
        <v>0.12</v>
      </c>
      <c r="J22" s="61" t="s">
        <v>110</v>
      </c>
      <c r="K22" s="14">
        <v>0.12</v>
      </c>
      <c r="L22" s="14">
        <v>0.19</v>
      </c>
      <c r="M22" s="61" t="s">
        <v>110</v>
      </c>
      <c r="N22" s="14">
        <v>4.7E-2</v>
      </c>
      <c r="O22" s="14">
        <v>3.2000000000000001E-2</v>
      </c>
      <c r="P22" s="14">
        <v>0.127</v>
      </c>
      <c r="Q22" s="14">
        <v>0.12</v>
      </c>
      <c r="R22" s="14">
        <v>0.12</v>
      </c>
      <c r="S22" s="14">
        <v>0.14000000000000001</v>
      </c>
      <c r="T22" s="14">
        <v>0.11</v>
      </c>
      <c r="U22" s="14">
        <f>ROUND(AVERAGE(C22:T22),2)</f>
        <v>0.23</v>
      </c>
      <c r="V22" s="49"/>
    </row>
    <row r="23" spans="1:22" x14ac:dyDescent="0.3">
      <c r="A23" s="38">
        <v>3</v>
      </c>
      <c r="B23" s="31" t="s">
        <v>111</v>
      </c>
      <c r="C23" s="14">
        <v>1.71</v>
      </c>
      <c r="D23" s="14">
        <v>1.64</v>
      </c>
      <c r="E23" s="14">
        <v>1.71</v>
      </c>
      <c r="F23" s="14">
        <v>1.78</v>
      </c>
      <c r="G23" s="14">
        <v>1.1399999999999999</v>
      </c>
      <c r="H23" s="14">
        <v>1.42</v>
      </c>
      <c r="I23" s="14">
        <v>1.5</v>
      </c>
      <c r="J23" s="14">
        <v>1.78</v>
      </c>
      <c r="K23" s="14">
        <v>1.5</v>
      </c>
      <c r="L23" s="14">
        <v>1.56</v>
      </c>
      <c r="M23" s="14">
        <v>1.78</v>
      </c>
      <c r="N23" s="14">
        <v>1.4530000000000001</v>
      </c>
      <c r="O23" s="14">
        <v>1.4259999999999999</v>
      </c>
      <c r="P23" s="14">
        <v>0.93300000000000005</v>
      </c>
      <c r="Q23" s="14">
        <v>1.5</v>
      </c>
      <c r="R23" s="14">
        <v>2.0699999999999998</v>
      </c>
      <c r="S23" s="14">
        <v>1.42</v>
      </c>
      <c r="T23" s="14">
        <v>2.6</v>
      </c>
      <c r="U23" s="14">
        <f>ROUND(AVERAGE(C23:T23),2)</f>
        <v>1.61</v>
      </c>
      <c r="V23" s="49"/>
    </row>
    <row r="24" spans="1:22" x14ac:dyDescent="0.3">
      <c r="A24" s="38">
        <v>4</v>
      </c>
      <c r="B24" s="31" t="s">
        <v>112</v>
      </c>
      <c r="C24" s="14">
        <v>0.12</v>
      </c>
      <c r="D24" s="14">
        <v>0.12</v>
      </c>
      <c r="E24" s="14">
        <v>0.12</v>
      </c>
      <c r="F24" s="14">
        <v>0.16</v>
      </c>
      <c r="G24" s="14">
        <v>0.02</v>
      </c>
      <c r="H24" s="61" t="s">
        <v>110</v>
      </c>
      <c r="I24" s="14">
        <v>0.11</v>
      </c>
      <c r="J24" s="14">
        <v>0.2</v>
      </c>
      <c r="K24" s="14">
        <v>0.18</v>
      </c>
      <c r="L24" s="14">
        <v>7.0000000000000007E-2</v>
      </c>
      <c r="M24" s="14">
        <v>0.2</v>
      </c>
      <c r="N24" s="14">
        <v>0.05</v>
      </c>
      <c r="O24" s="14">
        <v>0.23100000000000001</v>
      </c>
      <c r="P24" s="14">
        <v>0.29599999999999999</v>
      </c>
      <c r="Q24" s="14">
        <v>0.18</v>
      </c>
      <c r="R24" s="14">
        <v>0.12</v>
      </c>
      <c r="S24" s="14">
        <v>0.3</v>
      </c>
      <c r="T24" s="14">
        <v>0.17</v>
      </c>
      <c r="U24" s="14">
        <f t="shared" si="1"/>
        <v>0.16</v>
      </c>
      <c r="V24" s="49"/>
    </row>
    <row r="25" spans="1:22" x14ac:dyDescent="0.3">
      <c r="A25" s="38">
        <v>5</v>
      </c>
      <c r="B25" s="31" t="s">
        <v>61</v>
      </c>
      <c r="C25" s="14">
        <v>0.12</v>
      </c>
      <c r="D25" s="14">
        <v>0.1</v>
      </c>
      <c r="E25" s="14">
        <v>0.1</v>
      </c>
      <c r="F25" s="14">
        <v>0.15</v>
      </c>
      <c r="G25" s="14">
        <v>0.04</v>
      </c>
      <c r="H25" s="14">
        <v>0.19</v>
      </c>
      <c r="I25" s="14">
        <v>0.1</v>
      </c>
      <c r="J25" s="14">
        <v>0.28000000000000003</v>
      </c>
      <c r="K25" s="14">
        <v>0.42</v>
      </c>
      <c r="L25" s="14">
        <v>0.06</v>
      </c>
      <c r="M25" s="14">
        <v>0.28000000000000003</v>
      </c>
      <c r="N25" s="61" t="s">
        <v>110</v>
      </c>
      <c r="O25" s="14">
        <v>0.92400000000000004</v>
      </c>
      <c r="P25" s="14">
        <v>0.43</v>
      </c>
      <c r="Q25" s="14">
        <v>0.42</v>
      </c>
      <c r="R25" s="14">
        <v>7.0000000000000007E-2</v>
      </c>
      <c r="S25" s="14">
        <v>0.3</v>
      </c>
      <c r="T25" s="14">
        <v>0.15</v>
      </c>
      <c r="U25" s="14">
        <f t="shared" si="1"/>
        <v>0.24</v>
      </c>
      <c r="V25" s="49"/>
    </row>
    <row r="26" spans="1:22" x14ac:dyDescent="0.3">
      <c r="A26" s="38">
        <v>6</v>
      </c>
      <c r="B26" s="31" t="s">
        <v>113</v>
      </c>
      <c r="C26" s="14">
        <v>7.0000000000000007E-2</v>
      </c>
      <c r="D26" s="14">
        <v>0.1</v>
      </c>
      <c r="E26" s="14">
        <v>0.1</v>
      </c>
      <c r="F26" s="14">
        <v>0.14000000000000001</v>
      </c>
      <c r="G26" s="14">
        <v>0.02</v>
      </c>
      <c r="H26" s="14">
        <v>0.06</v>
      </c>
      <c r="I26" s="14">
        <v>0.05</v>
      </c>
      <c r="J26" s="14">
        <v>0.12</v>
      </c>
      <c r="K26" s="14">
        <v>0.24</v>
      </c>
      <c r="L26" s="14">
        <v>0.06</v>
      </c>
      <c r="M26" s="14">
        <v>0.12</v>
      </c>
      <c r="N26" s="14">
        <v>1.4E-2</v>
      </c>
      <c r="O26" s="14">
        <v>9.5000000000000001E-2</v>
      </c>
      <c r="P26" s="14">
        <v>4.7E-2</v>
      </c>
      <c r="Q26" s="14">
        <v>0.24</v>
      </c>
      <c r="R26" s="14">
        <v>0.02</v>
      </c>
      <c r="S26" s="14">
        <v>0.3</v>
      </c>
      <c r="T26" s="14">
        <v>0.01</v>
      </c>
      <c r="U26" s="14">
        <f t="shared" si="1"/>
        <v>0.1</v>
      </c>
      <c r="V26" s="49"/>
    </row>
    <row r="27" spans="1:22" x14ac:dyDescent="0.3">
      <c r="A27" s="38">
        <v>7</v>
      </c>
      <c r="B27" s="31" t="s">
        <v>114</v>
      </c>
      <c r="C27" s="14">
        <v>0.33</v>
      </c>
      <c r="D27" s="14">
        <v>0.2</v>
      </c>
      <c r="E27" s="14">
        <v>0.27</v>
      </c>
      <c r="F27" s="14">
        <v>0.35</v>
      </c>
      <c r="G27" s="61" t="s">
        <v>110</v>
      </c>
      <c r="H27" s="14">
        <v>0.01</v>
      </c>
      <c r="I27" s="61" t="s">
        <v>110</v>
      </c>
      <c r="J27" s="14">
        <v>0.69</v>
      </c>
      <c r="K27" s="14">
        <v>0.62</v>
      </c>
      <c r="L27" s="61" t="s">
        <v>110</v>
      </c>
      <c r="M27" s="14">
        <v>0.69</v>
      </c>
      <c r="N27" s="14">
        <v>1.4590000000000001</v>
      </c>
      <c r="O27" s="14">
        <v>0.29499999999999998</v>
      </c>
      <c r="P27" s="14">
        <v>8.8999999999999996E-2</v>
      </c>
      <c r="Q27" s="14">
        <v>0.62</v>
      </c>
      <c r="R27" s="14">
        <v>0.93</v>
      </c>
      <c r="S27" s="14">
        <v>0.12</v>
      </c>
      <c r="T27" s="14">
        <v>0.09</v>
      </c>
      <c r="U27" s="14">
        <f t="shared" si="1"/>
        <v>0.45</v>
      </c>
      <c r="V27" s="49"/>
    </row>
    <row r="28" spans="1:22" ht="15" customHeight="1" x14ac:dyDescent="0.3">
      <c r="A28" s="38">
        <v>8</v>
      </c>
      <c r="B28" s="6" t="s">
        <v>115</v>
      </c>
      <c r="C28" s="14">
        <v>2.91</v>
      </c>
      <c r="D28" s="14">
        <v>3.32</v>
      </c>
      <c r="E28" s="14">
        <v>2.88</v>
      </c>
      <c r="F28" s="14">
        <v>3.55</v>
      </c>
      <c r="G28" s="14">
        <v>2.33</v>
      </c>
      <c r="H28" s="14">
        <v>1.66</v>
      </c>
      <c r="I28" s="14">
        <v>3.44</v>
      </c>
      <c r="J28" s="61" t="s">
        <v>110</v>
      </c>
      <c r="K28" s="14">
        <v>1.29</v>
      </c>
      <c r="L28" s="14">
        <v>2.42</v>
      </c>
      <c r="M28" s="61" t="s">
        <v>110</v>
      </c>
      <c r="N28" s="14">
        <v>1.4259999999999999</v>
      </c>
      <c r="O28" s="14">
        <v>0.80200000000000005</v>
      </c>
      <c r="P28" s="14">
        <v>1.508</v>
      </c>
      <c r="Q28" s="14">
        <v>1.29</v>
      </c>
      <c r="R28" s="14">
        <v>1.17</v>
      </c>
      <c r="S28" s="14">
        <v>1.37</v>
      </c>
      <c r="T28" s="14">
        <v>2.2200000000000002</v>
      </c>
      <c r="U28" s="14">
        <f t="shared" si="1"/>
        <v>2.1</v>
      </c>
      <c r="V28" s="49"/>
    </row>
    <row r="29" spans="1:22" x14ac:dyDescent="0.3">
      <c r="A29" s="38">
        <v>9</v>
      </c>
      <c r="B29" s="31" t="s">
        <v>116</v>
      </c>
      <c r="C29" s="14">
        <v>7.0000000000000007E-2</v>
      </c>
      <c r="D29" s="14">
        <v>0.15</v>
      </c>
      <c r="E29" s="14">
        <v>0.1</v>
      </c>
      <c r="F29" s="14">
        <v>0.16</v>
      </c>
      <c r="G29" s="14">
        <v>0.01</v>
      </c>
      <c r="H29" s="61" t="s">
        <v>110</v>
      </c>
      <c r="I29" s="14">
        <v>0.05</v>
      </c>
      <c r="J29" s="61" t="s">
        <v>110</v>
      </c>
      <c r="K29" s="14">
        <v>7.0000000000000007E-2</v>
      </c>
      <c r="L29" s="61" t="s">
        <v>110</v>
      </c>
      <c r="M29" s="61" t="s">
        <v>110</v>
      </c>
      <c r="N29" s="14">
        <v>1.554</v>
      </c>
      <c r="O29" s="14">
        <v>2.5000000000000001E-2</v>
      </c>
      <c r="P29" s="14">
        <v>0.01</v>
      </c>
      <c r="Q29" s="14">
        <v>7.0000000000000007E-2</v>
      </c>
      <c r="R29" s="61" t="s">
        <v>110</v>
      </c>
      <c r="S29" s="14">
        <v>0.17</v>
      </c>
      <c r="T29" s="14">
        <v>0.02</v>
      </c>
      <c r="U29" s="14">
        <f t="shared" si="1"/>
        <v>0.19</v>
      </c>
      <c r="V29" s="49"/>
    </row>
    <row r="30" spans="1:22" x14ac:dyDescent="0.3">
      <c r="A30" s="38">
        <v>10</v>
      </c>
      <c r="B30" s="31" t="s">
        <v>117</v>
      </c>
      <c r="C30" s="14">
        <v>0.1</v>
      </c>
      <c r="D30" s="14">
        <v>0.15</v>
      </c>
      <c r="E30" s="14">
        <v>0.18</v>
      </c>
      <c r="F30" s="14">
        <v>0.16</v>
      </c>
      <c r="G30" s="14">
        <v>0.02</v>
      </c>
      <c r="H30" s="14">
        <v>0.02</v>
      </c>
      <c r="I30" s="14">
        <v>0.04</v>
      </c>
      <c r="J30" s="61" t="s">
        <v>110</v>
      </c>
      <c r="K30" s="14">
        <v>0.04</v>
      </c>
      <c r="L30" s="61" t="s">
        <v>110</v>
      </c>
      <c r="M30" s="61" t="s">
        <v>110</v>
      </c>
      <c r="N30" s="14">
        <v>8.9999999999999993E-3</v>
      </c>
      <c r="O30" s="14">
        <v>0.14399999999999999</v>
      </c>
      <c r="P30" s="14">
        <v>7.2999999999999995E-2</v>
      </c>
      <c r="Q30" s="14">
        <v>0.04</v>
      </c>
      <c r="R30" s="14">
        <v>0.09</v>
      </c>
      <c r="S30" s="14">
        <v>0.17</v>
      </c>
      <c r="T30" s="14">
        <v>0.01</v>
      </c>
      <c r="U30" s="14">
        <f t="shared" si="1"/>
        <v>0.08</v>
      </c>
      <c r="V30" s="49"/>
    </row>
    <row r="31" spans="1:22" ht="28" x14ac:dyDescent="0.3">
      <c r="A31" s="38">
        <v>11</v>
      </c>
      <c r="B31" s="31" t="s">
        <v>118</v>
      </c>
      <c r="C31" s="14">
        <v>0.1</v>
      </c>
      <c r="D31" s="14">
        <v>0.15</v>
      </c>
      <c r="E31" s="14">
        <v>0.1</v>
      </c>
      <c r="F31" s="14">
        <v>0.14000000000000001</v>
      </c>
      <c r="G31" s="14">
        <v>0.24</v>
      </c>
      <c r="H31" s="14">
        <v>0.1</v>
      </c>
      <c r="I31" s="14">
        <v>0.18</v>
      </c>
      <c r="J31" s="61" t="s">
        <v>110</v>
      </c>
      <c r="K31" s="61" t="s">
        <v>110</v>
      </c>
      <c r="L31" s="14">
        <v>0.27</v>
      </c>
      <c r="M31" s="61" t="s">
        <v>110</v>
      </c>
      <c r="N31" s="14" t="s">
        <v>110</v>
      </c>
      <c r="O31" s="14">
        <v>0.124</v>
      </c>
      <c r="P31" s="14">
        <v>7.3999999999999996E-2</v>
      </c>
      <c r="Q31" s="61" t="s">
        <v>110</v>
      </c>
      <c r="R31" s="14">
        <v>0.42</v>
      </c>
      <c r="S31" s="14">
        <v>0.14000000000000001</v>
      </c>
      <c r="T31" s="14">
        <v>0.19</v>
      </c>
      <c r="U31" s="14">
        <f t="shared" si="1"/>
        <v>0.17</v>
      </c>
    </row>
    <row r="32" spans="1:22" ht="28" x14ac:dyDescent="0.3">
      <c r="A32" s="38">
        <v>12</v>
      </c>
      <c r="B32" s="31" t="s">
        <v>119</v>
      </c>
      <c r="C32" s="14">
        <v>0.17</v>
      </c>
      <c r="D32" s="14">
        <v>0.2</v>
      </c>
      <c r="E32" s="14">
        <v>0.35</v>
      </c>
      <c r="F32" s="14">
        <v>0.46</v>
      </c>
      <c r="G32" s="14">
        <v>0.04</v>
      </c>
      <c r="H32" s="14">
        <v>7.0000000000000007E-2</v>
      </c>
      <c r="I32" s="14">
        <v>0.11</v>
      </c>
      <c r="J32" s="61" t="s">
        <v>110</v>
      </c>
      <c r="K32" s="61" t="s">
        <v>110</v>
      </c>
      <c r="L32" s="14">
        <v>0.1</v>
      </c>
      <c r="M32" s="61" t="s">
        <v>110</v>
      </c>
      <c r="N32" s="14">
        <v>0.13</v>
      </c>
      <c r="O32" s="14">
        <v>0.38500000000000001</v>
      </c>
      <c r="P32" s="14">
        <v>0.189</v>
      </c>
      <c r="Q32" s="61" t="s">
        <v>110</v>
      </c>
      <c r="R32" s="14">
        <v>0.33</v>
      </c>
      <c r="S32" s="14">
        <v>0.25</v>
      </c>
      <c r="T32" s="14">
        <v>0.03</v>
      </c>
      <c r="U32" s="14">
        <f t="shared" si="1"/>
        <v>0.2</v>
      </c>
      <c r="V32" s="49"/>
    </row>
    <row r="33" spans="1:22" x14ac:dyDescent="0.3">
      <c r="A33" s="19"/>
      <c r="B33" s="48"/>
      <c r="C33" s="49"/>
      <c r="D33" s="49"/>
      <c r="E33" s="49"/>
      <c r="F33" s="49"/>
      <c r="G33" s="49"/>
      <c r="H33" s="49"/>
      <c r="I33" s="49"/>
      <c r="J33" s="49"/>
      <c r="K33" s="49"/>
      <c r="L33" s="49"/>
      <c r="M33" s="49"/>
      <c r="N33" s="49"/>
      <c r="O33" s="49"/>
      <c r="P33" s="49"/>
      <c r="Q33" s="49"/>
      <c r="R33" s="49"/>
      <c r="S33" s="49"/>
      <c r="T33" s="49"/>
      <c r="U33" s="49"/>
      <c r="V33" s="49"/>
    </row>
    <row r="34" spans="1:22" x14ac:dyDescent="0.3">
      <c r="A34" s="19"/>
      <c r="B34" s="48"/>
      <c r="C34" s="49"/>
      <c r="D34" s="49"/>
      <c r="E34" s="49"/>
      <c r="F34" s="49"/>
      <c r="G34" s="49"/>
      <c r="H34" s="49"/>
      <c r="I34" s="49"/>
      <c r="J34" s="49"/>
      <c r="K34" s="49"/>
      <c r="L34" s="49"/>
      <c r="M34" s="49"/>
      <c r="N34" s="49"/>
      <c r="O34" s="49"/>
      <c r="P34" s="49"/>
      <c r="Q34" s="49"/>
      <c r="R34" s="49"/>
      <c r="S34" s="49"/>
      <c r="T34" s="49"/>
      <c r="U34" s="49"/>
      <c r="V34" s="49"/>
    </row>
    <row r="35" spans="1:22" x14ac:dyDescent="0.3">
      <c r="A35" s="172" t="s">
        <v>86</v>
      </c>
      <c r="B35" s="172" t="s">
        <v>87</v>
      </c>
      <c r="C35" s="174" t="s">
        <v>121</v>
      </c>
      <c r="D35" s="174"/>
      <c r="E35" s="174"/>
      <c r="F35" s="174"/>
      <c r="G35" s="174"/>
      <c r="H35" s="174"/>
      <c r="I35" s="174"/>
      <c r="J35" s="174"/>
      <c r="K35" s="174"/>
      <c r="L35" s="174"/>
      <c r="M35" s="174"/>
      <c r="N35" s="174"/>
      <c r="O35" s="174"/>
      <c r="P35" s="174"/>
      <c r="Q35" s="174"/>
      <c r="R35" s="174"/>
      <c r="S35" s="174"/>
      <c r="T35" s="174"/>
      <c r="U35" s="174"/>
      <c r="V35" s="173" t="s">
        <v>122</v>
      </c>
    </row>
    <row r="36" spans="1:22" x14ac:dyDescent="0.3">
      <c r="A36" s="172"/>
      <c r="B36" s="172"/>
      <c r="C36" s="17" t="s">
        <v>89</v>
      </c>
      <c r="D36" s="17" t="s">
        <v>90</v>
      </c>
      <c r="E36" s="17" t="s">
        <v>91</v>
      </c>
      <c r="F36" s="17" t="s">
        <v>92</v>
      </c>
      <c r="G36" s="17" t="s">
        <v>93</v>
      </c>
      <c r="H36" s="17" t="s">
        <v>94</v>
      </c>
      <c r="I36" s="17" t="s">
        <v>95</v>
      </c>
      <c r="J36" s="17" t="s">
        <v>96</v>
      </c>
      <c r="K36" s="17" t="s">
        <v>97</v>
      </c>
      <c r="L36" s="17" t="s">
        <v>98</v>
      </c>
      <c r="M36" s="17" t="s">
        <v>99</v>
      </c>
      <c r="N36" s="17" t="s">
        <v>100</v>
      </c>
      <c r="O36" s="17" t="s">
        <v>101</v>
      </c>
      <c r="P36" s="17" t="s">
        <v>102</v>
      </c>
      <c r="Q36" s="17" t="s">
        <v>103</v>
      </c>
      <c r="R36" s="17" t="s">
        <v>104</v>
      </c>
      <c r="S36" s="17" t="s">
        <v>105</v>
      </c>
      <c r="T36" s="17" t="s">
        <v>106</v>
      </c>
      <c r="U36" s="17" t="s">
        <v>107</v>
      </c>
      <c r="V36" s="173"/>
    </row>
    <row r="37" spans="1:22" x14ac:dyDescent="0.3">
      <c r="A37" s="38">
        <v>1</v>
      </c>
      <c r="B37" s="31" t="s">
        <v>108</v>
      </c>
      <c r="C37" s="55">
        <v>9.33</v>
      </c>
      <c r="D37" s="55">
        <v>7.88</v>
      </c>
      <c r="E37" s="55">
        <v>9.0299999999999994</v>
      </c>
      <c r="F37" s="55">
        <v>7.66</v>
      </c>
      <c r="G37" s="55">
        <v>9.92</v>
      </c>
      <c r="H37" s="55">
        <v>9.56</v>
      </c>
      <c r="I37" s="55">
        <v>16.59</v>
      </c>
      <c r="J37" s="55">
        <v>11.98</v>
      </c>
      <c r="K37" s="55">
        <v>9.7200000000000006</v>
      </c>
      <c r="L37" s="55">
        <v>7.16</v>
      </c>
      <c r="M37" s="55">
        <v>11.98</v>
      </c>
      <c r="N37" s="55">
        <v>9.26</v>
      </c>
      <c r="O37" s="55">
        <v>13.39</v>
      </c>
      <c r="P37" s="55">
        <v>7.31</v>
      </c>
      <c r="Q37" s="56">
        <v>9.68</v>
      </c>
      <c r="R37" s="55">
        <v>12.61</v>
      </c>
      <c r="S37" s="55">
        <v>16.54</v>
      </c>
      <c r="T37" s="55">
        <v>21.45</v>
      </c>
      <c r="U37" s="55">
        <f>ROUND(AVERAGE(C37:T37),2)</f>
        <v>11.17</v>
      </c>
      <c r="V37" s="57">
        <f t="shared" ref="V37:V48" si="2">ROUND((U5+U37+U21)/3,2)</f>
        <v>11.04</v>
      </c>
    </row>
    <row r="38" spans="1:22" x14ac:dyDescent="0.3">
      <c r="A38" s="38">
        <v>2</v>
      </c>
      <c r="B38" s="31" t="s">
        <v>109</v>
      </c>
      <c r="C38" s="14">
        <v>0.11</v>
      </c>
      <c r="D38" s="14">
        <v>0.2</v>
      </c>
      <c r="E38" s="14">
        <v>0.2</v>
      </c>
      <c r="F38" s="14">
        <v>0.2</v>
      </c>
      <c r="G38" s="14">
        <v>0.16</v>
      </c>
      <c r="H38" s="14">
        <v>0.39</v>
      </c>
      <c r="I38" s="14">
        <v>0.12</v>
      </c>
      <c r="J38" s="61" t="s">
        <v>110</v>
      </c>
      <c r="K38" s="14">
        <v>0.12</v>
      </c>
      <c r="L38" s="14">
        <v>0.19</v>
      </c>
      <c r="M38" s="61" t="s">
        <v>110</v>
      </c>
      <c r="N38" s="14">
        <v>7.0000000000000007E-2</v>
      </c>
      <c r="O38" s="14">
        <v>0.03</v>
      </c>
      <c r="P38" s="14">
        <v>0.11</v>
      </c>
      <c r="Q38" s="15">
        <v>0.12</v>
      </c>
      <c r="R38" s="14">
        <v>0.11</v>
      </c>
      <c r="S38" s="14">
        <v>0.14000000000000001</v>
      </c>
      <c r="T38" s="14">
        <v>0.12</v>
      </c>
      <c r="U38" s="14">
        <f>ROUND(AVERAGE(C38:T38),2)</f>
        <v>0.15</v>
      </c>
      <c r="V38" s="58">
        <f t="shared" si="2"/>
        <v>0.2</v>
      </c>
    </row>
    <row r="39" spans="1:22" x14ac:dyDescent="0.3">
      <c r="A39" s="38">
        <v>3</v>
      </c>
      <c r="B39" s="31" t="s">
        <v>111</v>
      </c>
      <c r="C39" s="14">
        <v>1.71</v>
      </c>
      <c r="D39" s="14">
        <v>1.64</v>
      </c>
      <c r="E39" s="14">
        <v>1.71</v>
      </c>
      <c r="F39" s="14">
        <v>1.78</v>
      </c>
      <c r="G39" s="14">
        <v>1.1399999999999999</v>
      </c>
      <c r="H39" s="14">
        <v>1.42</v>
      </c>
      <c r="I39" s="14">
        <v>1.5</v>
      </c>
      <c r="J39" s="14">
        <v>1.78</v>
      </c>
      <c r="K39" s="14">
        <v>1.5</v>
      </c>
      <c r="L39" s="14">
        <v>1.56</v>
      </c>
      <c r="M39" s="14">
        <v>1.78</v>
      </c>
      <c r="N39" s="14">
        <v>1.63</v>
      </c>
      <c r="O39" s="14">
        <v>1.34</v>
      </c>
      <c r="P39" s="14">
        <v>0.87</v>
      </c>
      <c r="Q39" s="15">
        <v>1.5</v>
      </c>
      <c r="R39" s="14">
        <v>1.83</v>
      </c>
      <c r="S39" s="14">
        <v>1.42</v>
      </c>
      <c r="T39" s="14">
        <v>2.6</v>
      </c>
      <c r="U39" s="14">
        <f t="shared" ref="U39:U48" si="3">ROUND(AVERAGE(C39:T39),2)</f>
        <v>1.6</v>
      </c>
      <c r="V39" s="58">
        <f t="shared" si="2"/>
        <v>1.6</v>
      </c>
    </row>
    <row r="40" spans="1:22" x14ac:dyDescent="0.3">
      <c r="A40" s="38">
        <v>4</v>
      </c>
      <c r="B40" s="31" t="s">
        <v>112</v>
      </c>
      <c r="C40" s="14">
        <v>0.12</v>
      </c>
      <c r="D40" s="14">
        <v>0.12</v>
      </c>
      <c r="E40" s="14">
        <v>0.12</v>
      </c>
      <c r="F40" s="14">
        <v>0.16</v>
      </c>
      <c r="G40" s="14">
        <v>0.02</v>
      </c>
      <c r="H40" s="61" t="s">
        <v>110</v>
      </c>
      <c r="I40" s="14">
        <v>0.11</v>
      </c>
      <c r="J40" s="14">
        <v>0.2</v>
      </c>
      <c r="K40" s="14">
        <v>0.18</v>
      </c>
      <c r="L40" s="14">
        <v>7.0000000000000007E-2</v>
      </c>
      <c r="M40" s="14">
        <v>0.2</v>
      </c>
      <c r="N40" s="14">
        <v>0.03</v>
      </c>
      <c r="O40" s="14">
        <v>0.19</v>
      </c>
      <c r="P40" s="14">
        <v>0.19</v>
      </c>
      <c r="Q40" s="15">
        <v>0.18</v>
      </c>
      <c r="R40" s="14">
        <v>0.1</v>
      </c>
      <c r="S40" s="14">
        <v>0.3</v>
      </c>
      <c r="T40" s="14">
        <v>7.0000000000000007E-2</v>
      </c>
      <c r="U40" s="14">
        <f t="shared" si="3"/>
        <v>0.14000000000000001</v>
      </c>
      <c r="V40" s="58">
        <f t="shared" si="2"/>
        <v>0.15</v>
      </c>
    </row>
    <row r="41" spans="1:22" x14ac:dyDescent="0.3">
      <c r="A41" s="38">
        <v>5</v>
      </c>
      <c r="B41" s="31" t="s">
        <v>61</v>
      </c>
      <c r="C41" s="14">
        <v>0.12</v>
      </c>
      <c r="D41" s="14">
        <v>0.1</v>
      </c>
      <c r="E41" s="14">
        <v>0.1</v>
      </c>
      <c r="F41" s="14">
        <v>0.15</v>
      </c>
      <c r="G41" s="14">
        <v>0.04</v>
      </c>
      <c r="H41" s="14">
        <v>0.19</v>
      </c>
      <c r="I41" s="14">
        <v>0.1</v>
      </c>
      <c r="J41" s="14">
        <v>0.28000000000000003</v>
      </c>
      <c r="K41" s="14">
        <v>0.42</v>
      </c>
      <c r="L41" s="14">
        <v>0.06</v>
      </c>
      <c r="M41" s="14">
        <v>0.28000000000000003</v>
      </c>
      <c r="N41" s="61" t="s">
        <v>110</v>
      </c>
      <c r="O41" s="14">
        <v>0.91</v>
      </c>
      <c r="P41" s="14">
        <v>0.47</v>
      </c>
      <c r="Q41" s="15">
        <v>0.42</v>
      </c>
      <c r="R41" s="14">
        <v>0.06</v>
      </c>
      <c r="S41" s="14">
        <v>0.3</v>
      </c>
      <c r="T41" s="14">
        <v>0.24</v>
      </c>
      <c r="U41" s="14">
        <f t="shared" si="3"/>
        <v>0.25</v>
      </c>
      <c r="V41" s="58">
        <f t="shared" si="2"/>
        <v>0.24</v>
      </c>
    </row>
    <row r="42" spans="1:22" x14ac:dyDescent="0.3">
      <c r="A42" s="38">
        <v>6</v>
      </c>
      <c r="B42" s="31" t="s">
        <v>113</v>
      </c>
      <c r="C42" s="14">
        <v>7.0000000000000007E-2</v>
      </c>
      <c r="D42" s="14">
        <v>0.1</v>
      </c>
      <c r="E42" s="14">
        <v>0.1</v>
      </c>
      <c r="F42" s="14">
        <v>0.14000000000000001</v>
      </c>
      <c r="G42" s="14">
        <v>0.02</v>
      </c>
      <c r="H42" s="14">
        <v>0.06</v>
      </c>
      <c r="I42" s="14">
        <v>0.05</v>
      </c>
      <c r="J42" s="14">
        <v>0.12</v>
      </c>
      <c r="K42" s="14">
        <v>0.24</v>
      </c>
      <c r="L42" s="14">
        <v>0.06</v>
      </c>
      <c r="M42" s="14">
        <v>0.12</v>
      </c>
      <c r="N42" s="14">
        <v>0.02</v>
      </c>
      <c r="O42" s="14">
        <v>0.09</v>
      </c>
      <c r="P42" s="14">
        <v>0.04</v>
      </c>
      <c r="Q42" s="15">
        <v>0.24</v>
      </c>
      <c r="R42" s="14">
        <v>0.02</v>
      </c>
      <c r="S42" s="14">
        <v>0.3</v>
      </c>
      <c r="T42" s="14">
        <v>0.01</v>
      </c>
      <c r="U42" s="14">
        <f t="shared" si="3"/>
        <v>0.1</v>
      </c>
      <c r="V42" s="58">
        <f t="shared" si="2"/>
        <v>0.1</v>
      </c>
    </row>
    <row r="43" spans="1:22" x14ac:dyDescent="0.3">
      <c r="A43" s="38">
        <v>7</v>
      </c>
      <c r="B43" s="31" t="s">
        <v>114</v>
      </c>
      <c r="C43" s="14">
        <v>0.33</v>
      </c>
      <c r="D43" s="14">
        <v>0.2</v>
      </c>
      <c r="E43" s="14">
        <v>0.27</v>
      </c>
      <c r="F43" s="14">
        <v>0.35</v>
      </c>
      <c r="G43" s="61" t="s">
        <v>110</v>
      </c>
      <c r="H43" s="14">
        <v>0.01</v>
      </c>
      <c r="I43" s="61" t="s">
        <v>110</v>
      </c>
      <c r="J43" s="14">
        <v>0.69</v>
      </c>
      <c r="K43" s="14">
        <v>0.62</v>
      </c>
      <c r="L43" s="61" t="s">
        <v>110</v>
      </c>
      <c r="M43" s="14">
        <v>0.69</v>
      </c>
      <c r="N43" s="14">
        <v>2.1</v>
      </c>
      <c r="O43" s="14">
        <v>0.28999999999999998</v>
      </c>
      <c r="P43" s="14">
        <v>0.12</v>
      </c>
      <c r="Q43" s="15">
        <v>0.61</v>
      </c>
      <c r="R43" s="14">
        <v>0.64</v>
      </c>
      <c r="S43" s="14">
        <v>0.12</v>
      </c>
      <c r="T43" s="14">
        <v>0.15</v>
      </c>
      <c r="U43" s="14">
        <f>ROUND(AVERAGE(C43:T43),2)</f>
        <v>0.48</v>
      </c>
      <c r="V43" s="58">
        <f t="shared" si="2"/>
        <v>0.48</v>
      </c>
    </row>
    <row r="44" spans="1:22" ht="15" customHeight="1" x14ac:dyDescent="0.3">
      <c r="A44" s="38">
        <v>8</v>
      </c>
      <c r="B44" s="6" t="s">
        <v>115</v>
      </c>
      <c r="C44" s="14">
        <v>2.91</v>
      </c>
      <c r="D44" s="14">
        <v>3.32</v>
      </c>
      <c r="E44" s="14">
        <v>2.88</v>
      </c>
      <c r="F44" s="14">
        <v>3.55</v>
      </c>
      <c r="G44" s="14">
        <v>2.33</v>
      </c>
      <c r="H44" s="14">
        <v>1.29</v>
      </c>
      <c r="I44" s="14">
        <v>3.43</v>
      </c>
      <c r="J44" s="61" t="s">
        <v>110</v>
      </c>
      <c r="K44" s="14">
        <v>1.29</v>
      </c>
      <c r="L44" s="14">
        <v>2.42</v>
      </c>
      <c r="M44" s="61" t="s">
        <v>110</v>
      </c>
      <c r="N44" s="14">
        <v>1.77</v>
      </c>
      <c r="O44" s="14">
        <v>0.79</v>
      </c>
      <c r="P44" s="14">
        <v>1.48</v>
      </c>
      <c r="Q44" s="15">
        <v>1.29</v>
      </c>
      <c r="R44" s="14">
        <v>3.67</v>
      </c>
      <c r="S44" s="14">
        <v>1.37</v>
      </c>
      <c r="T44" s="14">
        <v>1.07</v>
      </c>
      <c r="U44" s="14">
        <f t="shared" si="3"/>
        <v>2.1800000000000002</v>
      </c>
      <c r="V44" s="58">
        <f t="shared" si="2"/>
        <v>2.2799999999999998</v>
      </c>
    </row>
    <row r="45" spans="1:22" x14ac:dyDescent="0.3">
      <c r="A45" s="38">
        <v>9</v>
      </c>
      <c r="B45" s="31" t="s">
        <v>116</v>
      </c>
      <c r="C45" s="14">
        <v>7.0000000000000007E-2</v>
      </c>
      <c r="D45" s="14">
        <v>0.15</v>
      </c>
      <c r="E45" s="14">
        <v>0.1</v>
      </c>
      <c r="F45" s="14">
        <v>0.16</v>
      </c>
      <c r="G45" s="14">
        <v>0.01</v>
      </c>
      <c r="H45" s="61" t="s">
        <v>110</v>
      </c>
      <c r="I45" s="14">
        <v>0.05</v>
      </c>
      <c r="J45" s="61" t="s">
        <v>110</v>
      </c>
      <c r="K45" s="14">
        <v>7.0000000000000007E-2</v>
      </c>
      <c r="L45" s="61" t="s">
        <v>110</v>
      </c>
      <c r="M45" s="61" t="s">
        <v>110</v>
      </c>
      <c r="N45" s="14">
        <v>0.23</v>
      </c>
      <c r="O45" s="14">
        <v>0.02</v>
      </c>
      <c r="P45" s="14">
        <v>0.01</v>
      </c>
      <c r="Q45" s="15">
        <v>0.04</v>
      </c>
      <c r="R45" s="15">
        <v>0.22</v>
      </c>
      <c r="S45" s="14">
        <v>0.17</v>
      </c>
      <c r="T45" s="14">
        <v>0.03</v>
      </c>
      <c r="U45" s="14">
        <f t="shared" si="3"/>
        <v>0.1</v>
      </c>
      <c r="V45" s="58">
        <f t="shared" si="2"/>
        <v>0.17</v>
      </c>
    </row>
    <row r="46" spans="1:22" x14ac:dyDescent="0.3">
      <c r="A46" s="38">
        <v>10</v>
      </c>
      <c r="B46" s="31" t="s">
        <v>117</v>
      </c>
      <c r="C46" s="14">
        <v>0.1</v>
      </c>
      <c r="D46" s="14">
        <v>0.15</v>
      </c>
      <c r="E46" s="14">
        <v>0.18</v>
      </c>
      <c r="F46" s="14">
        <v>0.16</v>
      </c>
      <c r="G46" s="14">
        <v>0.02</v>
      </c>
      <c r="H46" s="14">
        <v>0.02</v>
      </c>
      <c r="I46" s="14">
        <v>0.04</v>
      </c>
      <c r="J46" s="61" t="s">
        <v>110</v>
      </c>
      <c r="K46" s="14">
        <v>0.04</v>
      </c>
      <c r="L46" s="61" t="s">
        <v>110</v>
      </c>
      <c r="M46" s="61" t="s">
        <v>110</v>
      </c>
      <c r="N46" s="61" t="s">
        <v>110</v>
      </c>
      <c r="O46" s="14">
        <v>0.13</v>
      </c>
      <c r="P46" s="14">
        <v>7.0000000000000007E-2</v>
      </c>
      <c r="Q46" s="15">
        <v>7.0000000000000007E-2</v>
      </c>
      <c r="R46" s="14">
        <v>0.05</v>
      </c>
      <c r="S46" s="14">
        <v>0.17</v>
      </c>
      <c r="T46" s="14"/>
      <c r="U46" s="14">
        <f t="shared" si="3"/>
        <v>0.09</v>
      </c>
      <c r="V46" s="58">
        <f t="shared" si="2"/>
        <v>0.08</v>
      </c>
    </row>
    <row r="47" spans="1:22" ht="28" x14ac:dyDescent="0.3">
      <c r="A47" s="38">
        <v>11</v>
      </c>
      <c r="B47" s="31" t="s">
        <v>118</v>
      </c>
      <c r="C47" s="14">
        <v>0.1</v>
      </c>
      <c r="D47" s="14">
        <v>0.15</v>
      </c>
      <c r="E47" s="14">
        <v>0.1</v>
      </c>
      <c r="F47" s="14">
        <v>0.14000000000000001</v>
      </c>
      <c r="G47" s="14">
        <v>0.24</v>
      </c>
      <c r="H47" s="14">
        <v>0.28999999999999998</v>
      </c>
      <c r="I47" s="14">
        <v>0.18</v>
      </c>
      <c r="J47" s="61" t="s">
        <v>110</v>
      </c>
      <c r="K47" s="61" t="s">
        <v>110</v>
      </c>
      <c r="L47" s="14">
        <v>0.27</v>
      </c>
      <c r="M47" s="61" t="s">
        <v>110</v>
      </c>
      <c r="N47" s="61" t="s">
        <v>110</v>
      </c>
      <c r="O47" s="14">
        <v>0.15</v>
      </c>
      <c r="P47" s="14">
        <v>0.08</v>
      </c>
      <c r="Q47" s="15">
        <v>0.05</v>
      </c>
      <c r="R47" s="14">
        <v>0.38</v>
      </c>
      <c r="S47" s="14">
        <v>0.14000000000000001</v>
      </c>
      <c r="T47" s="14">
        <v>0.24</v>
      </c>
      <c r="U47" s="14">
        <f t="shared" si="3"/>
        <v>0.18</v>
      </c>
      <c r="V47" s="58">
        <f t="shared" si="2"/>
        <v>0.18</v>
      </c>
    </row>
    <row r="48" spans="1:22" ht="28" x14ac:dyDescent="0.3">
      <c r="A48" s="38">
        <v>12</v>
      </c>
      <c r="B48" s="31" t="s">
        <v>119</v>
      </c>
      <c r="C48" s="14">
        <v>0.17</v>
      </c>
      <c r="D48" s="14">
        <v>0.2</v>
      </c>
      <c r="E48" s="14">
        <v>0.35</v>
      </c>
      <c r="F48" s="14">
        <v>0.46</v>
      </c>
      <c r="G48" s="14">
        <v>0.04</v>
      </c>
      <c r="H48" s="14">
        <v>7.0000000000000007E-2</v>
      </c>
      <c r="I48" s="14">
        <v>0.11</v>
      </c>
      <c r="J48" s="61" t="s">
        <v>110</v>
      </c>
      <c r="K48" s="61" t="s">
        <v>110</v>
      </c>
      <c r="L48" s="14">
        <v>0.1</v>
      </c>
      <c r="M48" s="61" t="s">
        <v>110</v>
      </c>
      <c r="N48" s="14">
        <v>0.02</v>
      </c>
      <c r="O48" s="14">
        <v>0.42</v>
      </c>
      <c r="P48" s="14">
        <v>0.19</v>
      </c>
      <c r="Q48" s="61" t="s">
        <v>110</v>
      </c>
      <c r="R48" s="14">
        <v>0.52</v>
      </c>
      <c r="S48" s="14">
        <v>0.25</v>
      </c>
      <c r="T48" s="14">
        <v>0.02</v>
      </c>
      <c r="U48" s="14">
        <f t="shared" si="3"/>
        <v>0.21</v>
      </c>
      <c r="V48" s="58">
        <f t="shared" si="2"/>
        <v>0.22</v>
      </c>
    </row>
    <row r="50" spans="1:22" s="18" customFormat="1" ht="30" customHeight="1" x14ac:dyDescent="0.3">
      <c r="A50" s="164" t="s">
        <v>152</v>
      </c>
      <c r="B50" s="164"/>
      <c r="C50" s="164"/>
      <c r="D50" s="164"/>
      <c r="E50" s="164"/>
      <c r="F50" s="164"/>
      <c r="G50" s="164"/>
      <c r="H50" s="164"/>
      <c r="I50" s="164"/>
      <c r="J50" s="164"/>
      <c r="K50" s="164"/>
      <c r="L50" s="164"/>
      <c r="M50" s="164"/>
      <c r="N50" s="164"/>
      <c r="O50" s="164"/>
      <c r="P50" s="164"/>
      <c r="Q50" s="164"/>
      <c r="R50" s="164"/>
      <c r="S50" s="164"/>
      <c r="T50" s="164"/>
      <c r="U50" s="164"/>
      <c r="V50" s="164"/>
    </row>
  </sheetData>
  <mergeCells count="14">
    <mergeCell ref="A50:V50"/>
    <mergeCell ref="B1:V1"/>
    <mergeCell ref="V19:V20"/>
    <mergeCell ref="A19:A20"/>
    <mergeCell ref="B19:B20"/>
    <mergeCell ref="A3:A4"/>
    <mergeCell ref="V35:V36"/>
    <mergeCell ref="B3:B4"/>
    <mergeCell ref="C3:U3"/>
    <mergeCell ref="C19:U19"/>
    <mergeCell ref="A35:A36"/>
    <mergeCell ref="B35:B36"/>
    <mergeCell ref="C35:U35"/>
    <mergeCell ref="A2:V2"/>
  </mergeCells>
  <pageMargins left="0.70866141732283472" right="0.70866141732283472" top="0.74803149606299213" bottom="0.74803149606299213" header="0.31496062992125984" footer="0.31496062992125984"/>
  <pageSetup paperSize="9" scale="61"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zoomScale="80" zoomScaleNormal="80" workbookViewId="0">
      <selection sqref="A1:G1"/>
    </sheetView>
  </sheetViews>
  <sheetFormatPr defaultColWidth="9.1796875" defaultRowHeight="14" x14ac:dyDescent="0.3"/>
  <cols>
    <col min="1" max="1" width="32.7265625" style="19" customWidth="1"/>
    <col min="2" max="2" width="15.26953125" style="19" customWidth="1"/>
    <col min="3" max="3" width="10.7265625" style="19" customWidth="1"/>
    <col min="4" max="4" width="18" style="19" customWidth="1"/>
    <col min="5" max="5" width="21.1796875" style="19" customWidth="1"/>
    <col min="6" max="6" width="10.1796875" style="19" customWidth="1"/>
    <col min="7" max="7" width="17.81640625" style="19" customWidth="1"/>
    <col min="8" max="16384" width="9.1796875" style="19"/>
  </cols>
  <sheetData>
    <row r="1" spans="1:10" x14ac:dyDescent="0.3">
      <c r="A1" s="176" t="s">
        <v>123</v>
      </c>
      <c r="B1" s="176"/>
      <c r="C1" s="176"/>
      <c r="D1" s="176"/>
      <c r="E1" s="176"/>
      <c r="F1" s="176"/>
      <c r="G1" s="176"/>
    </row>
    <row r="2" spans="1:10" s="20" customFormat="1" ht="17.149999999999999" customHeight="1" x14ac:dyDescent="0.3">
      <c r="A2" s="160" t="s">
        <v>124</v>
      </c>
      <c r="B2" s="160"/>
      <c r="C2" s="160"/>
      <c r="D2" s="160"/>
      <c r="E2" s="160"/>
      <c r="F2" s="160"/>
      <c r="G2" s="160"/>
    </row>
    <row r="3" spans="1:10" ht="60" customHeight="1" x14ac:dyDescent="0.3">
      <c r="A3" s="2" t="s">
        <v>125</v>
      </c>
      <c r="B3" s="2" t="s">
        <v>126</v>
      </c>
      <c r="C3" s="2" t="s">
        <v>127</v>
      </c>
      <c r="D3" s="2" t="s">
        <v>128</v>
      </c>
      <c r="E3" s="2" t="s">
        <v>129</v>
      </c>
      <c r="F3" s="2" t="s">
        <v>130</v>
      </c>
      <c r="G3" s="2" t="s">
        <v>131</v>
      </c>
    </row>
    <row r="4" spans="1:10" ht="12.75" customHeight="1" x14ac:dyDescent="0.3">
      <c r="A4" s="50">
        <v>1</v>
      </c>
      <c r="B4" s="50">
        <v>2</v>
      </c>
      <c r="C4" s="51">
        <v>3</v>
      </c>
      <c r="D4" s="50" t="s">
        <v>132</v>
      </c>
      <c r="E4" s="52" t="s">
        <v>133</v>
      </c>
      <c r="F4" s="52">
        <v>6</v>
      </c>
      <c r="G4" s="50" t="s">
        <v>134</v>
      </c>
    </row>
    <row r="5" spans="1:10" ht="12.75" customHeight="1" x14ac:dyDescent="0.3">
      <c r="A5" s="181" t="s">
        <v>135</v>
      </c>
      <c r="B5" s="182"/>
      <c r="C5" s="182"/>
      <c r="D5" s="182"/>
      <c r="E5" s="182"/>
      <c r="F5" s="182"/>
      <c r="G5" s="183"/>
    </row>
    <row r="6" spans="1:10" x14ac:dyDescent="0.3">
      <c r="A6" s="37" t="s">
        <v>136</v>
      </c>
      <c r="B6" s="38">
        <v>176.75</v>
      </c>
      <c r="C6" s="179">
        <v>1720</v>
      </c>
      <c r="D6" s="39">
        <f>ROUND(B6/C6,2)</f>
        <v>0.1</v>
      </c>
      <c r="E6" s="177">
        <f>ROUND(AVERAGE(D6:D7),2)</f>
        <v>0.1</v>
      </c>
      <c r="F6" s="184">
        <v>5</v>
      </c>
      <c r="G6" s="178">
        <f>ROUND(E6*F6,2)</f>
        <v>0.5</v>
      </c>
    </row>
    <row r="7" spans="1:10" x14ac:dyDescent="0.3">
      <c r="A7" s="37" t="s">
        <v>137</v>
      </c>
      <c r="B7" s="38">
        <v>176.75</v>
      </c>
      <c r="C7" s="179"/>
      <c r="D7" s="39">
        <f>B7/C6</f>
        <v>0.10276162790697674</v>
      </c>
      <c r="E7" s="177"/>
      <c r="F7" s="185"/>
      <c r="G7" s="178"/>
      <c r="I7" s="21"/>
      <c r="J7" s="21"/>
    </row>
    <row r="8" spans="1:10" x14ac:dyDescent="0.3">
      <c r="A8" s="186" t="s">
        <v>138</v>
      </c>
      <c r="B8" s="187"/>
      <c r="C8" s="187"/>
      <c r="D8" s="187"/>
      <c r="E8" s="187"/>
      <c r="F8" s="187"/>
      <c r="G8" s="188"/>
      <c r="J8" s="21"/>
    </row>
    <row r="9" spans="1:10" x14ac:dyDescent="0.3">
      <c r="A9" s="37" t="s">
        <v>136</v>
      </c>
      <c r="B9" s="38">
        <v>176.75</v>
      </c>
      <c r="C9" s="179">
        <v>1720</v>
      </c>
      <c r="D9" s="39">
        <f>ROUND(B9/C9,2)</f>
        <v>0.1</v>
      </c>
      <c r="E9" s="177">
        <f>ROUND(AVERAGE(D9:D10),2)</f>
        <v>0.1</v>
      </c>
      <c r="F9" s="189">
        <v>6</v>
      </c>
      <c r="G9" s="178">
        <f>ROUND(E9*F9+E11*F11,2)</f>
        <v>0.64</v>
      </c>
      <c r="J9" s="21"/>
    </row>
    <row r="10" spans="1:10" x14ac:dyDescent="0.3">
      <c r="A10" s="37" t="s">
        <v>137</v>
      </c>
      <c r="B10" s="38">
        <v>176.75</v>
      </c>
      <c r="C10" s="179"/>
      <c r="D10" s="39">
        <f>B10/C9</f>
        <v>0.10276162790697674</v>
      </c>
      <c r="E10" s="177"/>
      <c r="F10" s="189"/>
      <c r="G10" s="178"/>
    </row>
    <row r="11" spans="1:10" x14ac:dyDescent="0.3">
      <c r="A11" s="37" t="s">
        <v>139</v>
      </c>
      <c r="B11" s="38">
        <v>75.75</v>
      </c>
      <c r="C11" s="179"/>
      <c r="D11" s="39">
        <f>ROUND(B11/C9,2)</f>
        <v>0.04</v>
      </c>
      <c r="E11" s="39">
        <f>D11</f>
        <v>0.04</v>
      </c>
      <c r="F11" s="38">
        <v>1</v>
      </c>
      <c r="G11" s="178"/>
    </row>
    <row r="12" spans="1:10" x14ac:dyDescent="0.3">
      <c r="B12" s="22"/>
      <c r="C12" s="23"/>
      <c r="D12" s="24"/>
      <c r="E12" s="24"/>
      <c r="F12" s="24"/>
      <c r="G12" s="25"/>
    </row>
    <row r="13" spans="1:10" ht="30" customHeight="1" x14ac:dyDescent="0.3">
      <c r="A13" s="180" t="s">
        <v>140</v>
      </c>
      <c r="B13" s="180"/>
      <c r="C13" s="180"/>
      <c r="D13" s="180"/>
      <c r="E13" s="180"/>
      <c r="F13" s="180"/>
      <c r="G13" s="180"/>
    </row>
    <row r="14" spans="1:10" ht="60" customHeight="1" x14ac:dyDescent="0.3">
      <c r="A14" s="180" t="s">
        <v>141</v>
      </c>
      <c r="B14" s="180"/>
      <c r="C14" s="180"/>
      <c r="D14" s="180"/>
      <c r="E14" s="180"/>
      <c r="F14" s="180"/>
      <c r="G14" s="180"/>
    </row>
    <row r="15" spans="1:10" ht="47.25" customHeight="1" x14ac:dyDescent="0.3">
      <c r="A15" s="180" t="s">
        <v>142</v>
      </c>
      <c r="B15" s="180"/>
      <c r="C15" s="180"/>
      <c r="D15" s="180"/>
      <c r="E15" s="180"/>
      <c r="F15" s="180"/>
      <c r="G15" s="180"/>
    </row>
    <row r="16" spans="1:10" ht="18.75" customHeight="1" x14ac:dyDescent="0.3">
      <c r="A16" s="180" t="s">
        <v>143</v>
      </c>
      <c r="B16" s="180"/>
      <c r="C16" s="180"/>
      <c r="D16" s="180"/>
      <c r="E16" s="180"/>
      <c r="F16" s="180"/>
      <c r="G16" s="180"/>
    </row>
  </sheetData>
  <mergeCells count="16">
    <mergeCell ref="A16:G16"/>
    <mergeCell ref="C9:C11"/>
    <mergeCell ref="G9:G11"/>
    <mergeCell ref="F6:F7"/>
    <mergeCell ref="A8:G8"/>
    <mergeCell ref="F9:F10"/>
    <mergeCell ref="A1:G1"/>
    <mergeCell ref="E6:E7"/>
    <mergeCell ref="G6:G7"/>
    <mergeCell ref="C6:C7"/>
    <mergeCell ref="A15:G15"/>
    <mergeCell ref="A14:G14"/>
    <mergeCell ref="A13:G13"/>
    <mergeCell ref="A2:G2"/>
    <mergeCell ref="A5:G5"/>
    <mergeCell ref="E9:E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90" zoomScaleNormal="90" workbookViewId="0">
      <selection sqref="A1:B1"/>
    </sheetView>
  </sheetViews>
  <sheetFormatPr defaultRowHeight="12.5" x14ac:dyDescent="0.25"/>
  <cols>
    <col min="1" max="1" width="22.1796875" customWidth="1"/>
    <col min="2" max="2" width="110" customWidth="1"/>
  </cols>
  <sheetData>
    <row r="1" spans="1:2" ht="12.75" customHeight="1" x14ac:dyDescent="0.25">
      <c r="A1" s="193" t="s">
        <v>144</v>
      </c>
      <c r="B1" s="193"/>
    </row>
    <row r="2" spans="1:2" ht="36.75" customHeight="1" x14ac:dyDescent="0.25">
      <c r="A2" s="190" t="s">
        <v>145</v>
      </c>
      <c r="B2" s="190"/>
    </row>
    <row r="3" spans="1:2" ht="273" customHeight="1" x14ac:dyDescent="0.25">
      <c r="A3" s="191" t="s">
        <v>146</v>
      </c>
      <c r="B3" s="192"/>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6" ma:contentTypeDescription="Izveidot jaunu dokumentu." ma:contentTypeScope="" ma:versionID="294358c66a6ea209c21da8c0f314d228">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f19ce84da3350ff3f370ee9d260b4ff3"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A88702-355E-43D5-93D3-2A871B397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BDFD4-F911-495A-A392-AFC0280916BE}">
  <ds:schemaRefs>
    <ds:schemaRef ds:uri="http://schemas.microsoft.com/sharepoint/v3/contenttype/forms"/>
  </ds:schemaRefs>
</ds:datastoreItem>
</file>

<file path=customXml/itemProps3.xml><?xml version="1.0" encoding="utf-8"?>
<ds:datastoreItem xmlns:ds="http://schemas.openxmlformats.org/officeDocument/2006/customXml" ds:itemID="{92945752-BD82-4BA1-8B7B-F64CBAADCC8C}">
  <ds:schemaRef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 ds:uri="468eb95e-0487-43f6-b021-c543e1c0be87"/>
    <ds:schemaRef ds:uri="2d868c06-d131-488e-93d1-087529b960f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2.1. pielikums</vt:lpstr>
      <vt:lpstr>2.2.a pielikums</vt:lpstr>
      <vt:lpstr>2.2.b pielikums</vt:lpstr>
      <vt:lpstr>2.3. pielikums</vt:lpstr>
      <vt:lpstr>2.4. pielikums</vt:lpstr>
      <vt:lpstr>2.5. pielikums</vt:lpstr>
      <vt:lpstr>2.6. pielikums</vt:lpstr>
      <vt:lpstr>'2.2.a pielikums'!Print_Titles</vt:lpstr>
      <vt:lpstr>'2.2.b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dcterms:created xsi:type="dcterms:W3CDTF">2012-09-03T07:32:21Z</dcterms:created>
  <dcterms:modified xsi:type="dcterms:W3CDTF">2023-03-15T08:55:53Z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